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3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Helper-Resources" sheetId="14" r:id="rId6"/>
    <sheet name="Helper-Relation" sheetId="19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319" i="24"/>
  <c r="A319" s="1"/>
  <c r="C320"/>
  <c r="A320" s="1"/>
  <c r="C321"/>
  <c r="A321" s="1"/>
  <c r="C322"/>
  <c r="A322" s="1"/>
  <c r="A50" i="19"/>
  <c r="D50"/>
  <c r="I50"/>
  <c r="A49"/>
  <c r="D49"/>
  <c r="I49"/>
  <c r="A48"/>
  <c r="D48"/>
  <c r="I48"/>
  <c r="A47"/>
  <c r="D47"/>
  <c r="I47"/>
  <c r="C315" i="24"/>
  <c r="A315" s="1"/>
  <c r="C316"/>
  <c r="A316" s="1"/>
  <c r="C317"/>
  <c r="A317" s="1"/>
  <c r="C318"/>
  <c r="A318" s="1"/>
  <c r="E34" i="14"/>
  <c r="E35"/>
  <c r="E36"/>
  <c r="E37"/>
  <c r="G34"/>
  <c r="G35"/>
  <c r="G36"/>
  <c r="G37"/>
  <c r="C33" i="21"/>
  <c r="C34"/>
  <c r="C35"/>
  <c r="C36"/>
  <c r="D33"/>
  <c r="D34"/>
  <c r="D35"/>
  <c r="D36"/>
  <c r="E33"/>
  <c r="E34"/>
  <c r="E35"/>
  <c r="E36"/>
  <c r="C311" i="24"/>
  <c r="A311" s="1"/>
  <c r="C312"/>
  <c r="A312" s="1"/>
  <c r="C313"/>
  <c r="A313" s="1"/>
  <c r="C314"/>
  <c r="A314" s="1"/>
  <c r="C373" i="3"/>
  <c r="D373"/>
  <c r="E373"/>
  <c r="F373"/>
  <c r="G373"/>
  <c r="H373"/>
  <c r="I373"/>
  <c r="J373"/>
  <c r="C372"/>
  <c r="D372"/>
  <c r="E372"/>
  <c r="F372"/>
  <c r="G372"/>
  <c r="H372"/>
  <c r="I372"/>
  <c r="J372"/>
  <c r="C371"/>
  <c r="D371"/>
  <c r="E371"/>
  <c r="F371"/>
  <c r="G371"/>
  <c r="H371"/>
  <c r="I371"/>
  <c r="J371"/>
  <c r="C370"/>
  <c r="K370" s="1"/>
  <c r="D370"/>
  <c r="E370"/>
  <c r="F370"/>
  <c r="G370"/>
  <c r="H370"/>
  <c r="I370"/>
  <c r="J370"/>
  <c r="C369"/>
  <c r="D369"/>
  <c r="E369"/>
  <c r="F369"/>
  <c r="G369"/>
  <c r="H369"/>
  <c r="I369"/>
  <c r="J369"/>
  <c r="C368"/>
  <c r="D368"/>
  <c r="E368"/>
  <c r="F368"/>
  <c r="G368"/>
  <c r="H368"/>
  <c r="I368"/>
  <c r="J368"/>
  <c r="C367"/>
  <c r="D367"/>
  <c r="E367"/>
  <c r="F367"/>
  <c r="G367"/>
  <c r="H367"/>
  <c r="I367"/>
  <c r="J367"/>
  <c r="C366"/>
  <c r="D366"/>
  <c r="E366"/>
  <c r="F366"/>
  <c r="G366"/>
  <c r="H366"/>
  <c r="I366"/>
  <c r="J366"/>
  <c r="C365"/>
  <c r="D365"/>
  <c r="E365"/>
  <c r="F365"/>
  <c r="G365"/>
  <c r="H365"/>
  <c r="I365"/>
  <c r="J365"/>
  <c r="B39" i="1"/>
  <c r="C39"/>
  <c r="E39" s="1"/>
  <c r="D39"/>
  <c r="F39"/>
  <c r="H39"/>
  <c r="C364" i="3"/>
  <c r="D364"/>
  <c r="E364"/>
  <c r="F364"/>
  <c r="G364"/>
  <c r="H364"/>
  <c r="I364"/>
  <c r="J364"/>
  <c r="C363"/>
  <c r="D363"/>
  <c r="E363"/>
  <c r="F363"/>
  <c r="G363"/>
  <c r="H363"/>
  <c r="I363"/>
  <c r="J363"/>
  <c r="C359"/>
  <c r="D359"/>
  <c r="E359"/>
  <c r="F359"/>
  <c r="G359"/>
  <c r="H359"/>
  <c r="I359"/>
  <c r="J359"/>
  <c r="C362"/>
  <c r="D362"/>
  <c r="E362"/>
  <c r="F362"/>
  <c r="G362"/>
  <c r="H362"/>
  <c r="I362"/>
  <c r="J362"/>
  <c r="C361"/>
  <c r="D361"/>
  <c r="E361"/>
  <c r="F361"/>
  <c r="G361"/>
  <c r="H361"/>
  <c r="I361"/>
  <c r="J361"/>
  <c r="C360"/>
  <c r="D360"/>
  <c r="E360"/>
  <c r="F360"/>
  <c r="G360"/>
  <c r="H360"/>
  <c r="I360"/>
  <c r="J360"/>
  <c r="C358"/>
  <c r="D358"/>
  <c r="E358"/>
  <c r="F358"/>
  <c r="G358"/>
  <c r="H358"/>
  <c r="I358"/>
  <c r="J358"/>
  <c r="B38" i="1"/>
  <c r="F38" s="1"/>
  <c r="C38"/>
  <c r="E38" s="1"/>
  <c r="D38"/>
  <c r="C357" i="3"/>
  <c r="D357"/>
  <c r="E357"/>
  <c r="F357"/>
  <c r="G357"/>
  <c r="H357"/>
  <c r="I357"/>
  <c r="J357"/>
  <c r="C356"/>
  <c r="D356"/>
  <c r="E356"/>
  <c r="F356"/>
  <c r="G356"/>
  <c r="H356"/>
  <c r="I356"/>
  <c r="J356"/>
  <c r="C355"/>
  <c r="D355"/>
  <c r="E355"/>
  <c r="F355"/>
  <c r="G355"/>
  <c r="H355"/>
  <c r="I355"/>
  <c r="J355"/>
  <c r="C354"/>
  <c r="D354"/>
  <c r="E354"/>
  <c r="F354"/>
  <c r="G354"/>
  <c r="H354"/>
  <c r="I354"/>
  <c r="J354"/>
  <c r="C353"/>
  <c r="D353"/>
  <c r="E353"/>
  <c r="F353"/>
  <c r="G353"/>
  <c r="H353"/>
  <c r="I353"/>
  <c r="J353"/>
  <c r="C352"/>
  <c r="D352"/>
  <c r="E352"/>
  <c r="F352"/>
  <c r="G352"/>
  <c r="H352"/>
  <c r="I352"/>
  <c r="J352"/>
  <c r="C351"/>
  <c r="D351"/>
  <c r="E351"/>
  <c r="F351"/>
  <c r="G351"/>
  <c r="H351"/>
  <c r="I351"/>
  <c r="J351"/>
  <c r="C350"/>
  <c r="D350"/>
  <c r="E350"/>
  <c r="F350"/>
  <c r="G350"/>
  <c r="H350"/>
  <c r="I350"/>
  <c r="J350"/>
  <c r="B37" i="1"/>
  <c r="F37" s="1"/>
  <c r="C37"/>
  <c r="E37" s="1"/>
  <c r="D37"/>
  <c r="C346" i="3"/>
  <c r="D346"/>
  <c r="E346"/>
  <c r="F346"/>
  <c r="G346"/>
  <c r="H346"/>
  <c r="I346"/>
  <c r="J346"/>
  <c r="C349"/>
  <c r="D349"/>
  <c r="E349"/>
  <c r="F349"/>
  <c r="G349"/>
  <c r="H349"/>
  <c r="I349"/>
  <c r="J349"/>
  <c r="C348"/>
  <c r="D348"/>
  <c r="E348"/>
  <c r="F348"/>
  <c r="G348"/>
  <c r="H348"/>
  <c r="I348"/>
  <c r="J348"/>
  <c r="C347"/>
  <c r="D347"/>
  <c r="E347"/>
  <c r="F347"/>
  <c r="G347"/>
  <c r="H347"/>
  <c r="I347"/>
  <c r="J347"/>
  <c r="C341"/>
  <c r="C342"/>
  <c r="C343"/>
  <c r="C344"/>
  <c r="C345"/>
  <c r="D341"/>
  <c r="D342"/>
  <c r="D343"/>
  <c r="D344"/>
  <c r="D345"/>
  <c r="E341"/>
  <c r="E342"/>
  <c r="E343"/>
  <c r="E344"/>
  <c r="E345"/>
  <c r="F341"/>
  <c r="F342"/>
  <c r="F343"/>
  <c r="F344"/>
  <c r="F345"/>
  <c r="G341"/>
  <c r="G342"/>
  <c r="G343"/>
  <c r="G344"/>
  <c r="G345"/>
  <c r="H341"/>
  <c r="H342"/>
  <c r="H343"/>
  <c r="H344"/>
  <c r="H345"/>
  <c r="I341"/>
  <c r="I342"/>
  <c r="I343"/>
  <c r="I344"/>
  <c r="I345"/>
  <c r="J341"/>
  <c r="J342"/>
  <c r="J343"/>
  <c r="J344"/>
  <c r="J345"/>
  <c r="C340"/>
  <c r="D340"/>
  <c r="E340"/>
  <c r="F340"/>
  <c r="G340"/>
  <c r="H340"/>
  <c r="I340"/>
  <c r="J340"/>
  <c r="C339"/>
  <c r="D339"/>
  <c r="E339"/>
  <c r="F339"/>
  <c r="G339"/>
  <c r="H339"/>
  <c r="I339"/>
  <c r="J339"/>
  <c r="C338"/>
  <c r="D338"/>
  <c r="E338"/>
  <c r="F338"/>
  <c r="G338"/>
  <c r="H338"/>
  <c r="I338"/>
  <c r="J338"/>
  <c r="C337"/>
  <c r="D337"/>
  <c r="E337"/>
  <c r="F337"/>
  <c r="G337"/>
  <c r="H337"/>
  <c r="I337"/>
  <c r="J337"/>
  <c r="C336"/>
  <c r="D336"/>
  <c r="E336"/>
  <c r="F336"/>
  <c r="G336"/>
  <c r="H336"/>
  <c r="I336"/>
  <c r="J336"/>
  <c r="C335"/>
  <c r="D335"/>
  <c r="E335"/>
  <c r="F335"/>
  <c r="G335"/>
  <c r="H335"/>
  <c r="I335"/>
  <c r="J335"/>
  <c r="B40" i="1"/>
  <c r="H40" s="1"/>
  <c r="C40"/>
  <c r="E40" s="1"/>
  <c r="I40" s="1"/>
  <c r="D40"/>
  <c r="C331" i="3"/>
  <c r="D331"/>
  <c r="E331"/>
  <c r="F331"/>
  <c r="G331"/>
  <c r="H331"/>
  <c r="I331"/>
  <c r="J331"/>
  <c r="C332"/>
  <c r="D332"/>
  <c r="E332"/>
  <c r="F332"/>
  <c r="G332"/>
  <c r="H332"/>
  <c r="I332"/>
  <c r="J332"/>
  <c r="A310" i="24"/>
  <c r="C310"/>
  <c r="C309"/>
  <c r="A309" s="1"/>
  <c r="A46" i="19"/>
  <c r="E33" i="14"/>
  <c r="G33"/>
  <c r="C32" i="21"/>
  <c r="E32"/>
  <c r="C308" i="24"/>
  <c r="A308" s="1"/>
  <c r="C334" i="3"/>
  <c r="D334"/>
  <c r="E334"/>
  <c r="F334"/>
  <c r="G334"/>
  <c r="H334"/>
  <c r="I334"/>
  <c r="J334"/>
  <c r="C333"/>
  <c r="D333"/>
  <c r="E333"/>
  <c r="F333"/>
  <c r="G333"/>
  <c r="H333"/>
  <c r="I333"/>
  <c r="J333"/>
  <c r="C330"/>
  <c r="D330"/>
  <c r="E330"/>
  <c r="F330"/>
  <c r="G330"/>
  <c r="H330"/>
  <c r="I330"/>
  <c r="J330"/>
  <c r="C329"/>
  <c r="D329"/>
  <c r="E329"/>
  <c r="F329"/>
  <c r="G329"/>
  <c r="H329"/>
  <c r="I329"/>
  <c r="J329"/>
  <c r="C328"/>
  <c r="D328"/>
  <c r="E328"/>
  <c r="F328"/>
  <c r="G328"/>
  <c r="H328"/>
  <c r="I328"/>
  <c r="J328"/>
  <c r="C327"/>
  <c r="D327"/>
  <c r="E327"/>
  <c r="F327"/>
  <c r="G327"/>
  <c r="H327"/>
  <c r="I327"/>
  <c r="J327"/>
  <c r="C326"/>
  <c r="D326"/>
  <c r="E326"/>
  <c r="F326"/>
  <c r="G326"/>
  <c r="H326"/>
  <c r="I326"/>
  <c r="J326"/>
  <c r="C325"/>
  <c r="D325"/>
  <c r="E325"/>
  <c r="F325"/>
  <c r="G325"/>
  <c r="H325"/>
  <c r="I325"/>
  <c r="J325"/>
  <c r="C324"/>
  <c r="D324"/>
  <c r="E324"/>
  <c r="F324"/>
  <c r="G324"/>
  <c r="H324"/>
  <c r="I324"/>
  <c r="J324"/>
  <c r="B34" i="1"/>
  <c r="H34" s="1"/>
  <c r="C34"/>
  <c r="E34" s="1"/>
  <c r="D32" i="21" s="1"/>
  <c r="D34" i="1"/>
  <c r="C307" i="24"/>
  <c r="A307" s="1"/>
  <c r="A45" i="19"/>
  <c r="C306" i="24"/>
  <c r="A306" s="1"/>
  <c r="E32" i="14"/>
  <c r="G32"/>
  <c r="E31" i="21"/>
  <c r="C305" i="24"/>
  <c r="A305" s="1"/>
  <c r="C323" i="3"/>
  <c r="D323"/>
  <c r="E323"/>
  <c r="F323"/>
  <c r="G323"/>
  <c r="H323"/>
  <c r="I323"/>
  <c r="J323"/>
  <c r="C322"/>
  <c r="D322"/>
  <c r="E322"/>
  <c r="F322"/>
  <c r="G322"/>
  <c r="H322"/>
  <c r="I322"/>
  <c r="J322"/>
  <c r="C321"/>
  <c r="D321"/>
  <c r="E321"/>
  <c r="F321"/>
  <c r="G321"/>
  <c r="H321"/>
  <c r="I321"/>
  <c r="J321"/>
  <c r="C320"/>
  <c r="D320"/>
  <c r="E320"/>
  <c r="F320"/>
  <c r="G320"/>
  <c r="H320"/>
  <c r="I320"/>
  <c r="J320"/>
  <c r="C319"/>
  <c r="D319"/>
  <c r="E319"/>
  <c r="F319"/>
  <c r="G319"/>
  <c r="H319"/>
  <c r="I319"/>
  <c r="J319"/>
  <c r="C318"/>
  <c r="D318"/>
  <c r="E318"/>
  <c r="F318"/>
  <c r="G318"/>
  <c r="H318"/>
  <c r="I318"/>
  <c r="J318"/>
  <c r="C317"/>
  <c r="D317"/>
  <c r="E317"/>
  <c r="F317"/>
  <c r="G317"/>
  <c r="H317"/>
  <c r="I317"/>
  <c r="J317"/>
  <c r="C316"/>
  <c r="D316"/>
  <c r="E316"/>
  <c r="F316"/>
  <c r="G316"/>
  <c r="H316"/>
  <c r="I316"/>
  <c r="J316"/>
  <c r="C315"/>
  <c r="D315"/>
  <c r="E315"/>
  <c r="F315"/>
  <c r="G315"/>
  <c r="H315"/>
  <c r="I315"/>
  <c r="J315"/>
  <c r="C314"/>
  <c r="D314"/>
  <c r="E314"/>
  <c r="F314"/>
  <c r="G314"/>
  <c r="H314"/>
  <c r="I314"/>
  <c r="J314"/>
  <c r="C313"/>
  <c r="D313"/>
  <c r="E313"/>
  <c r="F313"/>
  <c r="G313"/>
  <c r="H313"/>
  <c r="I313"/>
  <c r="J313"/>
  <c r="C312"/>
  <c r="D312"/>
  <c r="E312"/>
  <c r="F312"/>
  <c r="G312"/>
  <c r="H312"/>
  <c r="I312"/>
  <c r="J312"/>
  <c r="C311"/>
  <c r="D311"/>
  <c r="E311"/>
  <c r="F311"/>
  <c r="G311"/>
  <c r="H311"/>
  <c r="I311"/>
  <c r="J311"/>
  <c r="B19" i="1"/>
  <c r="H19" s="1"/>
  <c r="C19"/>
  <c r="E19" s="1"/>
  <c r="D31" i="21" s="1"/>
  <c r="D19" i="1"/>
  <c r="C31" i="21" s="1"/>
  <c r="C283" i="24"/>
  <c r="A283" s="1"/>
  <c r="C284"/>
  <c r="A284" s="1"/>
  <c r="C285"/>
  <c r="A285" s="1"/>
  <c r="C286"/>
  <c r="A286" s="1"/>
  <c r="C287"/>
  <c r="A287" s="1"/>
  <c r="C288"/>
  <c r="A288" s="1"/>
  <c r="C289"/>
  <c r="A289" s="1"/>
  <c r="C290"/>
  <c r="A290" s="1"/>
  <c r="C291"/>
  <c r="A291" s="1"/>
  <c r="C292"/>
  <c r="A292" s="1"/>
  <c r="C293"/>
  <c r="A293" s="1"/>
  <c r="C294"/>
  <c r="A294" s="1"/>
  <c r="C295"/>
  <c r="A295" s="1"/>
  <c r="C296"/>
  <c r="A296" s="1"/>
  <c r="C297"/>
  <c r="A297" s="1"/>
  <c r="C298"/>
  <c r="A298" s="1"/>
  <c r="C299"/>
  <c r="A299" s="1"/>
  <c r="C300"/>
  <c r="A300" s="1"/>
  <c r="C301"/>
  <c r="A301" s="1"/>
  <c r="C302"/>
  <c r="A302" s="1"/>
  <c r="C303"/>
  <c r="A303" s="1"/>
  <c r="C304"/>
  <c r="A304" s="1"/>
  <c r="C282"/>
  <c r="A282" s="1"/>
  <c r="E30" i="21"/>
  <c r="C281" i="24"/>
  <c r="A281" s="1"/>
  <c r="C280"/>
  <c r="A280" s="1"/>
  <c r="C310" i="3"/>
  <c r="D310"/>
  <c r="E310"/>
  <c r="F310"/>
  <c r="G310"/>
  <c r="H310"/>
  <c r="I310"/>
  <c r="J310"/>
  <c r="C305"/>
  <c r="D305"/>
  <c r="E305"/>
  <c r="F305"/>
  <c r="G305"/>
  <c r="H305"/>
  <c r="I305"/>
  <c r="J305"/>
  <c r="C279" i="24"/>
  <c r="A279" s="1"/>
  <c r="E29" i="21"/>
  <c r="C278" i="24"/>
  <c r="A278" s="1"/>
  <c r="E28" i="21"/>
  <c r="C276" i="24"/>
  <c r="A276" s="1"/>
  <c r="C277"/>
  <c r="A277" s="1"/>
  <c r="A44" i="19"/>
  <c r="A43"/>
  <c r="C275" i="24"/>
  <c r="A275" s="1"/>
  <c r="A42" i="19"/>
  <c r="E27" i="21"/>
  <c r="C274" i="24"/>
  <c r="A274" s="1"/>
  <c r="A41" i="19"/>
  <c r="C273" i="24"/>
  <c r="A273" s="1"/>
  <c r="C272"/>
  <c r="A272" s="1"/>
  <c r="A40" i="19"/>
  <c r="E31" i="14"/>
  <c r="G31"/>
  <c r="C309" i="3"/>
  <c r="D309"/>
  <c r="E309"/>
  <c r="F309"/>
  <c r="G309"/>
  <c r="H309"/>
  <c r="I309"/>
  <c r="J309"/>
  <c r="C308"/>
  <c r="D308"/>
  <c r="E308"/>
  <c r="F308"/>
  <c r="G308"/>
  <c r="H308"/>
  <c r="I308"/>
  <c r="J308"/>
  <c r="C307"/>
  <c r="D307"/>
  <c r="E307"/>
  <c r="F307"/>
  <c r="G307"/>
  <c r="H307"/>
  <c r="I307"/>
  <c r="J307"/>
  <c r="C306"/>
  <c r="D306"/>
  <c r="E306"/>
  <c r="F306"/>
  <c r="G306"/>
  <c r="H306"/>
  <c r="I306"/>
  <c r="J306"/>
  <c r="C304"/>
  <c r="D304"/>
  <c r="E304"/>
  <c r="F304"/>
  <c r="G304"/>
  <c r="H304"/>
  <c r="I304"/>
  <c r="J304"/>
  <c r="C303"/>
  <c r="D303"/>
  <c r="E303"/>
  <c r="F303"/>
  <c r="G303"/>
  <c r="H303"/>
  <c r="I303"/>
  <c r="J303"/>
  <c r="C302"/>
  <c r="D302"/>
  <c r="E302"/>
  <c r="F302"/>
  <c r="G302"/>
  <c r="H302"/>
  <c r="I302"/>
  <c r="J302"/>
  <c r="C301"/>
  <c r="D301"/>
  <c r="E301"/>
  <c r="F301"/>
  <c r="G301"/>
  <c r="H301"/>
  <c r="I301"/>
  <c r="J301"/>
  <c r="B36" i="1"/>
  <c r="H36" s="1"/>
  <c r="C36"/>
  <c r="E36" s="1"/>
  <c r="D27" i="21" s="1"/>
  <c r="D36" i="1"/>
  <c r="C27" i="21" s="1"/>
  <c r="C252" i="3"/>
  <c r="D252"/>
  <c r="E252"/>
  <c r="F252"/>
  <c r="G252"/>
  <c r="H252"/>
  <c r="I252"/>
  <c r="J252"/>
  <c r="C256"/>
  <c r="D256"/>
  <c r="E256"/>
  <c r="F256"/>
  <c r="G256"/>
  <c r="H256"/>
  <c r="I256"/>
  <c r="J256"/>
  <c r="C271" i="24"/>
  <c r="A271" s="1"/>
  <c r="A39" i="19"/>
  <c r="I39"/>
  <c r="E26" i="21"/>
  <c r="C270" i="24"/>
  <c r="A270" s="1"/>
  <c r="E25" i="21"/>
  <c r="C269" i="24"/>
  <c r="A269" s="1"/>
  <c r="C268"/>
  <c r="A268" s="1"/>
  <c r="C267"/>
  <c r="A267" s="1"/>
  <c r="C266"/>
  <c r="A266" s="1"/>
  <c r="C265"/>
  <c r="A265" s="1"/>
  <c r="C264"/>
  <c r="A264" s="1"/>
  <c r="C263"/>
  <c r="A263" s="1"/>
  <c r="C262"/>
  <c r="A262" s="1"/>
  <c r="C261"/>
  <c r="A261" s="1"/>
  <c r="C260"/>
  <c r="A260" s="1"/>
  <c r="C259"/>
  <c r="A259" s="1"/>
  <c r="C258"/>
  <c r="A258" s="1"/>
  <c r="C257"/>
  <c r="A257" s="1"/>
  <c r="C256"/>
  <c r="A256" s="1"/>
  <c r="C255"/>
  <c r="A255" s="1"/>
  <c r="C254"/>
  <c r="A254" s="1"/>
  <c r="C253"/>
  <c r="A253" s="1"/>
  <c r="C252"/>
  <c r="A252" s="1"/>
  <c r="C251"/>
  <c r="A251" s="1"/>
  <c r="C250"/>
  <c r="A250" s="1"/>
  <c r="C249"/>
  <c r="A249" s="1"/>
  <c r="C248"/>
  <c r="A248" s="1"/>
  <c r="C247"/>
  <c r="A247" s="1"/>
  <c r="C246"/>
  <c r="A246" s="1"/>
  <c r="C245"/>
  <c r="A245" s="1"/>
  <c r="C244"/>
  <c r="A244" s="1"/>
  <c r="C243"/>
  <c r="A243" s="1"/>
  <c r="C242"/>
  <c r="A242" s="1"/>
  <c r="C241"/>
  <c r="A241" s="1"/>
  <c r="C240"/>
  <c r="A240" s="1"/>
  <c r="A9" i="9"/>
  <c r="C9"/>
  <c r="C239" i="24"/>
  <c r="A239" s="1"/>
  <c r="C238"/>
  <c r="A238" s="1"/>
  <c r="C237"/>
  <c r="A237" s="1"/>
  <c r="C236"/>
  <c r="A236" s="1"/>
  <c r="C235"/>
  <c r="A235" s="1"/>
  <c r="C234"/>
  <c r="A234" s="1"/>
  <c r="C233"/>
  <c r="A233" s="1"/>
  <c r="C232"/>
  <c r="A232" s="1"/>
  <c r="E24" i="21"/>
  <c r="E23"/>
  <c r="C230" i="24"/>
  <c r="A230" s="1"/>
  <c r="C231"/>
  <c r="A231" s="1"/>
  <c r="A38" i="19"/>
  <c r="A37"/>
  <c r="C229" i="24"/>
  <c r="A229" s="1"/>
  <c r="A36" i="19"/>
  <c r="C228" i="24"/>
  <c r="A228" s="1"/>
  <c r="E30" i="14"/>
  <c r="G30"/>
  <c r="C227" i="24"/>
  <c r="A227" s="1"/>
  <c r="A35" i="19"/>
  <c r="C226" i="24"/>
  <c r="A226" s="1"/>
  <c r="E29" i="14"/>
  <c r="G29"/>
  <c r="C300" i="3"/>
  <c r="D300"/>
  <c r="E300"/>
  <c r="F300"/>
  <c r="G300"/>
  <c r="H300"/>
  <c r="I300"/>
  <c r="J300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C294"/>
  <c r="D294"/>
  <c r="E294"/>
  <c r="F294"/>
  <c r="G294"/>
  <c r="H294"/>
  <c r="I294"/>
  <c r="J294"/>
  <c r="C293"/>
  <c r="D293"/>
  <c r="E293"/>
  <c r="F293"/>
  <c r="G293"/>
  <c r="H293"/>
  <c r="I293"/>
  <c r="J293"/>
  <c r="B14" i="1"/>
  <c r="H14" s="1"/>
  <c r="C14"/>
  <c r="E14" s="1"/>
  <c r="D24" i="21" s="1"/>
  <c r="D14" i="1"/>
  <c r="C24" i="21" s="1"/>
  <c r="C292" i="3"/>
  <c r="D292"/>
  <c r="E292"/>
  <c r="F292"/>
  <c r="G292"/>
  <c r="H292"/>
  <c r="I292"/>
  <c r="J292"/>
  <c r="C291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C285"/>
  <c r="D285"/>
  <c r="E285"/>
  <c r="F285"/>
  <c r="G285"/>
  <c r="H285"/>
  <c r="I285"/>
  <c r="J285"/>
  <c r="C284"/>
  <c r="D284"/>
  <c r="E284"/>
  <c r="F284"/>
  <c r="G284"/>
  <c r="H284"/>
  <c r="I284"/>
  <c r="J284"/>
  <c r="B13" i="1"/>
  <c r="H13" s="1"/>
  <c r="C13"/>
  <c r="E13" s="1"/>
  <c r="D23" i="21" s="1"/>
  <c r="D13" i="1"/>
  <c r="C23" i="21" s="1"/>
  <c r="C225" i="24"/>
  <c r="A225" s="1"/>
  <c r="C224"/>
  <c r="A224" s="1"/>
  <c r="C223"/>
  <c r="A223" s="1"/>
  <c r="C222"/>
  <c r="A222" s="1"/>
  <c r="C221"/>
  <c r="A221" s="1"/>
  <c r="C220"/>
  <c r="A220" s="1"/>
  <c r="C219"/>
  <c r="A219" s="1"/>
  <c r="E22" i="21"/>
  <c r="C218" i="24"/>
  <c r="A218" s="1"/>
  <c r="A34" i="19"/>
  <c r="C217" i="24"/>
  <c r="A217" s="1"/>
  <c r="E28" i="14"/>
  <c r="G28"/>
  <c r="C283" i="3"/>
  <c r="D283"/>
  <c r="E283"/>
  <c r="F283"/>
  <c r="G283"/>
  <c r="H283"/>
  <c r="I283"/>
  <c r="J283"/>
  <c r="C282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C278"/>
  <c r="D278"/>
  <c r="E278"/>
  <c r="F278"/>
  <c r="G278"/>
  <c r="H278"/>
  <c r="I278"/>
  <c r="J278"/>
  <c r="C277"/>
  <c r="D277"/>
  <c r="E277"/>
  <c r="F277"/>
  <c r="G277"/>
  <c r="H277"/>
  <c r="I277"/>
  <c r="J277"/>
  <c r="B35" i="1"/>
  <c r="H35" s="1"/>
  <c r="C35"/>
  <c r="E35" s="1"/>
  <c r="D22" i="21" s="1"/>
  <c r="D35" i="1"/>
  <c r="C22" i="21" s="1"/>
  <c r="K373" i="3" l="1"/>
  <c r="K372"/>
  <c r="K371"/>
  <c r="K369"/>
  <c r="K368"/>
  <c r="K367"/>
  <c r="K366"/>
  <c r="K365"/>
  <c r="K364"/>
  <c r="I39" i="1"/>
  <c r="G39"/>
  <c r="J39"/>
  <c r="H37"/>
  <c r="K363" i="3"/>
  <c r="K362"/>
  <c r="K359"/>
  <c r="K361"/>
  <c r="K360"/>
  <c r="K356"/>
  <c r="K358"/>
  <c r="K354"/>
  <c r="K357"/>
  <c r="H38" i="1"/>
  <c r="G38"/>
  <c r="I38"/>
  <c r="J38"/>
  <c r="K355" i="3"/>
  <c r="K353"/>
  <c r="K352"/>
  <c r="K351"/>
  <c r="K350"/>
  <c r="K346"/>
  <c r="K349"/>
  <c r="G37" i="1"/>
  <c r="J37"/>
  <c r="I37"/>
  <c r="K348" i="3"/>
  <c r="K347"/>
  <c r="K341"/>
  <c r="K342"/>
  <c r="K344"/>
  <c r="K345"/>
  <c r="K343"/>
  <c r="K340"/>
  <c r="K339"/>
  <c r="K338"/>
  <c r="K337"/>
  <c r="K336"/>
  <c r="K335"/>
  <c r="J40" i="1"/>
  <c r="F40"/>
  <c r="G40"/>
  <c r="K331" i="3"/>
  <c r="K332"/>
  <c r="K334"/>
  <c r="K333"/>
  <c r="K330"/>
  <c r="K329"/>
  <c r="K328"/>
  <c r="K327"/>
  <c r="K326"/>
  <c r="K325"/>
  <c r="K324"/>
  <c r="K323"/>
  <c r="I34" i="1"/>
  <c r="G34"/>
  <c r="J34"/>
  <c r="F34"/>
  <c r="K322" i="3"/>
  <c r="K321"/>
  <c r="K320"/>
  <c r="K317"/>
  <c r="K319"/>
  <c r="K318"/>
  <c r="K316"/>
  <c r="K314"/>
  <c r="K315"/>
  <c r="K312"/>
  <c r="K313"/>
  <c r="K311"/>
  <c r="I19" i="1"/>
  <c r="J19"/>
  <c r="G19"/>
  <c r="F19"/>
  <c r="K310" i="3"/>
  <c r="K305"/>
  <c r="K309"/>
  <c r="K308"/>
  <c r="K306"/>
  <c r="K307"/>
  <c r="K304"/>
  <c r="K303"/>
  <c r="K302"/>
  <c r="K301"/>
  <c r="I36" i="1"/>
  <c r="G36"/>
  <c r="J36"/>
  <c r="F36"/>
  <c r="K252" i="3"/>
  <c r="K256"/>
  <c r="K300"/>
  <c r="K299"/>
  <c r="K298"/>
  <c r="K297"/>
  <c r="K296"/>
  <c r="K295"/>
  <c r="K294"/>
  <c r="K293"/>
  <c r="K292"/>
  <c r="F14" i="1"/>
  <c r="G14"/>
  <c r="J14"/>
  <c r="I14"/>
  <c r="K291" i="3"/>
  <c r="K290"/>
  <c r="K289"/>
  <c r="K288"/>
  <c r="K287"/>
  <c r="K286"/>
  <c r="K285"/>
  <c r="K284"/>
  <c r="I13" i="1"/>
  <c r="G13"/>
  <c r="J13"/>
  <c r="F13"/>
  <c r="K282" i="3"/>
  <c r="K283"/>
  <c r="K281"/>
  <c r="K280"/>
  <c r="K279"/>
  <c r="K278"/>
  <c r="K277"/>
  <c r="I35" i="1"/>
  <c r="J35"/>
  <c r="G35"/>
  <c r="F35"/>
  <c r="C216" i="24"/>
  <c r="A216" s="1"/>
  <c r="C215"/>
  <c r="A215" s="1"/>
  <c r="C214"/>
  <c r="A214" s="1"/>
  <c r="E27" i="14"/>
  <c r="G27"/>
  <c r="C271" i="3"/>
  <c r="C272"/>
  <c r="C273"/>
  <c r="C274"/>
  <c r="C275"/>
  <c r="C276"/>
  <c r="D271"/>
  <c r="D272"/>
  <c r="D273"/>
  <c r="D274"/>
  <c r="D275"/>
  <c r="D276"/>
  <c r="E271"/>
  <c r="E272"/>
  <c r="E273"/>
  <c r="E274"/>
  <c r="E275"/>
  <c r="E276"/>
  <c r="F271"/>
  <c r="F272"/>
  <c r="F273"/>
  <c r="F274"/>
  <c r="F275"/>
  <c r="F276"/>
  <c r="G271"/>
  <c r="G272"/>
  <c r="G273"/>
  <c r="G274"/>
  <c r="G275"/>
  <c r="G276"/>
  <c r="H271"/>
  <c r="H272"/>
  <c r="H273"/>
  <c r="H274"/>
  <c r="H275"/>
  <c r="H276"/>
  <c r="I271"/>
  <c r="I272"/>
  <c r="I273"/>
  <c r="I274"/>
  <c r="I275"/>
  <c r="I276"/>
  <c r="J271"/>
  <c r="J272"/>
  <c r="J273"/>
  <c r="J274"/>
  <c r="J275"/>
  <c r="J276"/>
  <c r="B12" i="1"/>
  <c r="F12" s="1"/>
  <c r="C12"/>
  <c r="E12" s="1"/>
  <c r="D30" i="21" s="1"/>
  <c r="D12" i="1"/>
  <c r="C30" i="21" s="1"/>
  <c r="C213" i="24"/>
  <c r="A213" s="1"/>
  <c r="C212"/>
  <c r="A212" s="1"/>
  <c r="E2" i="1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G26"/>
  <c r="C211" i="24"/>
  <c r="A211" s="1"/>
  <c r="C210"/>
  <c r="A210" s="1"/>
  <c r="C209"/>
  <c r="A209" s="1"/>
  <c r="C208"/>
  <c r="A208" s="1"/>
  <c r="C207"/>
  <c r="A207" s="1"/>
  <c r="E21" i="21"/>
  <c r="C270" i="3"/>
  <c r="D270"/>
  <c r="E270"/>
  <c r="F270"/>
  <c r="G270"/>
  <c r="H270"/>
  <c r="I270"/>
  <c r="J270"/>
  <c r="C269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C260"/>
  <c r="D260"/>
  <c r="E260"/>
  <c r="F260"/>
  <c r="G260"/>
  <c r="H260"/>
  <c r="I260"/>
  <c r="J260"/>
  <c r="C259"/>
  <c r="D259"/>
  <c r="E259"/>
  <c r="F259"/>
  <c r="G259"/>
  <c r="H259"/>
  <c r="I259"/>
  <c r="J259"/>
  <c r="B18" i="1"/>
  <c r="H18" s="1"/>
  <c r="C18"/>
  <c r="E18" s="1"/>
  <c r="D21" i="21" s="1"/>
  <c r="D18" i="1"/>
  <c r="C21" i="21" s="1"/>
  <c r="D2" i="1"/>
  <c r="C28" i="21" s="1"/>
  <c r="D3" i="1"/>
  <c r="D4"/>
  <c r="D5"/>
  <c r="D6"/>
  <c r="D7"/>
  <c r="D8"/>
  <c r="D9"/>
  <c r="D10"/>
  <c r="C20" i="21" s="1"/>
  <c r="D11" i="1"/>
  <c r="D15"/>
  <c r="D16"/>
  <c r="C26" i="21" s="1"/>
  <c r="D17" i="1"/>
  <c r="D20"/>
  <c r="D21"/>
  <c r="C18" i="21" s="1"/>
  <c r="D22" i="1"/>
  <c r="D23"/>
  <c r="D24"/>
  <c r="D25"/>
  <c r="D26"/>
  <c r="C19" i="21" s="1"/>
  <c r="D27" i="1"/>
  <c r="C25" i="21" s="1"/>
  <c r="D28" i="1"/>
  <c r="D29"/>
  <c r="D30"/>
  <c r="D31"/>
  <c r="D32"/>
  <c r="C17" i="21" s="1"/>
  <c r="D33" i="1"/>
  <c r="C29" i="21" s="1"/>
  <c r="D41" i="1"/>
  <c r="D42"/>
  <c r="C206" i="24"/>
  <c r="A206" s="1"/>
  <c r="C205"/>
  <c r="A205" s="1"/>
  <c r="C204"/>
  <c r="A204" s="1"/>
  <c r="C203"/>
  <c r="A203" s="1"/>
  <c r="C202"/>
  <c r="A202" s="1"/>
  <c r="C201"/>
  <c r="A201" s="1"/>
  <c r="E20" i="21"/>
  <c r="C200" i="24"/>
  <c r="A200" s="1"/>
  <c r="C199"/>
  <c r="A199" s="1"/>
  <c r="E19" i="21"/>
  <c r="C198" i="24"/>
  <c r="A198" s="1"/>
  <c r="C197"/>
  <c r="A197" s="1"/>
  <c r="C196"/>
  <c r="A196" s="1"/>
  <c r="C195"/>
  <c r="A195" s="1"/>
  <c r="C193"/>
  <c r="A193" s="1"/>
  <c r="C194"/>
  <c r="A194" s="1"/>
  <c r="G25" i="14"/>
  <c r="G24"/>
  <c r="C190" i="24"/>
  <c r="A190" s="1"/>
  <c r="C191"/>
  <c r="A191" s="1"/>
  <c r="C192"/>
  <c r="A192" s="1"/>
  <c r="C187"/>
  <c r="A187" s="1"/>
  <c r="C188"/>
  <c r="A188" s="1"/>
  <c r="C189"/>
  <c r="A189" s="1"/>
  <c r="G23" i="14"/>
  <c r="G22"/>
  <c r="G21"/>
  <c r="C185" i="24"/>
  <c r="A185" s="1"/>
  <c r="C186"/>
  <c r="A186" s="1"/>
  <c r="G20" i="14"/>
  <c r="C184" i="24"/>
  <c r="A184" s="1"/>
  <c r="C183"/>
  <c r="A183" s="1"/>
  <c r="C182"/>
  <c r="A182" s="1"/>
  <c r="C181"/>
  <c r="A181" s="1"/>
  <c r="C180"/>
  <c r="A180" s="1"/>
  <c r="C179"/>
  <c r="A179" s="1"/>
  <c r="C178"/>
  <c r="A178" s="1"/>
  <c r="C177"/>
  <c r="A177" s="1"/>
  <c r="H7" i="8"/>
  <c r="C175" i="24"/>
  <c r="A175" s="1"/>
  <c r="C176"/>
  <c r="A176" s="1"/>
  <c r="C174"/>
  <c r="A174" s="1"/>
  <c r="C173"/>
  <c r="A173" s="1"/>
  <c r="C172"/>
  <c r="A172" s="1"/>
  <c r="G19" i="14"/>
  <c r="C171" i="24"/>
  <c r="A171" s="1"/>
  <c r="E18" i="21"/>
  <c r="C170" i="24"/>
  <c r="A170" s="1"/>
  <c r="C169"/>
  <c r="A169" s="1"/>
  <c r="C221" i="3"/>
  <c r="D221"/>
  <c r="E221"/>
  <c r="F221"/>
  <c r="G221"/>
  <c r="H221"/>
  <c r="I221"/>
  <c r="J221"/>
  <c r="C211"/>
  <c r="D211"/>
  <c r="E211"/>
  <c r="F211"/>
  <c r="G211"/>
  <c r="H211"/>
  <c r="I211"/>
  <c r="J211"/>
  <c r="C168" i="24"/>
  <c r="A168" s="1"/>
  <c r="C167"/>
  <c r="A167" s="1"/>
  <c r="G18" i="14"/>
  <c r="C166" i="24"/>
  <c r="A166" s="1"/>
  <c r="E2" i="21"/>
  <c r="E3"/>
  <c r="E4"/>
  <c r="E5"/>
  <c r="E6"/>
  <c r="E7"/>
  <c r="E8"/>
  <c r="E9"/>
  <c r="E10"/>
  <c r="E11"/>
  <c r="E12"/>
  <c r="E13"/>
  <c r="E14"/>
  <c r="E15"/>
  <c r="E16"/>
  <c r="E17"/>
  <c r="C165" i="24"/>
  <c r="A165" s="1"/>
  <c r="C164"/>
  <c r="A164" s="1"/>
  <c r="C163"/>
  <c r="A163" s="1"/>
  <c r="C162"/>
  <c r="A162" s="1"/>
  <c r="C161"/>
  <c r="A161" s="1"/>
  <c r="C160"/>
  <c r="A160" s="1"/>
  <c r="C159"/>
  <c r="A159" s="1"/>
  <c r="C158"/>
  <c r="A158" s="1"/>
  <c r="C157"/>
  <c r="A157" s="1"/>
  <c r="C156"/>
  <c r="A156" s="1"/>
  <c r="C155"/>
  <c r="A155" s="1"/>
  <c r="G17" i="14"/>
  <c r="C154" i="24"/>
  <c r="A154" s="1"/>
  <c r="C153"/>
  <c r="A153" s="1"/>
  <c r="G16" i="14"/>
  <c r="C258" i="3"/>
  <c r="D258"/>
  <c r="E258"/>
  <c r="F258"/>
  <c r="G258"/>
  <c r="H258"/>
  <c r="I258"/>
  <c r="J258"/>
  <c r="C257"/>
  <c r="D257"/>
  <c r="E257"/>
  <c r="F257"/>
  <c r="G257"/>
  <c r="H257"/>
  <c r="I257"/>
  <c r="J257"/>
  <c r="C255"/>
  <c r="D255"/>
  <c r="E255"/>
  <c r="F255"/>
  <c r="G255"/>
  <c r="H255"/>
  <c r="I255"/>
  <c r="J255"/>
  <c r="C254"/>
  <c r="D254"/>
  <c r="E254"/>
  <c r="F254"/>
  <c r="G254"/>
  <c r="H254"/>
  <c r="I254"/>
  <c r="J254"/>
  <c r="C253"/>
  <c r="D253"/>
  <c r="E253"/>
  <c r="F253"/>
  <c r="G253"/>
  <c r="H253"/>
  <c r="I253"/>
  <c r="J253"/>
  <c r="C251"/>
  <c r="D251"/>
  <c r="E251"/>
  <c r="F251"/>
  <c r="G251"/>
  <c r="H251"/>
  <c r="I251"/>
  <c r="J251"/>
  <c r="C250"/>
  <c r="D250"/>
  <c r="E250"/>
  <c r="F250"/>
  <c r="G250"/>
  <c r="H250"/>
  <c r="I250"/>
  <c r="J250"/>
  <c r="B33" i="1"/>
  <c r="H33" s="1"/>
  <c r="C33"/>
  <c r="E33" s="1"/>
  <c r="D29" i="21" s="1"/>
  <c r="C152" i="24"/>
  <c r="A152" s="1"/>
  <c r="C151"/>
  <c r="A151" s="1"/>
  <c r="G15" i="14"/>
  <c r="C150" i="24"/>
  <c r="A150" s="1"/>
  <c r="C3"/>
  <c r="A3" s="1"/>
  <c r="C4"/>
  <c r="A4" s="1"/>
  <c r="C5"/>
  <c r="A5" s="1"/>
  <c r="C6"/>
  <c r="A6" s="1"/>
  <c r="C7"/>
  <c r="A7" s="1"/>
  <c r="C8"/>
  <c r="A8" s="1"/>
  <c r="C9"/>
  <c r="A9" s="1"/>
  <c r="C10"/>
  <c r="A10" s="1"/>
  <c r="C11"/>
  <c r="A11" s="1"/>
  <c r="C12"/>
  <c r="A12" s="1"/>
  <c r="C13"/>
  <c r="A13" s="1"/>
  <c r="C14"/>
  <c r="A14" s="1"/>
  <c r="C15"/>
  <c r="A15" s="1"/>
  <c r="C16"/>
  <c r="A16" s="1"/>
  <c r="C17"/>
  <c r="A17" s="1"/>
  <c r="C18"/>
  <c r="A18" s="1"/>
  <c r="C19"/>
  <c r="A19" s="1"/>
  <c r="C20"/>
  <c r="A20" s="1"/>
  <c r="C21"/>
  <c r="A21" s="1"/>
  <c r="C22"/>
  <c r="A22" s="1"/>
  <c r="C23"/>
  <c r="A23" s="1"/>
  <c r="C24"/>
  <c r="A24" s="1"/>
  <c r="C25"/>
  <c r="A25" s="1"/>
  <c r="C26"/>
  <c r="A26" s="1"/>
  <c r="C27"/>
  <c r="A27" s="1"/>
  <c r="C28"/>
  <c r="A28" s="1"/>
  <c r="C29"/>
  <c r="A29" s="1"/>
  <c r="C30"/>
  <c r="A30" s="1"/>
  <c r="C31"/>
  <c r="A31" s="1"/>
  <c r="C32"/>
  <c r="A32" s="1"/>
  <c r="C33"/>
  <c r="A33" s="1"/>
  <c r="C34"/>
  <c r="A34" s="1"/>
  <c r="C35"/>
  <c r="A35" s="1"/>
  <c r="C36"/>
  <c r="A36" s="1"/>
  <c r="C37"/>
  <c r="A37" s="1"/>
  <c r="C38"/>
  <c r="A38" s="1"/>
  <c r="C39"/>
  <c r="A39" s="1"/>
  <c r="C40"/>
  <c r="A40" s="1"/>
  <c r="C41"/>
  <c r="A41" s="1"/>
  <c r="C42"/>
  <c r="A42" s="1"/>
  <c r="C43"/>
  <c r="A43" s="1"/>
  <c r="C44"/>
  <c r="A44" s="1"/>
  <c r="C45"/>
  <c r="A45" s="1"/>
  <c r="C46"/>
  <c r="A46" s="1"/>
  <c r="C47"/>
  <c r="A47" s="1"/>
  <c r="C48"/>
  <c r="A48" s="1"/>
  <c r="C49"/>
  <c r="A49" s="1"/>
  <c r="C50"/>
  <c r="A50" s="1"/>
  <c r="C51"/>
  <c r="A51" s="1"/>
  <c r="C52"/>
  <c r="A52" s="1"/>
  <c r="C53"/>
  <c r="A53" s="1"/>
  <c r="C54"/>
  <c r="A54" s="1"/>
  <c r="C55"/>
  <c r="A55" s="1"/>
  <c r="C56"/>
  <c r="A56" s="1"/>
  <c r="C57"/>
  <c r="A57" s="1"/>
  <c r="C58"/>
  <c r="A58" s="1"/>
  <c r="C59"/>
  <c r="A59" s="1"/>
  <c r="C60"/>
  <c r="A60" s="1"/>
  <c r="C61"/>
  <c r="A61" s="1"/>
  <c r="C62"/>
  <c r="A62" s="1"/>
  <c r="C63"/>
  <c r="A63" s="1"/>
  <c r="C64"/>
  <c r="A64" s="1"/>
  <c r="C65"/>
  <c r="A65" s="1"/>
  <c r="C66"/>
  <c r="A66" s="1"/>
  <c r="C67"/>
  <c r="A67" s="1"/>
  <c r="C68"/>
  <c r="A68" s="1"/>
  <c r="C69"/>
  <c r="A69" s="1"/>
  <c r="C70"/>
  <c r="A70" s="1"/>
  <c r="C71"/>
  <c r="A71" s="1"/>
  <c r="C72"/>
  <c r="A72" s="1"/>
  <c r="C73"/>
  <c r="A73" s="1"/>
  <c r="C74"/>
  <c r="A74" s="1"/>
  <c r="C75"/>
  <c r="A75" s="1"/>
  <c r="C76"/>
  <c r="A76" s="1"/>
  <c r="C77"/>
  <c r="A77" s="1"/>
  <c r="C78"/>
  <c r="A78" s="1"/>
  <c r="C79"/>
  <c r="A79" s="1"/>
  <c r="C80"/>
  <c r="A80" s="1"/>
  <c r="C81"/>
  <c r="A81" s="1"/>
  <c r="C82"/>
  <c r="A82" s="1"/>
  <c r="C83"/>
  <c r="A83" s="1"/>
  <c r="C84"/>
  <c r="A84" s="1"/>
  <c r="C85"/>
  <c r="A85" s="1"/>
  <c r="C86"/>
  <c r="A86" s="1"/>
  <c r="C87"/>
  <c r="A87" s="1"/>
  <c r="C88"/>
  <c r="A88" s="1"/>
  <c r="C89"/>
  <c r="A89" s="1"/>
  <c r="C90"/>
  <c r="A90" s="1"/>
  <c r="C91"/>
  <c r="A91" s="1"/>
  <c r="C92"/>
  <c r="A92" s="1"/>
  <c r="C93"/>
  <c r="A93" s="1"/>
  <c r="C94"/>
  <c r="A94" s="1"/>
  <c r="C95"/>
  <c r="A95" s="1"/>
  <c r="C96"/>
  <c r="A96" s="1"/>
  <c r="C97"/>
  <c r="A97" s="1"/>
  <c r="C98"/>
  <c r="A98" s="1"/>
  <c r="C99"/>
  <c r="A99" s="1"/>
  <c r="C100"/>
  <c r="A100" s="1"/>
  <c r="C101"/>
  <c r="A101" s="1"/>
  <c r="C102"/>
  <c r="A102" s="1"/>
  <c r="C103"/>
  <c r="A103" s="1"/>
  <c r="C104"/>
  <c r="A104" s="1"/>
  <c r="C105"/>
  <c r="A105" s="1"/>
  <c r="C106"/>
  <c r="A106" s="1"/>
  <c r="C107"/>
  <c r="A107" s="1"/>
  <c r="C108"/>
  <c r="A108" s="1"/>
  <c r="C109"/>
  <c r="A109" s="1"/>
  <c r="C110"/>
  <c r="A110" s="1"/>
  <c r="C111"/>
  <c r="A111" s="1"/>
  <c r="C112"/>
  <c r="A112" s="1"/>
  <c r="C113"/>
  <c r="A113" s="1"/>
  <c r="C114"/>
  <c r="A114" s="1"/>
  <c r="C115"/>
  <c r="A115" s="1"/>
  <c r="C116"/>
  <c r="A116" s="1"/>
  <c r="C117"/>
  <c r="A117" s="1"/>
  <c r="C118"/>
  <c r="A118" s="1"/>
  <c r="C119"/>
  <c r="A119" s="1"/>
  <c r="C120"/>
  <c r="A120" s="1"/>
  <c r="C121"/>
  <c r="A121" s="1"/>
  <c r="C122"/>
  <c r="A122" s="1"/>
  <c r="C123"/>
  <c r="A123" s="1"/>
  <c r="C124"/>
  <c r="A124" s="1"/>
  <c r="C125"/>
  <c r="A125" s="1"/>
  <c r="C126"/>
  <c r="A126" s="1"/>
  <c r="C127"/>
  <c r="A127" s="1"/>
  <c r="C128"/>
  <c r="A128" s="1"/>
  <c r="C129"/>
  <c r="A129" s="1"/>
  <c r="C130"/>
  <c r="A130" s="1"/>
  <c r="C131"/>
  <c r="A131" s="1"/>
  <c r="C132"/>
  <c r="A132" s="1"/>
  <c r="C133"/>
  <c r="A133" s="1"/>
  <c r="C134"/>
  <c r="A134" s="1"/>
  <c r="C135"/>
  <c r="A135" s="1"/>
  <c r="C136"/>
  <c r="A136" s="1"/>
  <c r="C137"/>
  <c r="A137" s="1"/>
  <c r="C138"/>
  <c r="A138" s="1"/>
  <c r="C139"/>
  <c r="A139" s="1"/>
  <c r="C140"/>
  <c r="A140" s="1"/>
  <c r="C141"/>
  <c r="A141" s="1"/>
  <c r="C142"/>
  <c r="A142" s="1"/>
  <c r="C143"/>
  <c r="A143" s="1"/>
  <c r="C144"/>
  <c r="A144" s="1"/>
  <c r="C145"/>
  <c r="A145" s="1"/>
  <c r="C146"/>
  <c r="A146" s="1"/>
  <c r="C147"/>
  <c r="A147" s="1"/>
  <c r="C148"/>
  <c r="A148" s="1"/>
  <c r="C149"/>
  <c r="A149" s="1"/>
  <c r="T4" i="25"/>
  <c r="S4"/>
  <c r="B7"/>
  <c r="B6"/>
  <c r="S3"/>
  <c r="S2"/>
  <c r="S1"/>
  <c r="C2" i="24"/>
  <c r="A2" s="1"/>
  <c r="H12" i="1" l="1"/>
  <c r="K271" i="3"/>
  <c r="K274"/>
  <c r="K276"/>
  <c r="K275"/>
  <c r="K273"/>
  <c r="K272"/>
  <c r="I12" i="1"/>
  <c r="G12"/>
  <c r="J12"/>
  <c r="K270" i="3"/>
  <c r="K269"/>
  <c r="K268"/>
  <c r="K267"/>
  <c r="K266"/>
  <c r="K265"/>
  <c r="K264"/>
  <c r="K263"/>
  <c r="K262"/>
  <c r="K261"/>
  <c r="K260"/>
  <c r="K259"/>
  <c r="I18" i="1"/>
  <c r="G18"/>
  <c r="J18"/>
  <c r="F18"/>
  <c r="K221" i="3"/>
  <c r="K211"/>
  <c r="K258"/>
  <c r="K257"/>
  <c r="K255"/>
  <c r="K254"/>
  <c r="K253"/>
  <c r="K251"/>
  <c r="K250"/>
  <c r="I33" i="1"/>
  <c r="G33"/>
  <c r="J33"/>
  <c r="F33"/>
  <c r="J5" i="25"/>
  <c r="H5"/>
  <c r="K5"/>
  <c r="C5"/>
  <c r="Q5"/>
  <c r="L5"/>
  <c r="D5"/>
  <c r="M5"/>
  <c r="E5"/>
  <c r="N5"/>
  <c r="F5"/>
  <c r="O5"/>
  <c r="G5"/>
  <c r="P5"/>
  <c r="I5"/>
  <c r="A2" i="19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4" i="14"/>
  <c r="G13"/>
  <c r="G12"/>
  <c r="G11"/>
  <c r="G10"/>
  <c r="C6" i="21"/>
  <c r="C28" i="1"/>
  <c r="E28" s="1"/>
  <c r="D6" i="21" s="1"/>
  <c r="B28" i="1"/>
  <c r="F28" s="1"/>
  <c r="C245" i="3"/>
  <c r="C246"/>
  <c r="D245"/>
  <c r="D246"/>
  <c r="E245"/>
  <c r="E246"/>
  <c r="F245"/>
  <c r="F246"/>
  <c r="G245"/>
  <c r="G246"/>
  <c r="H245"/>
  <c r="H246"/>
  <c r="I245"/>
  <c r="I246"/>
  <c r="J245"/>
  <c r="J246"/>
  <c r="G9" i="14"/>
  <c r="A4" i="13"/>
  <c r="A5" s="1"/>
  <c r="A6" s="1"/>
  <c r="A7" s="1"/>
  <c r="A8" s="1"/>
  <c r="A9" s="1"/>
  <c r="C37" i="3"/>
  <c r="D37"/>
  <c r="E37"/>
  <c r="F37"/>
  <c r="G37"/>
  <c r="H37"/>
  <c r="I37"/>
  <c r="J37"/>
  <c r="C62"/>
  <c r="D62"/>
  <c r="E62"/>
  <c r="F62"/>
  <c r="G62"/>
  <c r="H62"/>
  <c r="I62"/>
  <c r="J62"/>
  <c r="H2" i="1"/>
  <c r="F2"/>
  <c r="B3"/>
  <c r="H3" s="1"/>
  <c r="B4"/>
  <c r="H4" s="1"/>
  <c r="B5"/>
  <c r="H5" s="1"/>
  <c r="B6"/>
  <c r="F6" s="1"/>
  <c r="B7"/>
  <c r="H7" s="1"/>
  <c r="B8"/>
  <c r="F8" s="1"/>
  <c r="B9"/>
  <c r="F9" s="1"/>
  <c r="B10"/>
  <c r="H10" s="1"/>
  <c r="B11"/>
  <c r="H11" s="1"/>
  <c r="B15"/>
  <c r="H15" s="1"/>
  <c r="B16"/>
  <c r="F16" s="1"/>
  <c r="B17"/>
  <c r="H17" s="1"/>
  <c r="B20"/>
  <c r="H20" s="1"/>
  <c r="B21"/>
  <c r="F21" s="1"/>
  <c r="B22"/>
  <c r="F22" s="1"/>
  <c r="B23"/>
  <c r="H23" s="1"/>
  <c r="B24"/>
  <c r="H24" s="1"/>
  <c r="B25"/>
  <c r="H25" s="1"/>
  <c r="B26"/>
  <c r="F26" s="1"/>
  <c r="B27"/>
  <c r="H27" s="1"/>
  <c r="B29"/>
  <c r="H29" s="1"/>
  <c r="B30"/>
  <c r="F30" s="1"/>
  <c r="B31"/>
  <c r="F31" s="1"/>
  <c r="B32"/>
  <c r="H32" s="1"/>
  <c r="B41"/>
  <c r="H41" s="1"/>
  <c r="B42"/>
  <c r="H42" s="1"/>
  <c r="G2" i="14"/>
  <c r="G3"/>
  <c r="G4"/>
  <c r="G5"/>
  <c r="G6"/>
  <c r="G7"/>
  <c r="G8"/>
  <c r="A2"/>
  <c r="A2" i="13"/>
  <c r="A3" s="1"/>
  <c r="C113" i="3"/>
  <c r="D113"/>
  <c r="E113"/>
  <c r="F113"/>
  <c r="G113"/>
  <c r="H113"/>
  <c r="I113"/>
  <c r="J113"/>
  <c r="C2" i="1"/>
  <c r="E2" s="1"/>
  <c r="D28" i="21" s="1"/>
  <c r="C2"/>
  <c r="C3"/>
  <c r="C4"/>
  <c r="C5"/>
  <c r="C8"/>
  <c r="C7"/>
  <c r="C9"/>
  <c r="C10"/>
  <c r="C11"/>
  <c r="C14"/>
  <c r="C15"/>
  <c r="C12"/>
  <c r="C16"/>
  <c r="C13"/>
  <c r="H4" i="8"/>
  <c r="H2"/>
  <c r="H3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A2"/>
  <c r="A3" s="1"/>
  <c r="A4" s="1"/>
  <c r="A5" s="1"/>
  <c r="A6" s="1"/>
  <c r="C2"/>
  <c r="C3"/>
  <c r="A2" i="9"/>
  <c r="C142" i="3"/>
  <c r="D142"/>
  <c r="E142"/>
  <c r="F142"/>
  <c r="G142"/>
  <c r="H142"/>
  <c r="I142"/>
  <c r="J142"/>
  <c r="C129"/>
  <c r="D129"/>
  <c r="E129"/>
  <c r="F129"/>
  <c r="G129"/>
  <c r="H129"/>
  <c r="I129"/>
  <c r="J129"/>
  <c r="C234"/>
  <c r="D234"/>
  <c r="E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E249"/>
  <c r="F249"/>
  <c r="G249"/>
  <c r="H249"/>
  <c r="I249"/>
  <c r="J249"/>
  <c r="C248"/>
  <c r="D248"/>
  <c r="E248"/>
  <c r="F248"/>
  <c r="G248"/>
  <c r="H248"/>
  <c r="I248"/>
  <c r="J248"/>
  <c r="C247"/>
  <c r="D247"/>
  <c r="E247"/>
  <c r="F247"/>
  <c r="G247"/>
  <c r="H247"/>
  <c r="I247"/>
  <c r="J247"/>
  <c r="C244"/>
  <c r="D244"/>
  <c r="E244"/>
  <c r="F244"/>
  <c r="G244"/>
  <c r="H244"/>
  <c r="I244"/>
  <c r="J244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3"/>
  <c r="D233"/>
  <c r="E233"/>
  <c r="F233"/>
  <c r="G233"/>
  <c r="H233"/>
  <c r="I233"/>
  <c r="J233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42" i="1"/>
  <c r="E42" s="1"/>
  <c r="C227" i="3"/>
  <c r="D227"/>
  <c r="E227"/>
  <c r="F227"/>
  <c r="G227"/>
  <c r="H227"/>
  <c r="I227"/>
  <c r="J227"/>
  <c r="C226"/>
  <c r="D226"/>
  <c r="E226"/>
  <c r="F226"/>
  <c r="G226"/>
  <c r="H226"/>
  <c r="I226"/>
  <c r="J226"/>
  <c r="C41" i="1"/>
  <c r="E41" s="1"/>
  <c r="G41" s="1"/>
  <c r="C7"/>
  <c r="E7" s="1"/>
  <c r="C8"/>
  <c r="E8" s="1"/>
  <c r="C9"/>
  <c r="E9" s="1"/>
  <c r="C10"/>
  <c r="E10" s="1"/>
  <c r="C11"/>
  <c r="E11" s="1"/>
  <c r="G11" s="1"/>
  <c r="C15"/>
  <c r="E15" s="1"/>
  <c r="C16"/>
  <c r="E16" s="1"/>
  <c r="C17"/>
  <c r="E17" s="1"/>
  <c r="C20"/>
  <c r="E20" s="1"/>
  <c r="D11" i="21" s="1"/>
  <c r="C21" i="1"/>
  <c r="E21" s="1"/>
  <c r="C22"/>
  <c r="E22" s="1"/>
  <c r="G22" s="1"/>
  <c r="C23"/>
  <c r="E23" s="1"/>
  <c r="C24"/>
  <c r="E24" s="1"/>
  <c r="G24" s="1"/>
  <c r="C25"/>
  <c r="E25" s="1"/>
  <c r="C26"/>
  <c r="E26" s="1"/>
  <c r="C27"/>
  <c r="E27" s="1"/>
  <c r="C29"/>
  <c r="E29" s="1"/>
  <c r="D12" i="21" s="1"/>
  <c r="C30" i="1"/>
  <c r="E30" s="1"/>
  <c r="C31"/>
  <c r="E31" s="1"/>
  <c r="D13" i="21" s="1"/>
  <c r="C32" i="1"/>
  <c r="E32" s="1"/>
  <c r="C222" i="3"/>
  <c r="C223"/>
  <c r="C224"/>
  <c r="C225"/>
  <c r="D222"/>
  <c r="D223"/>
  <c r="D224"/>
  <c r="D225"/>
  <c r="E222"/>
  <c r="E223"/>
  <c r="E224"/>
  <c r="E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0"/>
  <c r="D210"/>
  <c r="E210"/>
  <c r="F210"/>
  <c r="G210"/>
  <c r="H210"/>
  <c r="I210"/>
  <c r="J210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79"/>
  <c r="D179"/>
  <c r="E179"/>
  <c r="F179"/>
  <c r="G179"/>
  <c r="H179"/>
  <c r="I179"/>
  <c r="J179"/>
  <c r="C181"/>
  <c r="D181"/>
  <c r="E181"/>
  <c r="F181"/>
  <c r="G181"/>
  <c r="H181"/>
  <c r="I181"/>
  <c r="J181"/>
  <c r="C180"/>
  <c r="D180"/>
  <c r="E180"/>
  <c r="F180"/>
  <c r="G180"/>
  <c r="H180"/>
  <c r="I180"/>
  <c r="J180"/>
  <c r="C178"/>
  <c r="D178"/>
  <c r="E178"/>
  <c r="F178"/>
  <c r="G178"/>
  <c r="H178"/>
  <c r="I178"/>
  <c r="J178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3"/>
  <c r="D143"/>
  <c r="E143"/>
  <c r="F143"/>
  <c r="G143"/>
  <c r="H143"/>
  <c r="I143"/>
  <c r="J143"/>
  <c r="C141"/>
  <c r="D141"/>
  <c r="E141"/>
  <c r="F141"/>
  <c r="G141"/>
  <c r="H141"/>
  <c r="I141"/>
  <c r="J141"/>
  <c r="C140"/>
  <c r="D140"/>
  <c r="E140"/>
  <c r="F140"/>
  <c r="G140"/>
  <c r="H140"/>
  <c r="I140"/>
  <c r="J140"/>
  <c r="C136"/>
  <c r="D136"/>
  <c r="E136"/>
  <c r="F136"/>
  <c r="G136"/>
  <c r="H136"/>
  <c r="I136"/>
  <c r="J136"/>
  <c r="C125"/>
  <c r="D125"/>
  <c r="E125"/>
  <c r="F125"/>
  <c r="G125"/>
  <c r="H125"/>
  <c r="I125"/>
  <c r="J125"/>
  <c r="C139"/>
  <c r="D139"/>
  <c r="E139"/>
  <c r="F139"/>
  <c r="G139"/>
  <c r="H139"/>
  <c r="I139"/>
  <c r="J139"/>
  <c r="C138"/>
  <c r="D138"/>
  <c r="E138"/>
  <c r="F138"/>
  <c r="G138"/>
  <c r="H138"/>
  <c r="I138"/>
  <c r="J138"/>
  <c r="C137"/>
  <c r="D137"/>
  <c r="E137"/>
  <c r="F137"/>
  <c r="G137"/>
  <c r="H137"/>
  <c r="I137"/>
  <c r="J137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30"/>
  <c r="D130"/>
  <c r="E130"/>
  <c r="F130"/>
  <c r="G130"/>
  <c r="H130"/>
  <c r="I130"/>
  <c r="J130"/>
  <c r="C128"/>
  <c r="D128"/>
  <c r="E128"/>
  <c r="F128"/>
  <c r="G128"/>
  <c r="H128"/>
  <c r="I128"/>
  <c r="J128"/>
  <c r="C127"/>
  <c r="D127"/>
  <c r="E127"/>
  <c r="F127"/>
  <c r="G127"/>
  <c r="H127"/>
  <c r="I127"/>
  <c r="J127"/>
  <c r="C126"/>
  <c r="D126"/>
  <c r="E126"/>
  <c r="F126"/>
  <c r="G126"/>
  <c r="H126"/>
  <c r="I126"/>
  <c r="J126"/>
  <c r="C122"/>
  <c r="D122"/>
  <c r="E122"/>
  <c r="F122"/>
  <c r="G122"/>
  <c r="H122"/>
  <c r="I122"/>
  <c r="J122"/>
  <c r="C124"/>
  <c r="D124"/>
  <c r="E124"/>
  <c r="F124"/>
  <c r="G124"/>
  <c r="H124"/>
  <c r="I124"/>
  <c r="J124"/>
  <c r="C123"/>
  <c r="D123"/>
  <c r="E123"/>
  <c r="F123"/>
  <c r="G123"/>
  <c r="H123"/>
  <c r="I123"/>
  <c r="J123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4"/>
  <c r="D114"/>
  <c r="E114"/>
  <c r="F114"/>
  <c r="G114"/>
  <c r="H114"/>
  <c r="I114"/>
  <c r="J114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79"/>
  <c r="C80"/>
  <c r="D79"/>
  <c r="D80"/>
  <c r="E79"/>
  <c r="E80"/>
  <c r="F79"/>
  <c r="F80"/>
  <c r="G79"/>
  <c r="G80"/>
  <c r="H79"/>
  <c r="H80"/>
  <c r="I79"/>
  <c r="I80"/>
  <c r="J79"/>
  <c r="J80"/>
  <c r="C74"/>
  <c r="C75"/>
  <c r="C76"/>
  <c r="C77"/>
  <c r="C78"/>
  <c r="D74"/>
  <c r="D75"/>
  <c r="D76"/>
  <c r="D77"/>
  <c r="D78"/>
  <c r="E74"/>
  <c r="E75"/>
  <c r="E76"/>
  <c r="E77"/>
  <c r="E78"/>
  <c r="F74"/>
  <c r="F75"/>
  <c r="F76"/>
  <c r="F77"/>
  <c r="F78"/>
  <c r="G74"/>
  <c r="G75"/>
  <c r="G76"/>
  <c r="G77"/>
  <c r="G78"/>
  <c r="H74"/>
  <c r="H75"/>
  <c r="H76"/>
  <c r="H77"/>
  <c r="H78"/>
  <c r="I74"/>
  <c r="I75"/>
  <c r="I76"/>
  <c r="I77"/>
  <c r="I78"/>
  <c r="J74"/>
  <c r="J75"/>
  <c r="J76"/>
  <c r="J77"/>
  <c r="J78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66"/>
  <c r="D66"/>
  <c r="E66"/>
  <c r="F66"/>
  <c r="G66"/>
  <c r="H66"/>
  <c r="I66"/>
  <c r="J66"/>
  <c r="C69"/>
  <c r="C70"/>
  <c r="C71"/>
  <c r="C72"/>
  <c r="C73"/>
  <c r="D69"/>
  <c r="D70"/>
  <c r="D71"/>
  <c r="D72"/>
  <c r="D73"/>
  <c r="E69"/>
  <c r="E70"/>
  <c r="E71"/>
  <c r="E72"/>
  <c r="E73"/>
  <c r="F69"/>
  <c r="F70"/>
  <c r="F71"/>
  <c r="F72"/>
  <c r="F73"/>
  <c r="G69"/>
  <c r="G70"/>
  <c r="G71"/>
  <c r="G72"/>
  <c r="G73"/>
  <c r="H69"/>
  <c r="H70"/>
  <c r="H71"/>
  <c r="H72"/>
  <c r="H73"/>
  <c r="I69"/>
  <c r="I70"/>
  <c r="I71"/>
  <c r="I72"/>
  <c r="I73"/>
  <c r="J69"/>
  <c r="J70"/>
  <c r="J71"/>
  <c r="J72"/>
  <c r="J73"/>
  <c r="C68"/>
  <c r="D68"/>
  <c r="E68"/>
  <c r="F68"/>
  <c r="G68"/>
  <c r="H68"/>
  <c r="I68"/>
  <c r="J68"/>
  <c r="C67"/>
  <c r="D67"/>
  <c r="E67"/>
  <c r="F67"/>
  <c r="G67"/>
  <c r="H67"/>
  <c r="I67"/>
  <c r="J67"/>
  <c r="C49"/>
  <c r="D49"/>
  <c r="E49"/>
  <c r="F49"/>
  <c r="G49"/>
  <c r="H49"/>
  <c r="I49"/>
  <c r="J49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0"/>
  <c r="E11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G16" i="1" l="1"/>
  <c r="D26" i="21"/>
  <c r="G27" i="1"/>
  <c r="D25" i="21"/>
  <c r="I3" i="19"/>
  <c r="I7"/>
  <c r="D2"/>
  <c r="C9" i="13"/>
  <c r="I19" i="19"/>
  <c r="C8" i="13"/>
  <c r="C7" i="8"/>
  <c r="C5"/>
  <c r="A3" i="14"/>
  <c r="A4" s="1"/>
  <c r="A5" s="1"/>
  <c r="C7" i="9" s="1"/>
  <c r="C2" i="13"/>
  <c r="C5"/>
  <c r="C3"/>
  <c r="A3" i="9"/>
  <c r="C6" i="8" s="1"/>
  <c r="C5" i="9"/>
  <c r="C6" i="13"/>
  <c r="C4" i="9"/>
  <c r="C3"/>
  <c r="C7" i="13"/>
  <c r="C4" i="8"/>
  <c r="H6" i="1"/>
  <c r="C2" i="9"/>
  <c r="C4" i="13"/>
  <c r="G26" i="1"/>
  <c r="D19" i="21"/>
  <c r="F23" i="1"/>
  <c r="G10"/>
  <c r="D20" i="21"/>
  <c r="G32" i="1"/>
  <c r="D17" i="21"/>
  <c r="G21" i="1"/>
  <c r="D18" i="21"/>
  <c r="A7" i="8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7" i="1"/>
  <c r="D10" i="21"/>
  <c r="G30" i="1"/>
  <c r="D16" i="21"/>
  <c r="G8" i="1"/>
  <c r="D8" i="21"/>
  <c r="F32" i="1"/>
  <c r="G7"/>
  <c r="D5" i="21"/>
  <c r="G9" i="1"/>
  <c r="D7" i="21"/>
  <c r="G6" i="1"/>
  <c r="D4" i="21"/>
  <c r="G25" i="1"/>
  <c r="D15" i="21"/>
  <c r="G15" i="1"/>
  <c r="D9" i="21"/>
  <c r="G3" i="1"/>
  <c r="D2" i="21"/>
  <c r="H26" i="1"/>
  <c r="G23"/>
  <c r="D14" i="21"/>
  <c r="G5" i="1"/>
  <c r="D3" i="21"/>
  <c r="F3" i="1"/>
  <c r="F15"/>
  <c r="H30"/>
  <c r="F24"/>
  <c r="F41"/>
  <c r="F5"/>
  <c r="H8"/>
  <c r="F25"/>
  <c r="F4"/>
  <c r="F42"/>
  <c r="F10"/>
  <c r="H16"/>
  <c r="F11"/>
  <c r="H21"/>
  <c r="G28"/>
  <c r="I28"/>
  <c r="J28"/>
  <c r="H28"/>
  <c r="H31"/>
  <c r="H22"/>
  <c r="H9"/>
  <c r="F27"/>
  <c r="F17"/>
  <c r="F7"/>
  <c r="F29"/>
  <c r="F20"/>
  <c r="K245" i="3"/>
  <c r="K246"/>
  <c r="K37"/>
  <c r="K62"/>
  <c r="K113"/>
  <c r="G31" i="1"/>
  <c r="J2"/>
  <c r="I2"/>
  <c r="G2"/>
  <c r="G42"/>
  <c r="G29"/>
  <c r="G20"/>
  <c r="J26"/>
  <c r="I30"/>
  <c r="I8"/>
  <c r="K142" i="3"/>
  <c r="K129"/>
  <c r="K234"/>
  <c r="I6" i="1"/>
  <c r="J6"/>
  <c r="I4"/>
  <c r="J4"/>
  <c r="J5"/>
  <c r="I5"/>
  <c r="J3"/>
  <c r="I3"/>
  <c r="K249" i="3"/>
  <c r="K248"/>
  <c r="K247"/>
  <c r="K244"/>
  <c r="K243"/>
  <c r="K242"/>
  <c r="I41" i="1"/>
  <c r="I20"/>
  <c r="I29"/>
  <c r="I7"/>
  <c r="I21"/>
  <c r="K241" i="3"/>
  <c r="K240"/>
  <c r="I31" i="1"/>
  <c r="J31"/>
  <c r="J22"/>
  <c r="I22"/>
  <c r="J9"/>
  <c r="I9"/>
  <c r="J32"/>
  <c r="I32"/>
  <c r="J23"/>
  <c r="I23"/>
  <c r="J10"/>
  <c r="I10"/>
  <c r="I42"/>
  <c r="J42"/>
  <c r="I24"/>
  <c r="J24"/>
  <c r="J11"/>
  <c r="I11"/>
  <c r="J25"/>
  <c r="I25"/>
  <c r="I15"/>
  <c r="J15"/>
  <c r="I26"/>
  <c r="I16"/>
  <c r="J41"/>
  <c r="J29"/>
  <c r="J20"/>
  <c r="J7"/>
  <c r="J16"/>
  <c r="J17"/>
  <c r="I27"/>
  <c r="I17"/>
  <c r="J30"/>
  <c r="J21"/>
  <c r="J8"/>
  <c r="J27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3"/>
  <c r="K141"/>
  <c r="K140"/>
  <c r="K136"/>
  <c r="K125"/>
  <c r="K139"/>
  <c r="K135"/>
  <c r="K138"/>
  <c r="K137"/>
  <c r="K134"/>
  <c r="K133"/>
  <c r="K132"/>
  <c r="K131"/>
  <c r="K130"/>
  <c r="K128"/>
  <c r="K127"/>
  <c r="K126"/>
  <c r="K122"/>
  <c r="K124"/>
  <c r="K123"/>
  <c r="K121"/>
  <c r="K120"/>
  <c r="K119"/>
  <c r="K118"/>
  <c r="K117"/>
  <c r="K116"/>
  <c r="K115"/>
  <c r="K114"/>
  <c r="K112"/>
  <c r="K111"/>
  <c r="K110"/>
  <c r="K109"/>
  <c r="K108"/>
  <c r="K107"/>
  <c r="K106"/>
  <c r="K105"/>
  <c r="K104"/>
  <c r="K102"/>
  <c r="K103"/>
  <c r="K101"/>
  <c r="K100"/>
  <c r="K99"/>
  <c r="K98"/>
  <c r="K97"/>
  <c r="K96"/>
  <c r="K95"/>
  <c r="K94"/>
  <c r="K93"/>
  <c r="K92"/>
  <c r="K91"/>
  <c r="K90"/>
  <c r="K89"/>
  <c r="K88"/>
  <c r="K87"/>
  <c r="K86"/>
  <c r="K80"/>
  <c r="K79"/>
  <c r="K74"/>
  <c r="K78"/>
  <c r="K77"/>
  <c r="K76"/>
  <c r="K75"/>
  <c r="K85"/>
  <c r="K84"/>
  <c r="K83"/>
  <c r="K82"/>
  <c r="K81"/>
  <c r="K69"/>
  <c r="K66"/>
  <c r="K72"/>
  <c r="K73"/>
  <c r="K70"/>
  <c r="K71"/>
  <c r="K68"/>
  <c r="K67"/>
  <c r="K49"/>
  <c r="K65"/>
  <c r="K64"/>
  <c r="K63"/>
  <c r="K61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10"/>
  <c r="K9"/>
  <c r="K8"/>
  <c r="K7"/>
  <c r="K6"/>
  <c r="K5"/>
  <c r="K4"/>
  <c r="K3"/>
  <c r="K2"/>
  <c r="A6" i="14" l="1"/>
  <c r="D4" i="19"/>
  <c r="I4"/>
  <c r="D14"/>
  <c r="C6" i="9"/>
  <c r="I30" i="19"/>
  <c r="I24"/>
  <c r="D27"/>
  <c r="I5"/>
  <c r="A4" i="9"/>
  <c r="D5" i="19"/>
  <c r="D3"/>
  <c r="I33"/>
  <c r="D6"/>
  <c r="I13"/>
  <c r="D8"/>
  <c r="D7"/>
  <c r="D22"/>
  <c r="I25"/>
  <c r="I2"/>
  <c r="E1" i="25"/>
  <c r="B8" s="1"/>
  <c r="B9"/>
  <c r="A7" i="14" l="1"/>
  <c r="C8" i="9"/>
  <c r="D12" i="19"/>
  <c r="A5" i="9"/>
  <c r="C9" i="8"/>
  <c r="C10"/>
  <c r="C8"/>
  <c r="C11"/>
  <c r="L9" i="25"/>
  <c r="M9"/>
  <c r="P9"/>
  <c r="O9"/>
  <c r="R9"/>
  <c r="Q9"/>
  <c r="N9"/>
  <c r="K9"/>
  <c r="C9"/>
  <c r="H9"/>
  <c r="E9"/>
  <c r="I9"/>
  <c r="J9"/>
  <c r="B10"/>
  <c r="G9"/>
  <c r="D9"/>
  <c r="F9"/>
  <c r="A8" i="14" l="1"/>
  <c r="I12" i="19"/>
  <c r="A6" i="9"/>
  <c r="C12" i="8"/>
  <c r="Q10" i="25"/>
  <c r="O10"/>
  <c r="M10"/>
  <c r="P10"/>
  <c r="L10"/>
  <c r="R10"/>
  <c r="N10"/>
  <c r="K10"/>
  <c r="J10"/>
  <c r="C10"/>
  <c r="B11"/>
  <c r="H10"/>
  <c r="G10"/>
  <c r="D10"/>
  <c r="F10"/>
  <c r="I10"/>
  <c r="E10"/>
  <c r="A9" i="14" l="1"/>
  <c r="I8" i="19"/>
  <c r="D11"/>
  <c r="D10"/>
  <c r="D9"/>
  <c r="A7" i="9"/>
  <c r="C15" i="8"/>
  <c r="C14"/>
  <c r="C13"/>
  <c r="O11" i="25"/>
  <c r="K11"/>
  <c r="N11"/>
  <c r="P11"/>
  <c r="Q11"/>
  <c r="L11"/>
  <c r="R11"/>
  <c r="M11"/>
  <c r="D11"/>
  <c r="F11"/>
  <c r="E11"/>
  <c r="I11"/>
  <c r="J11"/>
  <c r="C11"/>
  <c r="G11"/>
  <c r="H11"/>
  <c r="B12"/>
  <c r="A10" i="14" l="1"/>
  <c r="I9" i="19"/>
  <c r="C30" i="8"/>
  <c r="C26"/>
  <c r="C25"/>
  <c r="C28"/>
  <c r="A8" i="9"/>
  <c r="C29" i="8" s="1"/>
  <c r="C19"/>
  <c r="C16"/>
  <c r="C20"/>
  <c r="C21"/>
  <c r="C17"/>
  <c r="C22"/>
  <c r="C23"/>
  <c r="C18"/>
  <c r="L12" i="25"/>
  <c r="O12"/>
  <c r="P12"/>
  <c r="M12"/>
  <c r="N12"/>
  <c r="Q12"/>
  <c r="R12"/>
  <c r="K12"/>
  <c r="B13"/>
  <c r="C12"/>
  <c r="D12"/>
  <c r="J12"/>
  <c r="I12"/>
  <c r="F12"/>
  <c r="E12"/>
  <c r="H12"/>
  <c r="G12"/>
  <c r="A11" i="14" l="1"/>
  <c r="I10" i="19"/>
  <c r="C33" i="8"/>
  <c r="C27"/>
  <c r="C31"/>
  <c r="C32"/>
  <c r="C24"/>
  <c r="P13" i="25"/>
  <c r="Q13"/>
  <c r="N13"/>
  <c r="R13"/>
  <c r="O13"/>
  <c r="M13"/>
  <c r="K13"/>
  <c r="L13"/>
  <c r="B14"/>
  <c r="H13"/>
  <c r="E13"/>
  <c r="D13"/>
  <c r="I13"/>
  <c r="J13"/>
  <c r="C13"/>
  <c r="G13"/>
  <c r="F13"/>
  <c r="I11" i="19" l="1"/>
  <c r="A12" i="14"/>
  <c r="I6" i="19" s="1"/>
  <c r="R14" i="25"/>
  <c r="L14"/>
  <c r="O14"/>
  <c r="P14"/>
  <c r="Q14"/>
  <c r="M14"/>
  <c r="K14"/>
  <c r="N14"/>
  <c r="I14"/>
  <c r="J14"/>
  <c r="D14"/>
  <c r="C14"/>
  <c r="E14"/>
  <c r="H14"/>
  <c r="G14"/>
  <c r="B15"/>
  <c r="F14"/>
  <c r="D13" i="19" l="1"/>
  <c r="A13" i="14"/>
  <c r="D20" i="19" s="1"/>
  <c r="K15" i="25"/>
  <c r="N15"/>
  <c r="P15"/>
  <c r="Q15"/>
  <c r="M15"/>
  <c r="R15"/>
  <c r="L15"/>
  <c r="O15"/>
  <c r="I15"/>
  <c r="J15"/>
  <c r="C15"/>
  <c r="E15"/>
  <c r="G15"/>
  <c r="H15"/>
  <c r="D15"/>
  <c r="F15"/>
  <c r="B16"/>
  <c r="I14" i="19" l="1"/>
  <c r="D15"/>
  <c r="A14" i="14"/>
  <c r="I44" i="19"/>
  <c r="D19"/>
  <c r="O16" i="25"/>
  <c r="M16"/>
  <c r="K16"/>
  <c r="L16"/>
  <c r="P16"/>
  <c r="Q16"/>
  <c r="R16"/>
  <c r="N16"/>
  <c r="G16"/>
  <c r="H16"/>
  <c r="D16"/>
  <c r="B17"/>
  <c r="C16"/>
  <c r="J16"/>
  <c r="I16"/>
  <c r="E16"/>
  <c r="F16"/>
  <c r="D46" i="19" l="1"/>
  <c r="D16"/>
  <c r="D17"/>
  <c r="A15" i="14"/>
  <c r="I15" i="19"/>
  <c r="D21"/>
  <c r="D18"/>
  <c r="Q17" i="25"/>
  <c r="M17"/>
  <c r="R17"/>
  <c r="K17"/>
  <c r="O17"/>
  <c r="N17"/>
  <c r="P17"/>
  <c r="L17"/>
  <c r="G17"/>
  <c r="H17"/>
  <c r="C17"/>
  <c r="I17"/>
  <c r="J17"/>
  <c r="F17"/>
  <c r="D17"/>
  <c r="B18"/>
  <c r="E17"/>
  <c r="A16" i="14" l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I16" i="19"/>
  <c r="R18" i="25"/>
  <c r="K18"/>
  <c r="M18"/>
  <c r="L18"/>
  <c r="O18"/>
  <c r="P18"/>
  <c r="Q18"/>
  <c r="N18"/>
  <c r="I18"/>
  <c r="J18"/>
  <c r="B19"/>
  <c r="C18"/>
  <c r="H18"/>
  <c r="G18"/>
  <c r="D18"/>
  <c r="E18"/>
  <c r="F18"/>
  <c r="I46" i="19" l="1"/>
  <c r="A34" i="14"/>
  <c r="A35" s="1"/>
  <c r="A36" s="1"/>
  <c r="A37" s="1"/>
  <c r="I45" i="19"/>
  <c r="D45"/>
  <c r="D23"/>
  <c r="I21"/>
  <c r="D24"/>
  <c r="I17"/>
  <c r="I18"/>
  <c r="D35"/>
  <c r="I20"/>
  <c r="I40"/>
  <c r="I42"/>
  <c r="D43"/>
  <c r="D44"/>
  <c r="D42"/>
  <c r="I41"/>
  <c r="I43"/>
  <c r="D40"/>
  <c r="I23"/>
  <c r="D41"/>
  <c r="D39"/>
  <c r="I36"/>
  <c r="D37"/>
  <c r="I37"/>
  <c r="I38"/>
  <c r="D36"/>
  <c r="D38"/>
  <c r="I35"/>
  <c r="D31"/>
  <c r="D26"/>
  <c r="I26"/>
  <c r="I34"/>
  <c r="D34"/>
  <c r="I27"/>
  <c r="D29"/>
  <c r="I29"/>
  <c r="D30"/>
  <c r="I32"/>
  <c r="I28"/>
  <c r="I31"/>
  <c r="D28"/>
  <c r="D33"/>
  <c r="D32"/>
  <c r="I22"/>
  <c r="D25"/>
  <c r="R19" i="25"/>
  <c r="K19"/>
  <c r="Q19"/>
  <c r="L19"/>
  <c r="N19"/>
  <c r="P19"/>
  <c r="M19"/>
  <c r="O19"/>
  <c r="B20"/>
  <c r="G19"/>
  <c r="H19"/>
  <c r="F19"/>
  <c r="J19"/>
  <c r="I19"/>
  <c r="D19"/>
  <c r="C19"/>
  <c r="E19"/>
  <c r="L20" l="1"/>
  <c r="O20"/>
  <c r="M20"/>
  <c r="K20"/>
  <c r="N20"/>
  <c r="P20"/>
  <c r="Q20"/>
  <c r="R20"/>
  <c r="C20"/>
  <c r="B21"/>
  <c r="I20"/>
  <c r="J20"/>
  <c r="H20"/>
  <c r="G20"/>
  <c r="F20"/>
  <c r="E20"/>
  <c r="D20"/>
  <c r="O21" l="1"/>
  <c r="M21"/>
  <c r="P21"/>
  <c r="K21"/>
  <c r="N21"/>
  <c r="R21"/>
  <c r="L21"/>
  <c r="Q21"/>
  <c r="G21"/>
  <c r="H21"/>
  <c r="D21"/>
  <c r="J21"/>
  <c r="I21"/>
  <c r="B22"/>
  <c r="E21"/>
  <c r="C21"/>
  <c r="F21"/>
  <c r="P22" l="1"/>
  <c r="O22"/>
  <c r="K22"/>
  <c r="N22"/>
  <c r="M22"/>
  <c r="R22"/>
  <c r="L22"/>
  <c r="Q22"/>
  <c r="E22"/>
  <c r="D22"/>
  <c r="J22"/>
  <c r="I22"/>
  <c r="G22"/>
  <c r="B23"/>
  <c r="F22"/>
  <c r="C22"/>
  <c r="H22"/>
  <c r="L23" l="1"/>
  <c r="P23"/>
  <c r="K23"/>
  <c r="N23"/>
  <c r="Q23"/>
  <c r="M23"/>
  <c r="R23"/>
  <c r="O23"/>
  <c r="F23"/>
  <c r="H23"/>
  <c r="I23"/>
  <c r="J23"/>
  <c r="G23"/>
  <c r="C23"/>
  <c r="E23"/>
  <c r="D23"/>
  <c r="B24"/>
  <c r="R24" l="1"/>
  <c r="L24"/>
  <c r="M24"/>
  <c r="K24"/>
  <c r="N24"/>
  <c r="Q24"/>
  <c r="O24"/>
  <c r="P24"/>
  <c r="H24"/>
  <c r="G24"/>
  <c r="I24"/>
  <c r="J24"/>
  <c r="F24"/>
  <c r="C24"/>
  <c r="E24"/>
  <c r="D24"/>
  <c r="B25"/>
  <c r="R25" l="1"/>
  <c r="P25"/>
  <c r="O25"/>
  <c r="L25"/>
  <c r="M25"/>
  <c r="Q25"/>
  <c r="K25"/>
  <c r="N25"/>
  <c r="E25"/>
  <c r="C25"/>
  <c r="H25"/>
  <c r="J25"/>
  <c r="I25"/>
  <c r="G25"/>
  <c r="F25"/>
  <c r="B26"/>
  <c r="D25"/>
  <c r="Q26" l="1"/>
  <c r="P26"/>
  <c r="M26"/>
  <c r="N26"/>
  <c r="L26"/>
  <c r="O26"/>
  <c r="R26"/>
  <c r="K26"/>
  <c r="C26"/>
  <c r="F26"/>
  <c r="H26"/>
  <c r="J26"/>
  <c r="I26"/>
  <c r="G26"/>
  <c r="D26"/>
  <c r="B27"/>
  <c r="E26"/>
  <c r="R27" l="1"/>
  <c r="M27"/>
  <c r="Q27"/>
  <c r="O27"/>
  <c r="P27"/>
  <c r="N27"/>
  <c r="K27"/>
  <c r="L27"/>
  <c r="F27"/>
  <c r="H27"/>
  <c r="I27"/>
  <c r="J27"/>
  <c r="G27"/>
  <c r="C27"/>
  <c r="D27"/>
  <c r="E27"/>
  <c r="B28"/>
  <c r="O28" l="1"/>
  <c r="P28"/>
  <c r="R28"/>
  <c r="M28"/>
  <c r="L28"/>
  <c r="N28"/>
  <c r="Q28"/>
  <c r="K28"/>
  <c r="E28"/>
  <c r="I28"/>
  <c r="J28"/>
  <c r="G28"/>
  <c r="H28"/>
  <c r="C28"/>
  <c r="D28"/>
  <c r="F28"/>
  <c r="B29"/>
  <c r="R29" l="1"/>
  <c r="N29"/>
  <c r="K29"/>
  <c r="Q29"/>
  <c r="L29"/>
  <c r="M29"/>
  <c r="O29"/>
  <c r="P29"/>
  <c r="H29"/>
  <c r="E29"/>
  <c r="I29"/>
  <c r="J29"/>
  <c r="C29"/>
  <c r="B30"/>
  <c r="D29"/>
  <c r="G29"/>
  <c r="F29"/>
  <c r="Q30" l="1"/>
  <c r="P30"/>
  <c r="L30"/>
  <c r="K30"/>
  <c r="M30"/>
  <c r="N30"/>
  <c r="O30"/>
  <c r="R30"/>
  <c r="E30"/>
  <c r="C30"/>
  <c r="B31"/>
  <c r="D30"/>
  <c r="F30"/>
  <c r="H30"/>
  <c r="J30"/>
  <c r="I30"/>
  <c r="G30"/>
  <c r="Q31" l="1"/>
  <c r="M31"/>
  <c r="N31"/>
  <c r="K31"/>
  <c r="P31"/>
  <c r="L31"/>
  <c r="O31"/>
  <c r="R31"/>
  <c r="C31"/>
  <c r="D31"/>
  <c r="E31"/>
  <c r="F31"/>
  <c r="G31"/>
  <c r="I31"/>
  <c r="J31"/>
  <c r="H31"/>
  <c r="B32"/>
  <c r="M32" l="1"/>
  <c r="K32"/>
  <c r="O32"/>
  <c r="P32"/>
  <c r="L32"/>
  <c r="R32"/>
  <c r="Q32"/>
  <c r="N32"/>
  <c r="C32"/>
  <c r="I32"/>
  <c r="H32"/>
  <c r="G32"/>
  <c r="B33"/>
  <c r="E32"/>
  <c r="F32"/>
  <c r="D32"/>
  <c r="J32"/>
  <c r="P33" l="1"/>
  <c r="L33"/>
  <c r="K33"/>
  <c r="M33"/>
  <c r="Q33"/>
  <c r="O33"/>
  <c r="R33"/>
  <c r="N33"/>
  <c r="I33"/>
  <c r="J33"/>
  <c r="H33"/>
  <c r="G33"/>
  <c r="C33"/>
  <c r="E33"/>
  <c r="F33"/>
  <c r="D33"/>
  <c r="B34"/>
  <c r="N34" l="1"/>
  <c r="L34"/>
  <c r="K34"/>
  <c r="O34"/>
  <c r="P34"/>
  <c r="R34"/>
  <c r="Q34"/>
  <c r="M34"/>
  <c r="I34"/>
  <c r="G34"/>
  <c r="H34"/>
  <c r="C34"/>
  <c r="F34"/>
  <c r="B35"/>
  <c r="E34"/>
  <c r="D34"/>
  <c r="J34"/>
  <c r="K35" l="1"/>
  <c r="R35"/>
  <c r="N35"/>
  <c r="Q35"/>
  <c r="P35"/>
  <c r="M35"/>
  <c r="L35"/>
  <c r="O35"/>
  <c r="E35"/>
  <c r="B36"/>
  <c r="H35"/>
  <c r="J35"/>
  <c r="I35"/>
  <c r="G35"/>
  <c r="C35"/>
  <c r="D35"/>
  <c r="F35"/>
  <c r="M36" l="1"/>
  <c r="P36"/>
  <c r="O36"/>
  <c r="K36"/>
  <c r="N36"/>
  <c r="Q36"/>
  <c r="R36"/>
  <c r="L36"/>
  <c r="E36"/>
  <c r="C36"/>
  <c r="B37"/>
  <c r="H36"/>
  <c r="J36"/>
  <c r="I36"/>
  <c r="D36"/>
  <c r="F36"/>
  <c r="G36"/>
  <c r="K37" l="1"/>
  <c r="N37"/>
  <c r="O37"/>
  <c r="R37"/>
  <c r="M37"/>
  <c r="P37"/>
  <c r="Q37"/>
  <c r="L37"/>
  <c r="C37"/>
  <c r="E37"/>
  <c r="D37"/>
  <c r="H37"/>
  <c r="J37"/>
  <c r="I37"/>
  <c r="F37"/>
  <c r="G37"/>
  <c r="B38"/>
  <c r="Q38" l="1"/>
  <c r="R38"/>
  <c r="K38"/>
  <c r="N38"/>
  <c r="M38"/>
  <c r="L38"/>
  <c r="O38"/>
  <c r="P38"/>
  <c r="E38"/>
  <c r="D38"/>
  <c r="F38"/>
  <c r="H38"/>
  <c r="C38"/>
  <c r="I38"/>
  <c r="J38"/>
  <c r="G38"/>
  <c r="B39"/>
  <c r="K39" l="1"/>
  <c r="R39"/>
  <c r="N39"/>
  <c r="O39"/>
  <c r="P39"/>
  <c r="L39"/>
  <c r="Q39"/>
  <c r="M39"/>
  <c r="C39"/>
  <c r="E39"/>
  <c r="H39"/>
  <c r="J39"/>
  <c r="I39"/>
  <c r="F39"/>
  <c r="D39"/>
  <c r="G39"/>
  <c r="B40"/>
  <c r="L40" l="1"/>
  <c r="N40"/>
  <c r="P40"/>
  <c r="M40"/>
  <c r="K40"/>
  <c r="R40"/>
  <c r="Q40"/>
  <c r="O40"/>
  <c r="C40"/>
  <c r="H40"/>
  <c r="G40"/>
  <c r="F40"/>
  <c r="I40"/>
  <c r="J40"/>
  <c r="B41"/>
  <c r="E40"/>
  <c r="D40"/>
  <c r="N41" l="1"/>
  <c r="O41"/>
  <c r="R41"/>
  <c r="L41"/>
  <c r="Q41"/>
  <c r="M41"/>
  <c r="P41"/>
  <c r="K41"/>
  <c r="B42"/>
  <c r="E41"/>
  <c r="I41"/>
  <c r="H41"/>
  <c r="G41"/>
  <c r="C41"/>
  <c r="D41"/>
  <c r="F41"/>
  <c r="J41"/>
  <c r="Q42" l="1"/>
  <c r="P42"/>
  <c r="K42"/>
  <c r="N42"/>
  <c r="L42"/>
  <c r="O42"/>
  <c r="R42"/>
  <c r="M42"/>
  <c r="F42"/>
  <c r="E42"/>
  <c r="I42"/>
  <c r="J42"/>
  <c r="G42"/>
  <c r="B43"/>
  <c r="C42"/>
  <c r="H42"/>
  <c r="D42"/>
  <c r="O43" l="1"/>
  <c r="R43"/>
  <c r="L43"/>
  <c r="P43"/>
  <c r="M43"/>
  <c r="N43"/>
  <c r="Q43"/>
  <c r="K43"/>
  <c r="F43"/>
  <c r="C43"/>
  <c r="D43"/>
  <c r="I43"/>
  <c r="E43"/>
  <c r="B44"/>
  <c r="G43"/>
  <c r="H43"/>
  <c r="J43"/>
  <c r="O44" l="1"/>
  <c r="P44"/>
  <c r="L44"/>
  <c r="M44"/>
  <c r="Q44"/>
  <c r="K44"/>
  <c r="N44"/>
  <c r="R44"/>
  <c r="H44"/>
  <c r="D44"/>
  <c r="F44"/>
  <c r="G44"/>
  <c r="I44"/>
  <c r="E44"/>
  <c r="J44"/>
  <c r="C44"/>
  <c r="B45"/>
  <c r="J45" l="1"/>
  <c r="I45"/>
  <c r="M45"/>
  <c r="L45"/>
  <c r="Q45"/>
  <c r="K45"/>
  <c r="N45"/>
  <c r="P45"/>
  <c r="R45"/>
  <c r="O45"/>
  <c r="F45"/>
  <c r="E45"/>
  <c r="C45"/>
  <c r="B46"/>
  <c r="G45"/>
  <c r="D45"/>
  <c r="H45"/>
  <c r="K46" l="1"/>
  <c r="I46"/>
  <c r="N46"/>
  <c r="L46"/>
  <c r="J46"/>
  <c r="O46"/>
  <c r="M46"/>
  <c r="P46"/>
  <c r="R46"/>
  <c r="Q46"/>
  <c r="B47"/>
  <c r="H46"/>
  <c r="G46"/>
  <c r="C46"/>
  <c r="E46"/>
  <c r="F46"/>
  <c r="D46"/>
  <c r="L47" l="1"/>
  <c r="K47"/>
  <c r="R47"/>
  <c r="N47"/>
  <c r="Q47"/>
  <c r="P47"/>
  <c r="J47"/>
  <c r="M47"/>
  <c r="I47"/>
  <c r="O47"/>
  <c r="B48"/>
  <c r="F47"/>
  <c r="C47"/>
  <c r="D47"/>
  <c r="H47"/>
  <c r="G47"/>
  <c r="E47"/>
  <c r="I48" l="1"/>
  <c r="Q48"/>
  <c r="M48"/>
  <c r="K48"/>
  <c r="L48"/>
  <c r="J48"/>
  <c r="P48"/>
  <c r="O48"/>
  <c r="N48"/>
  <c r="R48"/>
  <c r="F48"/>
  <c r="B49"/>
  <c r="E48"/>
  <c r="G48"/>
  <c r="H48"/>
  <c r="D48"/>
  <c r="C48"/>
  <c r="O49" l="1"/>
  <c r="J49"/>
  <c r="P49"/>
  <c r="Q49"/>
  <c r="M49"/>
  <c r="N49"/>
  <c r="K49"/>
  <c r="I49"/>
  <c r="R49"/>
  <c r="L49"/>
  <c r="E49"/>
  <c r="G49"/>
  <c r="B50"/>
  <c r="D49"/>
  <c r="H49"/>
  <c r="F49"/>
  <c r="C49"/>
  <c r="O50" l="1"/>
  <c r="L50"/>
  <c r="M50"/>
  <c r="I50"/>
  <c r="J50"/>
  <c r="N50"/>
  <c r="P50"/>
  <c r="Q50"/>
  <c r="R50"/>
  <c r="K50"/>
  <c r="C50"/>
  <c r="G50"/>
  <c r="F50"/>
  <c r="E50"/>
  <c r="D50"/>
  <c r="B51"/>
  <c r="H50"/>
  <c r="L51" l="1"/>
  <c r="K51"/>
  <c r="I51"/>
  <c r="N51"/>
  <c r="R51"/>
  <c r="Q51"/>
  <c r="P51"/>
  <c r="J51"/>
  <c r="O51"/>
  <c r="M51"/>
  <c r="E51"/>
  <c r="D51"/>
  <c r="C51"/>
  <c r="F51"/>
  <c r="H51"/>
  <c r="B52"/>
  <c r="G51"/>
  <c r="P52" l="1"/>
  <c r="O52"/>
  <c r="K52"/>
  <c r="N52"/>
  <c r="J52"/>
  <c r="I52"/>
  <c r="R52"/>
  <c r="M52"/>
  <c r="L52"/>
  <c r="Q52"/>
  <c r="H52"/>
  <c r="E52"/>
  <c r="C52"/>
  <c r="B53"/>
  <c r="D52"/>
  <c r="G52"/>
  <c r="F52"/>
  <c r="L53" l="1"/>
  <c r="P53"/>
  <c r="O53"/>
  <c r="K53"/>
  <c r="J53"/>
  <c r="R53"/>
  <c r="N53"/>
  <c r="Q53"/>
  <c r="I53"/>
  <c r="M53"/>
  <c r="B54"/>
  <c r="F53"/>
  <c r="D53"/>
  <c r="G53"/>
  <c r="E53"/>
  <c r="H53"/>
  <c r="C53"/>
  <c r="O54" l="1"/>
  <c r="L54"/>
  <c r="I54"/>
  <c r="K54"/>
  <c r="M54"/>
  <c r="J54"/>
  <c r="Q54"/>
  <c r="P54"/>
  <c r="R54"/>
  <c r="N54"/>
  <c r="G54"/>
  <c r="H54"/>
  <c r="B55"/>
  <c r="C54"/>
  <c r="D54"/>
  <c r="F54"/>
  <c r="E54"/>
  <c r="K55" l="1"/>
  <c r="Q55"/>
  <c r="I55"/>
  <c r="L55"/>
  <c r="N55"/>
  <c r="O55"/>
  <c r="P55"/>
  <c r="R55"/>
  <c r="J55"/>
  <c r="M55"/>
  <c r="B56"/>
  <c r="D55"/>
  <c r="H55"/>
  <c r="G55"/>
  <c r="F55"/>
  <c r="C55"/>
  <c r="E55"/>
  <c r="O56" l="1"/>
  <c r="Q56"/>
  <c r="I56"/>
  <c r="R56"/>
  <c r="P56"/>
  <c r="L56"/>
  <c r="M56"/>
  <c r="K56"/>
  <c r="J56"/>
  <c r="N56"/>
  <c r="D56"/>
  <c r="C56"/>
  <c r="G56"/>
  <c r="F56"/>
  <c r="H56"/>
  <c r="E56"/>
  <c r="B57"/>
  <c r="N57" l="1"/>
  <c r="L57"/>
  <c r="Q57"/>
  <c r="K57"/>
  <c r="M57"/>
  <c r="O57"/>
  <c r="R57"/>
  <c r="J57"/>
  <c r="I57"/>
  <c r="P57"/>
  <c r="G57"/>
  <c r="D57"/>
  <c r="E57"/>
  <c r="H57"/>
  <c r="B58"/>
  <c r="F57"/>
  <c r="C57"/>
  <c r="I58" l="1"/>
  <c r="L58"/>
  <c r="J58"/>
  <c r="D58"/>
  <c r="M58"/>
  <c r="C58"/>
  <c r="H58"/>
  <c r="G58"/>
  <c r="B59"/>
  <c r="L59" s="1"/>
  <c r="O58"/>
  <c r="K58"/>
  <c r="F58"/>
  <c r="P58"/>
  <c r="N58"/>
  <c r="Q58"/>
  <c r="R58"/>
  <c r="E58"/>
  <c r="Q59" l="1"/>
  <c r="P59"/>
  <c r="C59"/>
  <c r="J59"/>
  <c r="D59"/>
  <c r="E59"/>
  <c r="N59"/>
  <c r="O59"/>
  <c r="I59"/>
  <c r="F59"/>
  <c r="M59"/>
  <c r="B60"/>
  <c r="I60" s="1"/>
  <c r="G59"/>
  <c r="K59"/>
  <c r="H59"/>
  <c r="R59"/>
  <c r="K60" l="1"/>
  <c r="B61"/>
  <c r="L61" s="1"/>
  <c r="C60"/>
  <c r="D60"/>
  <c r="N60"/>
  <c r="O60"/>
  <c r="R60"/>
  <c r="E60"/>
  <c r="F60"/>
  <c r="M60"/>
  <c r="J60"/>
  <c r="H60"/>
  <c r="G60"/>
  <c r="Q60"/>
  <c r="P60"/>
  <c r="L60"/>
  <c r="G61" l="1"/>
  <c r="Q61"/>
  <c r="D61"/>
  <c r="R61"/>
  <c r="O61"/>
  <c r="F61"/>
  <c r="M61"/>
  <c r="C61"/>
  <c r="I61"/>
  <c r="E61"/>
  <c r="K61"/>
  <c r="J61"/>
  <c r="H61"/>
  <c r="B62"/>
  <c r="C62" s="1"/>
  <c r="N61"/>
  <c r="P61"/>
  <c r="R62" l="1"/>
  <c r="O62"/>
  <c r="G62"/>
  <c r="B63"/>
  <c r="C63" s="1"/>
  <c r="J62"/>
  <c r="F62"/>
  <c r="D62"/>
  <c r="Q62"/>
  <c r="P62"/>
  <c r="N62"/>
  <c r="E62"/>
  <c r="K62"/>
  <c r="M62"/>
  <c r="I62"/>
  <c r="H62"/>
  <c r="L62"/>
  <c r="M63" l="1"/>
  <c r="H63"/>
  <c r="N63"/>
  <c r="O63"/>
  <c r="R63"/>
  <c r="P63"/>
  <c r="J63"/>
  <c r="D63"/>
  <c r="G63"/>
  <c r="B64"/>
  <c r="J64" s="1"/>
  <c r="F63"/>
  <c r="Q63"/>
  <c r="E63"/>
  <c r="L63"/>
  <c r="I63"/>
  <c r="K63"/>
  <c r="C64" l="1"/>
  <c r="I64"/>
  <c r="R64"/>
  <c r="B65"/>
  <c r="C65" s="1"/>
  <c r="F64"/>
  <c r="H64"/>
  <c r="D64"/>
  <c r="G64"/>
  <c r="M64"/>
  <c r="P64"/>
  <c r="E64"/>
  <c r="N64"/>
  <c r="K64"/>
  <c r="L64"/>
  <c r="Q64"/>
  <c r="O64"/>
  <c r="N65" l="1"/>
  <c r="Q65"/>
  <c r="D65"/>
  <c r="L65"/>
  <c r="O65"/>
  <c r="M65"/>
  <c r="R65"/>
  <c r="J65"/>
  <c r="F65"/>
  <c r="H65"/>
  <c r="I65"/>
  <c r="B66"/>
  <c r="J66" s="1"/>
  <c r="G65"/>
  <c r="P65"/>
  <c r="K65"/>
  <c r="E65"/>
  <c r="P66" l="1"/>
  <c r="L66"/>
  <c r="K66"/>
  <c r="N66"/>
  <c r="B67"/>
  <c r="J67" s="1"/>
  <c r="D66"/>
  <c r="Q66"/>
  <c r="F66"/>
  <c r="E66"/>
  <c r="O66"/>
  <c r="G66"/>
  <c r="I66"/>
  <c r="M66"/>
  <c r="R66"/>
  <c r="H66"/>
  <c r="C66"/>
  <c r="I67" l="1"/>
  <c r="D67"/>
  <c r="M67"/>
  <c r="N67"/>
  <c r="G67"/>
  <c r="B68"/>
  <c r="O68" s="1"/>
  <c r="L67"/>
  <c r="E67"/>
  <c r="R67"/>
  <c r="P67"/>
  <c r="Q67"/>
  <c r="F67"/>
  <c r="H67"/>
  <c r="K67"/>
  <c r="O67"/>
  <c r="C67"/>
  <c r="H68" l="1"/>
  <c r="N68"/>
  <c r="K68"/>
  <c r="P68"/>
  <c r="Q68"/>
  <c r="F68"/>
  <c r="B69"/>
  <c r="I69" s="1"/>
  <c r="D68"/>
  <c r="E68"/>
  <c r="C68"/>
  <c r="I68"/>
  <c r="G68"/>
  <c r="J68"/>
  <c r="L68"/>
  <c r="M68"/>
  <c r="R68"/>
  <c r="O69" l="1"/>
  <c r="R69"/>
  <c r="B70"/>
  <c r="I70" s="1"/>
  <c r="J69"/>
  <c r="C69"/>
  <c r="L69"/>
  <c r="G69"/>
  <c r="P69"/>
  <c r="K69"/>
  <c r="E69"/>
  <c r="M69"/>
  <c r="H69"/>
  <c r="F69"/>
  <c r="Q69"/>
  <c r="D69"/>
  <c r="N69"/>
  <c r="F70" l="1"/>
  <c r="E70"/>
  <c r="N70"/>
  <c r="P70"/>
  <c r="M70"/>
  <c r="K70"/>
  <c r="C70"/>
  <c r="H70"/>
  <c r="Q70"/>
  <c r="R70"/>
  <c r="G70"/>
  <c r="B71"/>
  <c r="L71" s="1"/>
  <c r="L70"/>
  <c r="D70"/>
  <c r="J70"/>
  <c r="O70"/>
  <c r="H71" l="1"/>
  <c r="J71"/>
  <c r="F71"/>
  <c r="C71"/>
  <c r="M71"/>
  <c r="G71"/>
  <c r="N71"/>
  <c r="D71"/>
  <c r="E71"/>
  <c r="I71"/>
  <c r="K71"/>
  <c r="O71"/>
  <c r="Q71"/>
  <c r="B72"/>
  <c r="E72" s="1"/>
  <c r="R71"/>
  <c r="P71"/>
  <c r="K72" l="1"/>
  <c r="M72"/>
  <c r="Q72"/>
  <c r="N72"/>
  <c r="I72"/>
  <c r="H72"/>
  <c r="G72"/>
  <c r="F72"/>
  <c r="B73"/>
  <c r="C73" s="1"/>
  <c r="C72"/>
  <c r="D72"/>
  <c r="P72"/>
  <c r="O72"/>
  <c r="J72"/>
  <c r="R72"/>
  <c r="L72"/>
  <c r="N73" l="1"/>
  <c r="Q73"/>
  <c r="R73"/>
  <c r="D73"/>
  <c r="L73"/>
  <c r="B74"/>
  <c r="H74" s="1"/>
  <c r="K73"/>
  <c r="J73"/>
  <c r="M73"/>
  <c r="P73"/>
  <c r="I73"/>
  <c r="H73"/>
  <c r="G73"/>
  <c r="E73"/>
  <c r="F73"/>
  <c r="O73"/>
  <c r="G74" l="1"/>
  <c r="F74"/>
  <c r="R74"/>
  <c r="L74"/>
  <c r="J74"/>
  <c r="I74"/>
  <c r="K74"/>
  <c r="P74"/>
  <c r="C74"/>
  <c r="B75"/>
  <c r="H75" s="1"/>
  <c r="N74"/>
  <c r="E74"/>
  <c r="Q74"/>
  <c r="O74"/>
  <c r="M74"/>
  <c r="D74"/>
  <c r="D75" l="1"/>
  <c r="P75"/>
  <c r="M75"/>
  <c r="E75"/>
  <c r="J75"/>
  <c r="O75"/>
  <c r="Q75"/>
  <c r="G75"/>
  <c r="L75"/>
  <c r="F75"/>
  <c r="C75"/>
  <c r="N75"/>
  <c r="K75"/>
  <c r="B76"/>
  <c r="G76" s="1"/>
  <c r="I75"/>
  <c r="R75"/>
  <c r="C76" l="1"/>
  <c r="E76"/>
  <c r="D76"/>
  <c r="K76"/>
  <c r="L76"/>
  <c r="R76"/>
  <c r="H76"/>
  <c r="N76"/>
  <c r="J76"/>
  <c r="M76"/>
  <c r="P76"/>
  <c r="F76"/>
  <c r="Q76"/>
  <c r="I76"/>
  <c r="B77"/>
  <c r="O77" s="1"/>
  <c r="O76"/>
  <c r="D77" l="1"/>
  <c r="R77"/>
  <c r="L77"/>
  <c r="N77"/>
  <c r="J77"/>
  <c r="Q77"/>
  <c r="C77"/>
  <c r="M77"/>
  <c r="K77"/>
  <c r="E77"/>
  <c r="H77"/>
  <c r="B78"/>
  <c r="C78" s="1"/>
  <c r="I77"/>
  <c r="P77"/>
  <c r="G77"/>
  <c r="F77"/>
  <c r="O78" l="1"/>
  <c r="D78"/>
  <c r="E78"/>
  <c r="P78"/>
  <c r="L78"/>
  <c r="I78"/>
  <c r="F78"/>
  <c r="K78"/>
  <c r="M78"/>
  <c r="J78"/>
  <c r="G78"/>
  <c r="Q78"/>
  <c r="R78"/>
  <c r="H78"/>
  <c r="B79"/>
  <c r="F79" s="1"/>
  <c r="N78"/>
  <c r="E79" l="1"/>
  <c r="I79"/>
  <c r="O79"/>
  <c r="B80"/>
  <c r="D80" s="1"/>
  <c r="K79"/>
  <c r="C79"/>
  <c r="H79"/>
  <c r="Q79"/>
  <c r="N79"/>
  <c r="G79"/>
  <c r="J79"/>
  <c r="P79"/>
  <c r="M79"/>
  <c r="L79"/>
  <c r="D79"/>
  <c r="R79"/>
  <c r="Q80" l="1"/>
  <c r="F80"/>
  <c r="G80"/>
  <c r="R80"/>
  <c r="J80"/>
  <c r="E80"/>
  <c r="K80"/>
  <c r="C80"/>
  <c r="M80"/>
  <c r="I80"/>
  <c r="N80"/>
  <c r="O80"/>
  <c r="L80"/>
  <c r="B81"/>
  <c r="G81" s="1"/>
  <c r="P80"/>
  <c r="H80"/>
  <c r="L81" l="1"/>
  <c r="I81"/>
  <c r="E81"/>
  <c r="R81"/>
  <c r="F81"/>
  <c r="H81"/>
  <c r="M81"/>
  <c r="J81"/>
  <c r="K81"/>
  <c r="P81"/>
  <c r="O81"/>
  <c r="Q81"/>
  <c r="N81"/>
  <c r="C81"/>
  <c r="B82"/>
  <c r="C82" s="1"/>
  <c r="D81"/>
  <c r="N82" l="1"/>
  <c r="O82"/>
  <c r="H82"/>
  <c r="Q82"/>
  <c r="P82"/>
  <c r="L82"/>
  <c r="G82"/>
  <c r="R82"/>
  <c r="J82"/>
  <c r="F82"/>
  <c r="K82"/>
  <c r="M82"/>
  <c r="E82"/>
  <c r="D82"/>
  <c r="I82"/>
  <c r="B83"/>
  <c r="J83" s="1"/>
  <c r="P83" l="1"/>
  <c r="R83"/>
  <c r="G83"/>
  <c r="N83"/>
  <c r="D83"/>
  <c r="K83"/>
  <c r="C83"/>
  <c r="E83"/>
  <c r="L83"/>
  <c r="Q83"/>
  <c r="M83"/>
  <c r="I83"/>
  <c r="O83"/>
  <c r="H83"/>
  <c r="F83"/>
  <c r="B84"/>
  <c r="C84" s="1"/>
  <c r="M84" l="1"/>
  <c r="K84"/>
  <c r="N84"/>
  <c r="H84"/>
  <c r="O84"/>
  <c r="J84"/>
  <c r="I84"/>
  <c r="D84"/>
  <c r="G84"/>
  <c r="R84"/>
  <c r="L84"/>
  <c r="P84"/>
  <c r="Q84"/>
  <c r="B85"/>
  <c r="G85" s="1"/>
  <c r="F84"/>
  <c r="E84"/>
  <c r="M85" l="1"/>
  <c r="E85"/>
  <c r="H85"/>
  <c r="C85"/>
  <c r="I85"/>
  <c r="F85"/>
  <c r="L85"/>
  <c r="K85"/>
  <c r="Q85"/>
  <c r="P85"/>
  <c r="N85"/>
  <c r="D85"/>
  <c r="J85"/>
  <c r="B86"/>
  <c r="H86" s="1"/>
  <c r="O85"/>
  <c r="R85"/>
  <c r="K86" l="1"/>
  <c r="C86"/>
  <c r="D86"/>
  <c r="P86"/>
  <c r="B87"/>
  <c r="F87" s="1"/>
  <c r="O86"/>
  <c r="E86"/>
  <c r="Q86"/>
  <c r="M86"/>
  <c r="I86"/>
  <c r="L86"/>
  <c r="R86"/>
  <c r="J86"/>
  <c r="G86"/>
  <c r="N86"/>
  <c r="F86"/>
  <c r="G87" l="1"/>
  <c r="C87"/>
  <c r="E87"/>
  <c r="H87"/>
  <c r="K87"/>
  <c r="Q87"/>
  <c r="I87"/>
  <c r="L87"/>
  <c r="R87"/>
  <c r="N87"/>
  <c r="O87"/>
  <c r="J87"/>
  <c r="B88"/>
  <c r="G88" s="1"/>
  <c r="D87"/>
  <c r="P87"/>
  <c r="M87"/>
  <c r="F88" l="1"/>
  <c r="M88"/>
  <c r="K88"/>
  <c r="C88"/>
  <c r="H88"/>
  <c r="I88"/>
  <c r="B89"/>
  <c r="G89" s="1"/>
  <c r="O88"/>
  <c r="Q88"/>
  <c r="D88"/>
  <c r="R88"/>
  <c r="E88"/>
  <c r="L88"/>
  <c r="J88"/>
  <c r="P88"/>
  <c r="N88"/>
  <c r="R89" l="1"/>
  <c r="N89"/>
  <c r="I89"/>
  <c r="L89"/>
  <c r="P89"/>
  <c r="Q89"/>
  <c r="F89"/>
  <c r="J89"/>
  <c r="H89"/>
  <c r="B90"/>
  <c r="I90" s="1"/>
  <c r="M89"/>
  <c r="D89"/>
  <c r="C89"/>
  <c r="K89"/>
  <c r="E89"/>
  <c r="O89"/>
  <c r="P90" l="1"/>
  <c r="B91"/>
  <c r="O91" s="1"/>
  <c r="E90"/>
  <c r="F90"/>
  <c r="C90"/>
  <c r="D90"/>
  <c r="M90"/>
  <c r="O90"/>
  <c r="Q90"/>
  <c r="R90"/>
  <c r="N90"/>
  <c r="H90"/>
  <c r="J90"/>
  <c r="G90"/>
  <c r="K90"/>
  <c r="L90"/>
  <c r="F91" l="1"/>
  <c r="C91"/>
  <c r="N91"/>
  <c r="H91"/>
  <c r="D91"/>
  <c r="R91"/>
  <c r="I91"/>
  <c r="J91"/>
  <c r="M91"/>
  <c r="P91"/>
  <c r="B92"/>
  <c r="D92" s="1"/>
  <c r="G91"/>
  <c r="E91"/>
  <c r="K91"/>
  <c r="Q91"/>
  <c r="L91"/>
  <c r="I92" l="1"/>
  <c r="F92"/>
  <c r="G92"/>
  <c r="R92"/>
  <c r="B93"/>
  <c r="J93" s="1"/>
  <c r="H92"/>
  <c r="P92"/>
  <c r="C92"/>
  <c r="J92"/>
  <c r="N92"/>
  <c r="L92"/>
  <c r="M92"/>
  <c r="K92"/>
  <c r="O92"/>
  <c r="Q92"/>
  <c r="E92"/>
  <c r="G93" l="1"/>
  <c r="F93"/>
  <c r="N93"/>
  <c r="B94"/>
  <c r="D94" s="1"/>
  <c r="O93"/>
  <c r="E93"/>
  <c r="P93"/>
  <c r="R93"/>
  <c r="I93"/>
  <c r="M93"/>
  <c r="H93"/>
  <c r="D93"/>
  <c r="Q93"/>
  <c r="C93"/>
  <c r="L93"/>
  <c r="K93"/>
  <c r="E94" l="1"/>
  <c r="P94"/>
  <c r="C94"/>
  <c r="M94"/>
  <c r="B95"/>
  <c r="F95" s="1"/>
  <c r="N94"/>
  <c r="R94"/>
  <c r="I94"/>
  <c r="F94"/>
  <c r="H94"/>
  <c r="J94"/>
  <c r="K94"/>
  <c r="Q94"/>
  <c r="L94"/>
  <c r="G94"/>
  <c r="O94"/>
  <c r="L95" l="1"/>
  <c r="E95"/>
  <c r="C95"/>
  <c r="D95"/>
  <c r="G95"/>
  <c r="K95"/>
  <c r="B96"/>
  <c r="O96" s="1"/>
  <c r="I95"/>
  <c r="H95"/>
  <c r="M95"/>
  <c r="R95"/>
  <c r="O95"/>
  <c r="N95"/>
  <c r="Q95"/>
  <c r="P95"/>
  <c r="J95"/>
  <c r="C96" l="1"/>
  <c r="K96"/>
  <c r="F96"/>
  <c r="N96"/>
  <c r="E96"/>
  <c r="Q96"/>
  <c r="L96"/>
  <c r="G96"/>
  <c r="P96"/>
  <c r="H96"/>
  <c r="B97"/>
  <c r="G97" s="1"/>
  <c r="D96"/>
  <c r="I96"/>
  <c r="M96"/>
  <c r="J96"/>
  <c r="R96"/>
  <c r="Q97" l="1"/>
  <c r="O97"/>
  <c r="E97"/>
  <c r="P97"/>
  <c r="H97"/>
  <c r="R97"/>
  <c r="D97"/>
  <c r="B98"/>
  <c r="D98" s="1"/>
  <c r="J97"/>
  <c r="I97"/>
  <c r="M97"/>
  <c r="F97"/>
  <c r="K97"/>
  <c r="C97"/>
  <c r="L97"/>
  <c r="N97"/>
  <c r="N98" l="1"/>
  <c r="L98"/>
  <c r="I98"/>
  <c r="H98"/>
  <c r="K98"/>
  <c r="C98"/>
  <c r="Q98"/>
  <c r="E98"/>
  <c r="R98"/>
  <c r="O98"/>
  <c r="M98"/>
  <c r="F98"/>
  <c r="P98"/>
  <c r="G98"/>
  <c r="J98"/>
  <c r="B99"/>
  <c r="C99" s="1"/>
  <c r="M99" l="1"/>
  <c r="K99"/>
  <c r="H99"/>
  <c r="G99"/>
  <c r="P99"/>
  <c r="B100"/>
  <c r="F100" s="1"/>
  <c r="Q99"/>
  <c r="E99"/>
  <c r="D99"/>
  <c r="J99"/>
  <c r="I99"/>
  <c r="L99"/>
  <c r="N99"/>
  <c r="F99"/>
  <c r="R99"/>
  <c r="O99"/>
  <c r="H100" l="1"/>
  <c r="R100"/>
  <c r="D100"/>
  <c r="O100"/>
  <c r="P100"/>
  <c r="L100"/>
  <c r="I100"/>
  <c r="Q100"/>
  <c r="N100"/>
  <c r="E100"/>
  <c r="K100"/>
  <c r="J100"/>
  <c r="M100"/>
  <c r="G100"/>
  <c r="B101"/>
  <c r="F101" s="1"/>
  <c r="C100"/>
  <c r="E101" l="1"/>
  <c r="I101"/>
  <c r="K101"/>
  <c r="R101"/>
  <c r="P101"/>
  <c r="D101"/>
  <c r="Q101"/>
  <c r="B102"/>
  <c r="H102" s="1"/>
  <c r="O101"/>
  <c r="J101"/>
  <c r="L101"/>
  <c r="C101"/>
  <c r="H101"/>
  <c r="N101"/>
  <c r="G101"/>
  <c r="M101"/>
  <c r="L102" l="1"/>
  <c r="E102"/>
  <c r="I102"/>
  <c r="O102"/>
  <c r="M102"/>
  <c r="K102"/>
  <c r="J102"/>
  <c r="F102"/>
  <c r="N102"/>
  <c r="P102"/>
  <c r="C102"/>
  <c r="G102"/>
  <c r="D102"/>
  <c r="Q102"/>
  <c r="B103"/>
  <c r="C103" s="1"/>
  <c r="R102"/>
  <c r="H103" l="1"/>
  <c r="F103"/>
  <c r="D103"/>
  <c r="N103"/>
  <c r="L103"/>
  <c r="J103"/>
  <c r="O103"/>
  <c r="M103"/>
  <c r="Q103"/>
  <c r="E103"/>
  <c r="R103"/>
  <c r="I103"/>
  <c r="P103"/>
  <c r="G103"/>
  <c r="K103"/>
  <c r="B104"/>
  <c r="J104" s="1"/>
  <c r="G104" l="1"/>
  <c r="D104"/>
  <c r="O104"/>
  <c r="R104"/>
  <c r="M104"/>
  <c r="Q104"/>
  <c r="I104"/>
  <c r="K104"/>
  <c r="E104"/>
  <c r="L104"/>
  <c r="P104"/>
  <c r="N104"/>
  <c r="F104"/>
  <c r="C104"/>
  <c r="B105"/>
  <c r="J105" s="1"/>
  <c r="H104"/>
  <c r="F105" l="1"/>
  <c r="R105"/>
  <c r="I105"/>
  <c r="G105"/>
  <c r="E105"/>
  <c r="Q105"/>
  <c r="P105"/>
  <c r="D105"/>
  <c r="K105"/>
  <c r="M105"/>
  <c r="H105"/>
  <c r="L105"/>
  <c r="C105"/>
  <c r="B106"/>
  <c r="D106" s="1"/>
  <c r="O105"/>
  <c r="N105"/>
  <c r="O106" l="1"/>
  <c r="K106"/>
  <c r="N106"/>
  <c r="B107"/>
  <c r="C107" s="1"/>
  <c r="G106"/>
  <c r="R106"/>
  <c r="M106"/>
  <c r="P106"/>
  <c r="L106"/>
  <c r="H106"/>
  <c r="F106"/>
  <c r="I106"/>
  <c r="Q106"/>
  <c r="J106"/>
  <c r="E106"/>
  <c r="C106"/>
  <c r="I107" l="1"/>
  <c r="H107"/>
  <c r="F107"/>
  <c r="Q107"/>
  <c r="B108"/>
  <c r="F108" s="1"/>
  <c r="D107"/>
  <c r="O107"/>
  <c r="R107"/>
  <c r="E107"/>
  <c r="M107"/>
  <c r="J107"/>
  <c r="P107"/>
  <c r="K107"/>
  <c r="G107"/>
  <c r="L107"/>
  <c r="N107"/>
  <c r="M108" l="1"/>
  <c r="N108"/>
  <c r="P108"/>
  <c r="I108"/>
  <c r="Q108"/>
  <c r="C108"/>
  <c r="G108"/>
  <c r="D108"/>
  <c r="H108"/>
  <c r="R108"/>
  <c r="L108"/>
  <c r="E108"/>
  <c r="J108"/>
  <c r="O108"/>
  <c r="K108"/>
</calcChain>
</file>

<file path=xl/sharedStrings.xml><?xml version="1.0" encoding="utf-8"?>
<sst xmlns="http://schemas.openxmlformats.org/spreadsheetml/2006/main" count="3705" uniqueCount="769">
  <si>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</si>
  <si>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</si>
  <si>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</si>
  <si>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</si>
  <si>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</si>
  <si>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</si>
  <si>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</si>
  <si>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</si>
  <si>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</si>
  <si>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</si>
  <si>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</si>
  <si>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</si>
  <si>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</si>
  <si>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</si>
  <si>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</si>
  <si>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</si>
  <si>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</si>
  <si>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</si>
  <si>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</si>
  <si>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</si>
  <si>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</si>
  <si>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</si>
  <si>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</si>
  <si>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</si>
  <si>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</si>
  <si>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</si>
  <si>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</si>
  <si>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</si>
  <si>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</si>
  <si>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</si>
  <si>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</si>
  <si>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</si>
  <si>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</si>
  <si>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</si>
  <si>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</si>
  <si>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</si>
  <si>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</si>
  <si>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</si>
  <si>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</si>
  <si>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</si>
  <si>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</si>
  <si>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</si>
  <si>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</si>
  <si>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</si>
  <si>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</si>
  <si>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</si>
  <si>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</si>
  <si>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</si>
  <si>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</si>
  <si>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</si>
  <si>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</si>
  <si>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</si>
  <si>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</si>
  <si>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</si>
  <si>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</si>
  <si>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</si>
  <si>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</si>
  <si>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</si>
  <si>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</si>
  <si>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</si>
  <si>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</si>
  <si>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</si>
  <si>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</si>
  <si>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</si>
  <si>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</si>
  <si>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</si>
  <si>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</si>
  <si>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</si>
  <si>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</si>
  <si>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</si>
  <si>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</si>
  <si>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</si>
  <si>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</si>
  <si>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</si>
  <si>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</si>
  <si>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</si>
  <si>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</si>
  <si>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</si>
  <si>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</si>
  <si>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</si>
  <si>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</si>
  <si>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</si>
  <si>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</si>
  <si>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</si>
  <si>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</si>
  <si>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</si>
  <si>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</si>
  <si>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</si>
  <si>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</si>
  <si>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</si>
  <si>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</si>
  <si>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</si>
  <si>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</si>
  <si>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</si>
  <si>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</si>
  <si>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</si>
  <si>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</si>
  <si>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</si>
  <si>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</si>
  <si>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</si>
  <si>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</si>
  <si>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</si>
  <si>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</si>
  <si>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</si>
  <si>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</si>
  <si>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</si>
  <si>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</si>
  <si>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</si>
  <si>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</si>
  <si>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</si>
  <si>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</si>
  <si>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</si>
  <si>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</si>
  <si>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</si>
  <si>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</si>
  <si>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</si>
  <si>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</si>
  <si>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</si>
  <si>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</si>
  <si>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</si>
  <si>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</si>
  <si>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</si>
  <si>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</si>
  <si>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</si>
  <si>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</si>
  <si>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</si>
  <si>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</si>
  <si>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</si>
  <si>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</si>
  <si>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</si>
  <si>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</si>
  <si>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</si>
  <si>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</si>
  <si>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</si>
  <si>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</si>
  <si>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</si>
  <si>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</si>
  <si>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</si>
  <si>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</si>
  <si>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</si>
  <si>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</si>
  <si>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</si>
  <si>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</si>
  <si>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</si>
  <si>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</si>
  <si>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</si>
  <si>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</si>
  <si>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</si>
  <si>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</si>
  <si>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</si>
  <si>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</si>
  <si>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</si>
  <si>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</si>
  <si>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</si>
  <si>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</si>
  <si>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</si>
  <si>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</si>
  <si>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</si>
  <si>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</si>
  <si>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</si>
  <si>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</si>
  <si>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</si>
  <si>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</si>
  <si>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</si>
  <si>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</si>
  <si>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</si>
  <si>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</si>
  <si>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</si>
  <si>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</si>
  <si>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</si>
  <si>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</si>
  <si>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</si>
  <si>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</si>
  <si>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</si>
  <si>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</si>
  <si>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</si>
  <si>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</si>
  <si>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</si>
  <si>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</si>
  <si>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</si>
  <si>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</si>
  <si>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</si>
  <si>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</si>
  <si>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</si>
  <si>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</si>
  <si>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</si>
  <si>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</si>
  <si>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</si>
  <si>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</si>
  <si>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</si>
  <si>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</si>
  <si>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</si>
  <si>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</si>
  <si>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</si>
  <si>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</si>
  <si>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</si>
  <si>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</si>
  <si>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</si>
  <si>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</si>
  <si>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</si>
  <si>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</si>
  <si>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</si>
  <si>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</si>
  <si>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</si>
  <si>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</si>
  <si>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</si>
  <si>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</si>
  <si>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</si>
  <si>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</si>
  <si>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</si>
  <si>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</si>
  <si>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</si>
  <si>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</si>
  <si>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</si>
  <si>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</si>
  <si>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</si>
  <si>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</si>
  <si>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</si>
  <si>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</si>
  <si>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</si>
  <si>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</si>
  <si>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</si>
  <si>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</si>
  <si>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</si>
  <si>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</si>
  <si>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</si>
  <si>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</si>
  <si>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</si>
  <si>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</si>
  <si>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</si>
  <si>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</si>
  <si>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</si>
  <si>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</si>
  <si>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</si>
  <si>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</si>
  <si>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</si>
  <si>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</si>
  <si>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</si>
  <si>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</si>
  <si>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</si>
  <si>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</si>
  <si>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</si>
  <si>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</si>
  <si>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</si>
  <si>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</si>
  <si>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</si>
  <si>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</si>
  <si>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</si>
  <si>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</si>
  <si>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</si>
  <si>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</si>
  <si>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</si>
  <si>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</si>
  <si>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</si>
  <si>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</si>
  <si>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</si>
  <si>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</si>
  <si>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</si>
  <si>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</si>
  <si>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</si>
  <si>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</si>
  <si>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</si>
  <si>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</si>
  <si>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</si>
  <si>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</si>
  <si>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</si>
  <si>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</si>
  <si>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</si>
  <si>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</si>
  <si>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</si>
  <si>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</si>
  <si>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</si>
  <si>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</si>
  <si>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</si>
  <si>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</si>
  <si>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</si>
  <si>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</si>
  <si>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</si>
  <si>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</si>
  <si>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</si>
  <si>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</si>
  <si>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</si>
  <si>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</si>
  <si>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</si>
  <si>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</si>
  <si>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</si>
  <si>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</si>
  <si>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</si>
  <si>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</si>
  <si>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</si>
  <si>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</si>
  <si>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</si>
  <si>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</si>
  <si>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</si>
  <si>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</si>
  <si>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</si>
  <si>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</si>
  <si>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</si>
  <si>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</si>
  <si>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</si>
  <si>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</si>
  <si>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</si>
  <si>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</si>
  <si>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</si>
  <si>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</si>
  <si>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</si>
  <si>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</si>
  <si>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</si>
  <si>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</si>
  <si>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</si>
  <si>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</si>
  <si>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</si>
  <si>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</si>
  <si>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</si>
  <si>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</si>
  <si>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</si>
  <si>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</si>
  <si>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</si>
  <si>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</si>
  <si>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</si>
  <si>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</si>
  <si>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</si>
  <si>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</si>
  <si>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</si>
  <si>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</si>
  <si>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</si>
  <si>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</si>
  <si>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</si>
  <si>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</si>
  <si>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</si>
  <si>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</si>
  <si>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</si>
  <si>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</si>
  <si>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</si>
  <si>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</si>
  <si>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</si>
  <si>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</si>
  <si>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</si>
  <si>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</si>
  <si>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</si>
  <si>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</si>
  <si>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</si>
  <si>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</si>
  <si>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</si>
  <si>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</si>
  <si>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</si>
  <si>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</si>
  <si>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</si>
  <si>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</si>
  <si>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</si>
  <si>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</si>
  <si>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</si>
  <si>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</si>
  <si>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</si>
  <si>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</si>
  <si>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</si>
  <si>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</si>
  <si>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</si>
  <si>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</si>
  <si>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</si>
  <si>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</si>
  <si>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</si>
  <si>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</si>
  <si>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</si>
  <si>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</si>
  <si>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</si>
  <si>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</si>
  <si>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</si>
  <si>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</si>
  <si>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</si>
  <si>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</si>
  <si>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</si>
  <si>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</si>
  <si>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</si>
  <si>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</si>
  <si>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</si>
  <si>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</si>
  <si>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</si>
  <si>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</si>
  <si>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</si>
  <si>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</si>
  <si>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</si>
  <si>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</si>
  <si>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</si>
  <si>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</si>
  <si>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</si>
  <si>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</si>
  <si>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</si>
  <si>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</si>
  <si>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</si>
  <si>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</si>
  <si>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</si>
  <si>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</si>
  <si>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</si>
  <si>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</si>
  <si>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</si>
  <si>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</si>
  <si>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</si>
  <si>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</si>
  <si>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</si>
  <si>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</si>
  <si>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</si>
  <si>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</si>
  <si>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</si>
  <si>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</si>
  <si>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</si>
  <si>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</si>
  <si>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</si>
  <si>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</si>
  <si>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</si>
  <si>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</si>
  <si>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</si>
  <si>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</si>
  <si>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</si>
  <si>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</si>
  <si>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</si>
  <si>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</si>
  <si>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</si>
  <si>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</si>
  <si>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</si>
  <si>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</si>
  <si>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</si>
  <si>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</si>
  <si>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</si>
  <si>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</si>
  <si>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</si>
  <si>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</si>
  <si>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</si>
  <si>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</si>
  <si>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</si>
  <si>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</si>
  <si>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</si>
  <si>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</si>
  <si>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</si>
  <si>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</si>
  <si>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</si>
  <si>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</si>
  <si>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</si>
  <si>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</si>
  <si>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</si>
  <si>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</si>
  <si>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</si>
  <si>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</si>
  <si>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</si>
  <si>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</si>
  <si>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</si>
  <si>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</si>
  <si>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</si>
  <si>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</si>
  <si>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</si>
  <si>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</si>
  <si>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</si>
  <si>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</si>
  <si>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</si>
  <si>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</si>
  <si>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</si>
  <si>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</si>
  <si>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</si>
  <si>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</si>
  <si>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</si>
  <si>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</si>
  <si>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</si>
  <si>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</si>
  <si>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</si>
  <si>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</si>
  <si>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</si>
  <si>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</si>
  <si>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</si>
  <si>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</si>
  <si>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</si>
  <si>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</si>
  <si>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</si>
  <si>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</si>
  <si>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</si>
  <si>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</si>
  <si>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</si>
  <si>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</si>
  <si>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</si>
  <si>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</si>
  <si>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</si>
  <si>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</si>
  <si>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</si>
  <si>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</si>
  <si>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</si>
  <si>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</si>
  <si>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</si>
  <si>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</si>
  <si>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</si>
  <si>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</si>
  <si>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</si>
  <si>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</si>
  <si>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</si>
  <si>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</si>
  <si>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</si>
  <si>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</si>
  <si>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</si>
  <si>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</si>
  <si>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</si>
  <si>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</si>
  <si>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</si>
  <si>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</si>
  <si>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</si>
  <si>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</si>
  <si>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</si>
  <si>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</si>
  <si>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</si>
  <si>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</si>
  <si>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</si>
  <si>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</si>
  <si>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</si>
  <si>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</si>
  <si>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</si>
  <si>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</si>
  <si>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</si>
  <si>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</si>
  <si>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</si>
  <si>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</si>
  <si>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</si>
  <si>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</si>
  <si>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</si>
  <si>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</si>
  <si>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</si>
  <si>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</si>
  <si>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</si>
  <si>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</si>
  <si>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</si>
  <si>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</si>
  <si>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</si>
  <si>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</si>
  <si>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</si>
  <si>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</si>
  <si>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</si>
  <si>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</si>
  <si>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</si>
  <si>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</si>
  <si>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</si>
  <si>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</si>
  <si>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</si>
  <si>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</si>
  <si>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</si>
  <si>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</si>
  <si>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</si>
  <si>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</si>
  <si>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</si>
  <si>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</si>
  <si>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</si>
  <si>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</si>
  <si>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</si>
  <si>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</si>
  <si>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</si>
  <si>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</si>
  <si>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</si>
  <si>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</si>
  <si>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</si>
  <si>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</si>
  <si>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</si>
  <si>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</si>
  <si>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</si>
  <si>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</si>
  <si>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</si>
  <si>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</si>
  <si>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</si>
  <si>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</si>
  <si>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</si>
  <si>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</si>
  <si>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</si>
  <si>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</si>
  <si>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</si>
  <si>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</si>
  <si>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</si>
  <si>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</si>
  <si>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</si>
  <si>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</si>
  <si>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</si>
  <si>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</si>
  <si>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</si>
  <si>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</si>
  <si>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</si>
  <si>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</si>
  <si>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</si>
  <si>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</si>
  <si>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</si>
  <si>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</si>
  <si>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</si>
  <si>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</si>
  <si>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</si>
  <si>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</si>
  <si>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</si>
  <si>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</si>
  <si>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</si>
  <si>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</si>
  <si>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</si>
  <si>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</si>
  <si>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</si>
  <si>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</si>
  <si>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</si>
  <si>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</si>
  <si>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Layout details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</si>
  <si>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</si>
  <si>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</si>
  <si>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</si>
  <si>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</si>
  <si>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</si>
  <si>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</si>
  <si>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</si>
  <si>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</si>
  <si>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</si>
  <si>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</si>
  <si>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</si>
  <si>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</si>
  <si>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</si>
  <si>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</si>
  <si>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</si>
  <si>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</si>
  <si>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</si>
  <si>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</si>
  <si>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</si>
  <si>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</si>
  <si>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</si>
  <si>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</si>
  <si>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EditAdministrator</t>
  </si>
  <si>
    <t>Edit Administrator</t>
  </si>
  <si>
    <t>Update Administrator</t>
  </si>
  <si>
    <t>Edit administrator details</t>
  </si>
  <si>
    <t>EditDeveloper</t>
  </si>
  <si>
    <t>Edit developer details</t>
  </si>
  <si>
    <t>Edit Developer</t>
  </si>
  <si>
    <t>Update Dveloper</t>
  </si>
  <si>
    <t>Name cannot be empty</t>
  </si>
  <si>
    <t>Email address is mandatory</t>
  </si>
  <si>
    <t>Email is not valid</t>
  </si>
  <si>
    <t>-r:update</t>
  </si>
  <si>
    <t>Edit details of a administrator</t>
  </si>
  <si>
    <t>Edit</t>
  </si>
  <si>
    <t>edit</t>
  </si>
  <si>
    <t>Edit details of a developer</t>
  </si>
  <si>
    <t>FormWithData</t>
  </si>
  <si>
    <t>2,3,5,6,7,8,9,10</t>
  </si>
  <si>
    <t>Resource List Relation</t>
  </si>
  <si>
    <t>Owner Relation</t>
  </si>
  <si>
    <t>View the owner resource</t>
  </si>
  <si>
    <t>Owner</t>
  </si>
  <si>
    <t>['Method','Form','List','Data','FormWithData','ListRelation','AddRelation','ManageRelation']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</si>
  <si>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</si>
  <si>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</si>
  <si>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</si>
  <si>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</si>
  <si>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</si>
  <si>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</si>
  <si>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</si>
  <si>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</si>
  <si>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</si>
  <si>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</si>
  <si>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</si>
  <si>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</si>
  <si>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</si>
  <si>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</si>
  <si>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</si>
  <si>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</si>
  <si>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</si>
  <si>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</si>
  <si>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</si>
  <si>
    <t>field_option_type</t>
  </si>
  <si>
    <t>['List','Enum','Foreign','Method']</t>
  </si>
  <si>
    <t>default('List')</t>
  </si>
  <si>
    <t>field_option_type_detail</t>
  </si>
  <si>
    <t>form_collection_foreign_field</t>
  </si>
  <si>
    <t>foreign_field</t>
  </si>
  <si>
    <t>form_collection_foreign_field_foreign</t>
  </si>
  <si>
    <t>Length/Enum</t>
  </si>
  <si>
    <t>Data Scopes</t>
  </si>
  <si>
    <t>resource_list_search</t>
  </si>
  <si>
    <t>Resource List Search</t>
  </si>
  <si>
    <t>ResourceListSearch</t>
  </si>
  <si>
    <t>Searchable fields in a list</t>
  </si>
  <si>
    <t>List Search</t>
  </si>
  <si>
    <t>__resource_list_search</t>
  </si>
  <si>
    <t>Search</t>
  </si>
  <si>
    <t>Search fields for a list</t>
  </si>
  <si>
    <t>resource_form_field_depends</t>
  </si>
  <si>
    <t>form_field_depend_field</t>
  </si>
  <si>
    <t>depend_field</t>
  </si>
  <si>
    <t>form_field_depend_db_field</t>
  </si>
  <si>
    <t>db_field</t>
  </si>
  <si>
    <t>sql_query_comparison_operator</t>
  </si>
  <si>
    <t>operator</t>
  </si>
  <si>
    <t>['=','&lt;','&gt;','&lt;=','&gt;=','&lt;&gt;','In','NotIn','like']</t>
  </si>
  <si>
    <t>default('=')</t>
  </si>
  <si>
    <t>form_field_depend_compare_method</t>
  </si>
  <si>
    <t>compare_method</t>
  </si>
  <si>
    <t>Field Depends</t>
  </si>
  <si>
    <t>ResourceFormFieldDepend</t>
  </si>
  <si>
    <t>Dependent fields in a form</t>
  </si>
  <si>
    <t>Dependent Fields</t>
  </si>
  <si>
    <t>__resource_form_field_depends</t>
  </si>
  <si>
    <t>Depending Fields</t>
  </si>
  <si>
    <t>Dependent fields</t>
  </si>
  <si>
    <t>Depends</t>
  </si>
  <si>
    <t>form_field_depend_ignore_null</t>
  </si>
  <si>
    <t>ignore_null</t>
  </si>
  <si>
    <t>form_field_depend_value_db_field</t>
  </si>
  <si>
    <t>value_db_field</t>
  </si>
  <si>
    <t>resource_metrics</t>
  </si>
  <si>
    <t>eloquent_aggregates</t>
  </si>
  <si>
    <t>aggregates</t>
  </si>
  <si>
    <t>default('COUNT')</t>
  </si>
  <si>
    <t>['COUNT','SUM','AVG','MAX','MIN']</t>
  </si>
  <si>
    <t>aggregate_field</t>
  </si>
  <si>
    <t>resource_metric_aggregate_field</t>
  </si>
  <si>
    <t>resource_metric_distinct</t>
  </si>
  <si>
    <t>aggregate_distinct</t>
  </si>
  <si>
    <t>['No','Yes']</t>
  </si>
  <si>
    <t>resource_metric_date_field</t>
  </si>
  <si>
    <t>date_field</t>
  </si>
  <si>
    <t>['created_at','updated_at']</t>
  </si>
  <si>
    <t>default('created_at')</t>
  </si>
  <si>
    <t>resource_metric_range_unit</t>
  </si>
  <si>
    <t>range_unit</t>
  </si>
  <si>
    <t>['DAY','WEEK','MONTH','YEAR','MINUTE','HOUR','WTD','WTD2','MTD','QTD','HTD','YTD']</t>
  </si>
  <si>
    <t>default('DAY')</t>
  </si>
  <si>
    <t>resource_metric_range</t>
  </si>
  <si>
    <t>range</t>
  </si>
  <si>
    <t>default(2)</t>
  </si>
  <si>
    <t>resource_metric_groupby</t>
  </si>
  <si>
    <t>groupby</t>
  </si>
  <si>
    <t>resource_dashboard</t>
  </si>
  <si>
    <t>resource_dashboard_sections</t>
  </si>
  <si>
    <t>resource_dashboard_section</t>
  </si>
  <si>
    <t>height</t>
  </si>
  <si>
    <t>default(300)</t>
  </si>
  <si>
    <t>resource_dashboard_foreign</t>
  </si>
  <si>
    <t>on('__resource_dashboard')</t>
  </si>
  <si>
    <t>resource_dashboard_section_items</t>
  </si>
  <si>
    <t>resource_dashboard_section_foreign</t>
  </si>
  <si>
    <t>on('__resource_dashboard_sections')</t>
  </si>
  <si>
    <t>bootstrap_size</t>
  </si>
  <si>
    <t>item</t>
  </si>
  <si>
    <t>resource_dashboard_section_item</t>
  </si>
  <si>
    <t>resource_dashboard_section_item_idn1</t>
  </si>
  <si>
    <t>resource_dashboard_section_item_idn2</t>
  </si>
  <si>
    <t>item_id</t>
  </si>
  <si>
    <t>item_id2</t>
  </si>
  <si>
    <t>default('Metric')</t>
  </si>
  <si>
    <t>['Metric','List','ListRelation']</t>
  </si>
  <si>
    <t>Dashboard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</si>
  <si>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</si>
  <si>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</si>
  <si>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</si>
  <si>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</si>
  <si>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</si>
  <si>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</si>
  <si>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</si>
  <si>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Dashboard details for a Resource</t>
  </si>
  <si>
    <t>Sections of a Dashboard</t>
  </si>
  <si>
    <t>Items of a Dashboard Section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</si>
  <si>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</si>
  <si>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</si>
  <si>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</si>
  <si>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</si>
  <si>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</si>
  <si>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Dashboard Section</t>
  </si>
  <si>
    <t>Metrics defined for a resource</t>
  </si>
  <si>
    <t>Dashboards</t>
  </si>
  <si>
    <t>Dashboards of a Resource</t>
  </si>
  <si>
    <t>Resource Dashboards</t>
  </si>
  <si>
    <t>Sections of a dashboard</t>
  </si>
  <si>
    <t>Items of a dashboard section</t>
  </si>
  <si>
    <t>Dashboard Resource</t>
  </si>
  <si>
    <t>Resource details of a dashboard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</si>
</sst>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</cellXfs>
  <cellStyles count="1">
    <cellStyle name="Normal" xfId="0" builtinId="0"/>
  </cellStyles>
  <dxfs count="124"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42" totalsRowShown="0" dataDxfId="123">
  <autoFilter ref="A1:J42"/>
  <tableColumns count="10">
    <tableColumn id="2" name="Name" dataDxfId="122"/>
    <tableColumn id="10" name="Table" dataDxfId="121">
      <calculatedColumnFormula>"__"&amp;[Name]</calculatedColumnFormula>
    </tableColumn>
    <tableColumn id="5" name="Singular Name" dataDxfId="120">
      <calculatedColumnFormula>IF(RIGHT([Name],3)="ies",MID([Name],1,LEN([Name])-3)&amp;"y",IF(RIGHT([Name],1)="s",MID([Name],1,LEN([Name])-1),[Name]))</calculatedColumnFormula>
    </tableColumn>
    <tableColumn id="8" name="Model NS" dataDxfId="119">
      <calculatedColumnFormula>"Milestone\Appframe\Model"</calculatedColumnFormula>
    </tableColumn>
    <tableColumn id="4" name="Class Name" dataDxfId="118">
      <calculatedColumnFormula>SUBSTITUTE(PROPER([Singular Name]),"_","")</calculatedColumnFormula>
    </tableColumn>
    <tableColumn id="1" name="Migration Artisan" dataDxfId="117">
      <calculatedColumnFormula>"php artisan make:migration create_"&amp;[Table]&amp;"_table --create=__"&amp;[Name]</calculatedColumnFormula>
    </tableColumn>
    <tableColumn id="6" name="Model Artisan" dataDxfId="116">
      <calculatedColumnFormula>"php artisan make:model "&amp;[Class Name]</calculatedColumnFormula>
    </tableColumn>
    <tableColumn id="3" name="Model Statement" dataDxfId="115">
      <calculatedColumnFormula>"protected $table = '"&amp;[Table]&amp;"';"</calculatedColumnFormula>
    </tableColumn>
    <tableColumn id="7" name="Seeder Artisan" dataDxfId="114">
      <calculatedColumnFormula>"php artisan make:seed "&amp;[Class Name]&amp;"TableSeeder"</calculatedColumnFormula>
    </tableColumn>
    <tableColumn id="9" name="Seeder Class" dataDxfId="113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39">
  <autoFilter ref="A1:P9"/>
  <tableColumns count="16">
    <tableColumn id="1" name="No" dataDxfId="38">
      <calculatedColumnFormula>IFERROR($A1+1,1)</calculatedColumnFormula>
    </tableColumn>
    <tableColumn id="2" name="Resource" dataDxfId="37"/>
    <tableColumn id="13" name="Resource Id" dataDxfId="36">
      <calculatedColumnFormula>VLOOKUP([Resource],CHOOSE({1,2},ResourceTable[Name],ResourceTable[No]),2,0)</calculatedColumnFormula>
    </tableColumn>
    <tableColumn id="3" name="Action Name" dataDxfId="35"/>
    <tableColumn id="4" name="Description" dataDxfId="34"/>
    <tableColumn id="5" name="Action Title" dataDxfId="33"/>
    <tableColumn id="6" name="Button Type" dataDxfId="32"/>
    <tableColumn id="7" name="Menu" dataDxfId="31"/>
    <tableColumn id="8" name="Icon" dataDxfId="30"/>
    <tableColumn id="9" name="Set" dataDxfId="29"/>
    <tableColumn id="14" name="Action Type" dataDxfId="28"/>
    <tableColumn id="15" name="ID1" dataDxfId="27"/>
    <tableColumn id="16" name="ID2" dataDxfId="26"/>
    <tableColumn id="10" name="On" dataDxfId="25"/>
    <tableColumn id="11" name="Confirm" dataDxfId="24"/>
    <tableColumn id="12" name="handler" dataDxfId="23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57" totalsRowShown="0" dataDxfId="106">
  <autoFilter ref="A1:I157">
    <filterColumn colId="0"/>
  </autoFilter>
  <tableColumns count="9">
    <tableColumn id="1" name="Column" dataDxfId="105"/>
    <tableColumn id="2" name="Type" dataDxfId="104"/>
    <tableColumn id="3" name="Name" dataDxfId="103"/>
    <tableColumn id="4" name="Length/Enum" dataDxfId="102"/>
    <tableColumn id="5" name="Method1" dataDxfId="101"/>
    <tableColumn id="6" name="Method2" dataDxfId="100"/>
    <tableColumn id="7" name="Method3" dataDxfId="99"/>
    <tableColumn id="8" name="Method4" dataDxfId="98"/>
    <tableColumn id="9" name="Method5" dataDxfId="9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73" totalsRowShown="0" dataDxfId="10">
  <autoFilter ref="A1:K373">
    <filterColumn colId="0">
      <filters>
        <filter val="resource_form_field_depends"/>
        <filter val="resource_form_fields"/>
      </filters>
    </filterColumn>
  </autoFilter>
  <tableColumns count="11">
    <tableColumn id="2" name="Table" dataDxfId="21"/>
    <tableColumn id="3" name="Field" dataDxfId="20"/>
    <tableColumn id="5" name="Type" dataDxfId="19">
      <calculatedColumnFormula>VLOOKUP([Field],Columns[],2,0)&amp;"("</calculatedColumnFormula>
    </tableColumn>
    <tableColumn id="4" name="Name" dataDxfId="18">
      <calculatedColumnFormula>IF(VLOOKUP([Field],Columns[],3,0)&lt;&gt;"","'"&amp;VLOOKUP([Field],Columns[],3,0)&amp;"'","")</calculatedColumnFormula>
    </tableColumn>
    <tableColumn id="6" name="Arg2" dataDxfId="17">
      <calculatedColumnFormula>IF(VLOOKUP([Field],Columns[],4,0)&lt;&gt;0,", "&amp;VLOOKUP([Field],Columns[],4,0)&amp;")",")")</calculatedColumnFormula>
    </tableColumn>
    <tableColumn id="7" name="Method1" dataDxfId="16">
      <calculatedColumnFormula>IF(VLOOKUP([Field],Columns[],5,0)=0,"","-&gt;"&amp;VLOOKUP([Field],Columns[],5,0))</calculatedColumnFormula>
    </tableColumn>
    <tableColumn id="8" name="Method2" dataDxfId="15">
      <calculatedColumnFormula>IF(VLOOKUP([Field],Columns[],6,0)=0,"","-&gt;"&amp;VLOOKUP([Field],Columns[],6,0))</calculatedColumnFormula>
    </tableColumn>
    <tableColumn id="9" name="Method3" dataDxfId="14">
      <calculatedColumnFormula>IF(VLOOKUP([Field],Columns[],7,0)=0,"","-&gt;"&amp;VLOOKUP([Field],Columns[],7,0))</calculatedColumnFormula>
    </tableColumn>
    <tableColumn id="10" name="Method4" dataDxfId="13">
      <calculatedColumnFormula>IF(VLOOKUP([Field],Columns[],8,0)=0,"","-&gt;"&amp;VLOOKUP([Field],Columns[],8,0))</calculatedColumnFormula>
    </tableColumn>
    <tableColumn id="11" name="Method5" dataDxfId="12">
      <calculatedColumnFormula>IF(VLOOKUP([Field],Columns[],9,0)=0,"","-&gt;"&amp;VLOOKUP([Field],Columns[],9,0))</calculatedColumnFormula>
    </tableColumn>
    <tableColumn id="12" name="Statement" dataDxfId="11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322" totalsRowShown="0" headerRowDxfId="96" dataDxfId="95">
  <autoFilter ref="A1:R322">
    <filterColumn colId="1"/>
  </autoFilter>
  <tableColumns count="18">
    <tableColumn id="19" name="TRCode" dataDxfId="94">
      <calculatedColumnFormula>[Table Name]&amp;"-"&amp;[Record No]</calculatedColumnFormula>
    </tableColumn>
    <tableColumn id="1" name="Table Name" dataDxfId="93"/>
    <tableColumn id="2" name="Record No" dataDxfId="92">
      <calculatedColumnFormula>COUNTIF($B$1:$B1,[Table Name])</calculatedColumnFormula>
    </tableColumn>
    <tableColumn id="3" name="1" dataDxfId="91"/>
    <tableColumn id="4" name="2" dataDxfId="90"/>
    <tableColumn id="5" name="3" dataDxfId="89"/>
    <tableColumn id="6" name="4" dataDxfId="88"/>
    <tableColumn id="7" name="5" dataDxfId="87"/>
    <tableColumn id="8" name="6" dataDxfId="86"/>
    <tableColumn id="9" name="7" dataDxfId="85"/>
    <tableColumn id="10" name="8" dataDxfId="84"/>
    <tableColumn id="11" name="9" dataDxfId="83"/>
    <tableColumn id="12" name="10" dataDxfId="82"/>
    <tableColumn id="13" name="11" dataDxfId="81"/>
    <tableColumn id="14" name="12" dataDxfId="80"/>
    <tableColumn id="15" name="13" dataDxfId="79"/>
    <tableColumn id="16" name="14" dataDxfId="78"/>
    <tableColumn id="17" name="15" dataDxfId="7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36" totalsRowShown="0" dataDxfId="76">
  <autoFilter ref="A1:E36"/>
  <tableColumns count="5">
    <tableColumn id="1" name="Name" dataDxfId="75"/>
    <tableColumn id="3" name="FW Table Name" dataDxfId="74"/>
    <tableColumn id="20" name="NS" dataDxfId="73">
      <calculatedColumnFormula>VLOOKUP([FW Table Name],Tables[],4,0)</calculatedColumnFormula>
    </tableColumn>
    <tableColumn id="21" name="Model" dataDxfId="72">
      <calculatedColumnFormula>VLOOKUP([FW Table Name],Tables[],5,0)</calculatedColumnFormula>
    </tableColumn>
    <tableColumn id="4" name="Query Method" dataDxfId="71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37" totalsRowShown="0" dataDxfId="70">
  <autoFilter ref="A1:I37"/>
  <tableColumns count="9">
    <tableColumn id="1" name="No" dataDxfId="69">
      <calculatedColumnFormula>IFERROR($A1+1,1)</calculatedColumnFormula>
    </tableColumn>
    <tableColumn id="2" name="Name" dataDxfId="68"/>
    <tableColumn id="3" name="Description" dataDxfId="67"/>
    <tableColumn id="4" name="Title" dataDxfId="66"/>
    <tableColumn id="5" name="NS" dataDxfId="65">
      <calculatedColumnFormula>"Milestone\Appframe\Model"</calculatedColumnFormula>
    </tableColumn>
    <tableColumn id="6" name="Table" dataDxfId="64"/>
    <tableColumn id="7" name="Key" dataDxfId="63">
      <calculatedColumnFormula>"id"</calculatedColumnFormula>
    </tableColumn>
    <tableColumn id="8" name="Controller" dataDxfId="62"/>
    <tableColumn id="9" name="Controller NS" dataDxfId="61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50" totalsRowShown="0" dataDxfId="0">
  <autoFilter ref="A1:I50"/>
  <tableColumns count="9">
    <tableColumn id="1" name="No" dataDxfId="9">
      <calculatedColumnFormula>IFERROR($A1+1,1)</calculatedColumnFormula>
    </tableColumn>
    <tableColumn id="3" name="Resource" dataDxfId="8"/>
    <tableColumn id="4" name="Relate Resource" dataDxfId="7"/>
    <tableColumn id="2" name="Resource Id" dataDxfId="6">
      <calculatedColumnFormula>VLOOKUP([Resource],CHOOSE({1,2},ResourceTable[Name],ResourceTable[No]),2,0)</calculatedColumnFormula>
    </tableColumn>
    <tableColumn id="5" name="Name" dataDxfId="5"/>
    <tableColumn id="6" name="Description" dataDxfId="4"/>
    <tableColumn id="7" name="Method" dataDxfId="3"/>
    <tableColumn id="8" name="Type" dataDxfId="2"/>
    <tableColumn id="10" name="Relate Id" dataDxfId="1">
      <calculatedColumnFormula>VLOOKUP([Relate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9" totalsRowShown="0" dataDxfId="60">
  <autoFilter ref="A1:G9"/>
  <tableColumns count="7">
    <tableColumn id="1" name="No" dataDxfId="59">
      <calculatedColumnFormula>IFERROR($A1+1,1)</calculatedColumnFormula>
    </tableColumn>
    <tableColumn id="2" name="Resource ID" dataDxfId="58"/>
    <tableColumn id="3" name="Resource Name" dataDxfId="57">
      <calculatedColumnFormula>VLOOKUP([Resource ID],ResourceTable[],2,0)</calculatedColumnFormula>
    </tableColumn>
    <tableColumn id="4" name="Form Name" dataDxfId="56"/>
    <tableColumn id="6" name="Title" dataDxfId="55"/>
    <tableColumn id="7" name="Action Text" dataDxfId="54"/>
    <tableColumn id="8" name="Description" dataDxfId="53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52">
  <autoFilter ref="A1:L33"/>
  <tableColumns count="12">
    <tableColumn id="9" name="No" dataDxfId="51">
      <calculatedColumnFormula>IFERROR($A1+1,1)</calculatedColumnFormula>
    </tableColumn>
    <tableColumn id="1" name="Form Id" dataDxfId="50"/>
    <tableColumn id="7" name="Form Name" dataDxfId="49">
      <calculatedColumnFormula>VLOOKUP([Form Id],ResourceForms[],4,0)</calculatedColumnFormula>
    </tableColumn>
    <tableColumn id="4" name="Name" dataDxfId="48"/>
    <tableColumn id="2" name="Type" dataDxfId="47"/>
    <tableColumn id="5" name="Label" dataDxfId="46"/>
    <tableColumn id="6" name="Collection" dataDxfId="45"/>
    <tableColumn id="14" name="Attribute" dataDxfId="44">
      <calculatedColumnFormula>[Name]</calculatedColumnFormula>
    </tableColumn>
    <tableColumn id="10" name="Relation" dataDxfId="43"/>
    <tableColumn id="11" name="Deep 1" dataDxfId="42"/>
    <tableColumn id="12" name="Deep 2" dataDxfId="41"/>
    <tableColumn id="13" name="Deep 3" dataDxfId="4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2"/>
  <sheetViews>
    <sheetView topLeftCell="A22" workbookViewId="0">
      <selection activeCell="E40" sqref="E40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5" width="21.425781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24" t="s">
        <v>12</v>
      </c>
      <c r="C1" t="s">
        <v>154</v>
      </c>
      <c r="D1" s="23" t="s">
        <v>312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>
      <c r="A2" s="5" t="s">
        <v>178</v>
      </c>
      <c r="B2" s="6" t="s">
        <v>178</v>
      </c>
      <c r="C2" s="8" t="str">
        <f>IF(RIGHT([Name],3)="ies",MID([Name],1,LEN([Name])-3)&amp;"y",IF(RIGHT([Name],1)="s",MID([Name],1,LEN([Name])-1),[Name]))</f>
        <v>user</v>
      </c>
      <c r="D2" s="8" t="str">
        <f t="shared" ref="D2:D42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137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138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139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140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2" t="s">
        <v>0</v>
      </c>
      <c r="B8" s="9" t="str">
        <f>"__"&amp;[Name]</f>
        <v>__resource_scopes</v>
      </c>
      <c r="C8" s="9" t="str">
        <f>IF(RIGHT([Name],3)="ies",MID([Name],1,LEN([Name])-3)&amp;"y",IF(RIGHT([Name],1)="s",MID([Name],1,LEN([Name])-1),[Name]))</f>
        <v>resource_scope</v>
      </c>
      <c r="D8" s="9" t="str">
        <f t="shared" si="0"/>
        <v>Milestone\Appframe\Model</v>
      </c>
      <c r="E8" s="8" t="str">
        <f>SUBSTITUTE(PROPER([Singular Name]),"_","")</f>
        <v>ResourceScope</v>
      </c>
      <c r="F8" s="8" t="str">
        <f>"php artisan make:migration create_"&amp;[Table]&amp;"_table --create=__"&amp;[Name]</f>
        <v>php artisan make:migration create___resource_scopes_table --create=__resource_scopes</v>
      </c>
      <c r="G8" s="8" t="str">
        <f>"php artisan make:model "&amp;[Class Name]</f>
        <v>php artisan make:model ResourceScope</v>
      </c>
      <c r="H8" s="8" t="str">
        <f>"protected $table = '"&amp;[Table]&amp;"';"</f>
        <v>protected $table = '__resource_scopes';</v>
      </c>
      <c r="I8" s="8" t="str">
        <f>"php artisan make:seed "&amp;[Class Name]&amp;"TableSeeder"</f>
        <v>php artisan make:seed ResourceScopeTableSeeder</v>
      </c>
      <c r="J8" s="8" t="str">
        <f>[Class Name]&amp;"TableSeeder"&amp;"::class,"</f>
        <v>ResourceScopeTableSeeder::class,</v>
      </c>
    </row>
    <row r="9" spans="1:10">
      <c r="A9" s="2" t="s">
        <v>3</v>
      </c>
      <c r="B9" s="9" t="str">
        <f>"__"&amp;[Name]</f>
        <v>__resource_relations</v>
      </c>
      <c r="C9" s="9" t="str">
        <f>IF(RIGHT([Name],3)="ies",MID([Name],1,LEN([Name])-3)&amp;"y",IF(RIGHT([Name],1)="s",MID([Name],1,LEN([Name])-1),[Name]))</f>
        <v>resource_relation</v>
      </c>
      <c r="D9" s="9" t="str">
        <f t="shared" si="0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4</v>
      </c>
      <c r="B10" s="9" t="str">
        <f>"__"&amp;[Name]</f>
        <v>__resource_data</v>
      </c>
      <c r="C10" s="9" t="str">
        <f>IF(RIGHT([Name],3)="ies",MID([Name],1,LEN([Name])-3)&amp;"y",IF(RIGHT([Name],1)="s",MID([Name],1,LEN([Name])-1),[Name]))</f>
        <v>resource_data</v>
      </c>
      <c r="D10" s="9" t="str">
        <f t="shared" si="0"/>
        <v>Milestone\Appframe\Model</v>
      </c>
      <c r="E10" s="8" t="str">
        <f>SUBSTITUTE(PROPER([Singular Name]),"_","")</f>
        <v>ResourceData</v>
      </c>
      <c r="F10" s="8" t="str">
        <f>"php artisan make:migration create_"&amp;[Table]&amp;"_table --create=__"&amp;[Name]</f>
        <v>php artisan make:migration create___resource_data_table --create=__resource_data</v>
      </c>
      <c r="G10" s="8" t="str">
        <f>"php artisan make:model "&amp;[Class Name]</f>
        <v>php artisan make:model ResourceData</v>
      </c>
      <c r="H10" s="8" t="str">
        <f>"protected $table = '"&amp;[Table]&amp;"';"</f>
        <v>protected $table = '__resource_data';</v>
      </c>
      <c r="I10" s="8" t="str">
        <f>"php artisan make:seed "&amp;[Class Name]&amp;"TableSeeder"</f>
        <v>php artisan make:seed ResourceDataTableSeeder</v>
      </c>
      <c r="J10" s="8" t="str">
        <f>[Class Name]&amp;"TableSeeder"&amp;"::class,"</f>
        <v>ResourceDataTableSeeder::class,</v>
      </c>
    </row>
    <row r="11" spans="1:10">
      <c r="A11" s="4" t="s">
        <v>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8" t="str">
        <f>SUBSTITUTE(PROPER([Singular Name]),"_","")</f>
        <v>ResourceDataRelation</v>
      </c>
      <c r="F11" s="8" t="str">
        <f>"php artisan make:migration create_"&amp;[Table]&amp;"_table --create=__"&amp;[Name]</f>
        <v>php artisan make:migration create___resource_data_relations_table --create=__resource_data_relations</v>
      </c>
      <c r="G11" s="8" t="str">
        <f>"php artisan make:model "&amp;[Class Name]</f>
        <v>php artisan make:model ResourceDataRelation</v>
      </c>
      <c r="H11" s="8" t="str">
        <f>"protected $table = '"&amp;[Table]&amp;"';"</f>
        <v>protected $table = '__resource_data_relations';</v>
      </c>
      <c r="I11" s="8" t="str">
        <f>"php artisan make:seed "&amp;[Class Name]&amp;"TableSeeder"</f>
        <v>php artisan make:seed ResourceDataRelationTableSeeder</v>
      </c>
      <c r="J11" s="8" t="str">
        <f>[Class Name]&amp;"TableSeeder"&amp;"::class,"</f>
        <v>ResourceDataRelationTableSeeder::class,</v>
      </c>
    </row>
    <row r="12" spans="1:10">
      <c r="A12" s="4" t="s">
        <v>567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>"Milestone\Appframe\Model"</f>
        <v>Milestone\Appframe\Model</v>
      </c>
      <c r="E12" s="8" t="str">
        <f>SUBSTITUTE(PROPER([Singular Name]),"_","")</f>
        <v>ResourceDataScope</v>
      </c>
      <c r="F12" s="8" t="str">
        <f>"php artisan make:migration create_"&amp;[Table]&amp;"_table --create=__"&amp;[Name]</f>
        <v>php artisan make:migration create___resource_data_scopes_table --create=__resource_data_scopes</v>
      </c>
      <c r="G12" s="8" t="str">
        <f>"php artisan make:model "&amp;[Class Name]</f>
        <v>php artisan make:model ResourceDataScope</v>
      </c>
      <c r="H12" s="8" t="str">
        <f>"protected $table = '"&amp;[Table]&amp;"';"</f>
        <v>protected $table = '__resource_data_scopes';</v>
      </c>
      <c r="I12" s="8" t="str">
        <f>"php artisan make:seed "&amp;[Class Name]&amp;"TableSeeder"</f>
        <v>php artisan make:seed ResourceDataScopeTableSeeder</v>
      </c>
      <c r="J12" s="8" t="str">
        <f>[Class Name]&amp;"TableSeeder"&amp;"::class,"</f>
        <v>ResourceDataScopeTableSeeder::class,</v>
      </c>
    </row>
    <row r="13" spans="1:10">
      <c r="A13" s="4" t="s">
        <v>599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>"Milestone\Appframe\Model"</f>
        <v>Milestone\Appframe\Model</v>
      </c>
      <c r="E13" s="8" t="str">
        <f>SUBSTITUTE(PROPER([Singular Name]),"_","")</f>
        <v>ResourceDataViewSection</v>
      </c>
      <c r="F13" s="8" t="str">
        <f>"php artisan make:migration create_"&amp;[Table]&amp;"_table --create=__"&amp;[Name]</f>
        <v>php artisan make:migration create___resource_data_view_sections_table --create=__resource_data_view_sections</v>
      </c>
      <c r="G13" s="8" t="str">
        <f>"php artisan make:model "&amp;[Class Name]</f>
        <v>php artisan make:model ResourceDataViewSection</v>
      </c>
      <c r="H13" s="8" t="str">
        <f>"protected $table = '"&amp;[Table]&amp;"';"</f>
        <v>protected $table = '__resource_data_view_sections';</v>
      </c>
      <c r="I13" s="8" t="str">
        <f>"php artisan make:seed "&amp;[Class Name]&amp;"TableSeeder"</f>
        <v>php artisan make:seed ResourceDataViewSectionTableSeeder</v>
      </c>
      <c r="J13" s="8" t="str">
        <f>[Class Name]&amp;"TableSeeder"&amp;"::class,"</f>
        <v>ResourceDataViewSectionTableSeeder::class,</v>
      </c>
    </row>
    <row r="14" spans="1:10">
      <c r="A14" s="4" t="s">
        <v>600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>"Milestone\Appframe\Model"</f>
        <v>Milestone\Appframe\Model</v>
      </c>
      <c r="E14" s="8" t="str">
        <f>SUBSTITUTE(PROPER([Singular Name]),"_","")</f>
        <v>ResourceDataViewSectionItem</v>
      </c>
      <c r="F14" s="8" t="str">
        <f>"php artisan make:migration create_"&amp;[Table]&amp;"_table --create=__"&amp;[Name]</f>
        <v>php artisan make:migration create___resource_data_view_section_items_table --create=__resource_data_view_section_items</v>
      </c>
      <c r="G14" s="8" t="str">
        <f>"php artisan make:model "&amp;[Class Name]</f>
        <v>php artisan make:model ResourceDataViewSectionItem</v>
      </c>
      <c r="H14" s="8" t="str">
        <f>"protected $table = '"&amp;[Table]&amp;"';"</f>
        <v>protected $table = '__resource_data_view_section_items';</v>
      </c>
      <c r="I14" s="8" t="str">
        <f>"php artisan make:seed "&amp;[Class Name]&amp;"TableSeeder"</f>
        <v>php artisan make:seed ResourceDataViewSectionItemTableSeeder</v>
      </c>
      <c r="J14" s="8" t="str">
        <f>[Class Name]&amp;"TableSeeder"&amp;"::class,"</f>
        <v>ResourceDataViewSectionItemTableSeeder::class,</v>
      </c>
    </row>
    <row r="15" spans="1:10">
      <c r="A15" s="2" t="s">
        <v>5</v>
      </c>
      <c r="B15" s="9" t="str">
        <f>"__"&amp;[Name]</f>
        <v>__resource_lists</v>
      </c>
      <c r="C15" s="9" t="str">
        <f>IF(RIGHT([Name],3)="ies",MID([Name],1,LEN([Name])-3)&amp;"y",IF(RIGHT([Name],1)="s",MID([Name],1,LEN([Name])-1),[Name]))</f>
        <v>resource_list</v>
      </c>
      <c r="D15" s="9" t="str">
        <f t="shared" si="0"/>
        <v>Milestone\Appframe\Model</v>
      </c>
      <c r="E15" s="8" t="str">
        <f>SUBSTITUTE(PROPER([Singular Name]),"_","")</f>
        <v>ResourceList</v>
      </c>
      <c r="F15" s="8" t="str">
        <f>"php artisan make:migration create_"&amp;[Table]&amp;"_table --create=__"&amp;[Name]</f>
        <v>php artisan make:migration create___resource_lists_table --create=__resource_lists</v>
      </c>
      <c r="G15" s="8" t="str">
        <f>"php artisan make:model "&amp;[Class Name]</f>
        <v>php artisan make:model ResourceList</v>
      </c>
      <c r="H15" s="8" t="str">
        <f>"protected $table = '"&amp;[Table]&amp;"';"</f>
        <v>protected $table = '__resource_lists';</v>
      </c>
      <c r="I15" s="8" t="str">
        <f>"php artisan make:seed "&amp;[Class Name]&amp;"TableSeeder"</f>
        <v>php artisan make:seed ResourceListTableSeeder</v>
      </c>
      <c r="J15" s="8" t="str">
        <f>[Class Name]&amp;"TableSeeder"&amp;"::class,"</f>
        <v>ResourceListTableSeeder::class,</v>
      </c>
    </row>
    <row r="16" spans="1:10">
      <c r="A16" s="4" t="s">
        <v>10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8" t="str">
        <f>SUBSTITUTE(PROPER([Singular Name]),"_","")</f>
        <v>ResourceListRelation</v>
      </c>
      <c r="F16" s="8" t="str">
        <f>"php artisan make:migration create_"&amp;[Table]&amp;"_table --create=__"&amp;[Name]</f>
        <v>php artisan make:migration create___resource_list_relations_table --create=__resource_list_relations</v>
      </c>
      <c r="G16" s="8" t="str">
        <f>"php artisan make:model "&amp;[Class Name]</f>
        <v>php artisan make:model ResourceListRelation</v>
      </c>
      <c r="H16" s="8" t="str">
        <f>"protected $table = '"&amp;[Table]&amp;"';"</f>
        <v>protected $table = '__resource_list_relations';</v>
      </c>
      <c r="I16" s="8" t="str">
        <f>"php artisan make:seed "&amp;[Class Name]&amp;"TableSeeder"</f>
        <v>php artisan make:seed ResourceListRelationTableSeeder</v>
      </c>
      <c r="J16" s="8" t="str">
        <f>[Class Name]&amp;"TableSeeder"&amp;"::class,"</f>
        <v>ResourceListRelationTableSeeder::class,</v>
      </c>
    </row>
    <row r="17" spans="1:10">
      <c r="A17" s="4" t="s">
        <v>11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8" t="str">
        <f>SUBSTITUTE(PROPER([Singular Name]),"_","")</f>
        <v>ResourceListScope</v>
      </c>
      <c r="F17" s="8" t="str">
        <f>"php artisan make:migration create_"&amp;[Table]&amp;"_table --create=__"&amp;[Name]</f>
        <v>php artisan make:migration create___resource_list_scopes_table --create=__resource_list_scopes</v>
      </c>
      <c r="G17" s="8" t="str">
        <f>"php artisan make:model "&amp;[Class Name]</f>
        <v>php artisan make:model ResourceListScope</v>
      </c>
      <c r="H17" s="8" t="str">
        <f>"protected $table = '"&amp;[Table]&amp;"';"</f>
        <v>protected $table = '__resource_list_scopes';</v>
      </c>
      <c r="I17" s="8" t="str">
        <f>"php artisan make:seed "&amp;[Class Name]&amp;"TableSeeder"</f>
        <v>php artisan make:seed ResourceListScopeTableSeeder</v>
      </c>
      <c r="J17" s="8" t="str">
        <f>[Class Name]&amp;"TableSeeder"&amp;"::class,"</f>
        <v>ResourceListScopeTableSeeder::class,</v>
      </c>
    </row>
    <row r="18" spans="1:10">
      <c r="A18" s="4" t="s">
        <v>559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>"Milestone\Appframe\Model"</f>
        <v>Milestone\Appframe\Model</v>
      </c>
      <c r="E18" s="8" t="str">
        <f>SUBSTITUTE(PROPER([Singular Name]),"_","")</f>
        <v>ResourceListLayout</v>
      </c>
      <c r="F18" s="8" t="str">
        <f>"php artisan make:migration create_"&amp;[Table]&amp;"_table --create=__"&amp;[Name]</f>
        <v>php artisan make:migration create___resource_list_layout_table --create=__resource_list_layout</v>
      </c>
      <c r="G18" s="8" t="str">
        <f>"php artisan make:model "&amp;[Class Name]</f>
        <v>php artisan make:model ResourceListLayout</v>
      </c>
      <c r="H18" s="8" t="str">
        <f>"protected $table = '"&amp;[Table]&amp;"';"</f>
        <v>protected $table = '__resource_list_layout';</v>
      </c>
      <c r="I18" s="8" t="str">
        <f>"php artisan make:seed "&amp;[Class Name]&amp;"TableSeeder"</f>
        <v>php artisan make:seed ResourceListLayoutTableSeeder</v>
      </c>
      <c r="J18" s="8" t="str">
        <f>[Class Name]&amp;"TableSeeder"&amp;"::class,"</f>
        <v>ResourceListLayoutTableSeeder::class,</v>
      </c>
    </row>
    <row r="19" spans="1:10">
      <c r="A19" s="4" t="s">
        <v>671</v>
      </c>
      <c r="B19" s="7" t="str">
        <f>"__"&amp;[Name]</f>
        <v>__resource_list_search</v>
      </c>
      <c r="C19" s="7" t="str">
        <f>IF(RIGHT([Name],3)="ies",MID([Name],1,LEN([Name])-3)&amp;"y",IF(RIGHT([Name],1)="s",MID([Name],1,LEN([Name])-1),[Name]))</f>
        <v>resource_list_search</v>
      </c>
      <c r="D19" s="7" t="str">
        <f>"Milestone\Appframe\Model"</f>
        <v>Milestone\Appframe\Model</v>
      </c>
      <c r="E19" s="8" t="str">
        <f>SUBSTITUTE(PROPER([Singular Name]),"_","")</f>
        <v>ResourceListSearch</v>
      </c>
      <c r="F19" s="8" t="str">
        <f>"php artisan make:migration create_"&amp;[Table]&amp;"_table --create=__"&amp;[Name]</f>
        <v>php artisan make:migration create___resource_list_search_table --create=__resource_list_search</v>
      </c>
      <c r="G19" s="8" t="str">
        <f>"php artisan make:model "&amp;[Class Name]</f>
        <v>php artisan make:model ResourceListSearch</v>
      </c>
      <c r="H19" s="8" t="str">
        <f>"protected $table = '"&amp;[Table]&amp;"';"</f>
        <v>protected $table = '__resource_list_search';</v>
      </c>
      <c r="I19" s="8" t="str">
        <f>"php artisan make:seed "&amp;[Class Name]&amp;"TableSeeder"</f>
        <v>php artisan make:seed ResourceListSearchTableSeeder</v>
      </c>
      <c r="J19" s="8" t="str">
        <f>[Class Name]&amp;"TableSeeder"&amp;"::class,"</f>
        <v>ResourceListSearchTableSeeder::class,</v>
      </c>
    </row>
    <row r="20" spans="1:10">
      <c r="A20" s="2" t="s">
        <v>6</v>
      </c>
      <c r="B20" s="9" t="str">
        <f>"__"&amp;[Name]</f>
        <v>__resource_forms</v>
      </c>
      <c r="C20" s="9" t="str">
        <f>IF(RIGHT([Name],3)="ies",MID([Name],1,LEN([Name])-3)&amp;"y",IF(RIGHT([Name],1)="s",MID([Name],1,LEN([Name])-1),[Name]))</f>
        <v>resource_form</v>
      </c>
      <c r="D20" s="9" t="str">
        <f t="shared" si="0"/>
        <v>Milestone\Appframe\Model</v>
      </c>
      <c r="E20" s="8" t="str">
        <f>SUBSTITUTE(PROPER([Singular Name]),"_","")</f>
        <v>ResourceForm</v>
      </c>
      <c r="F20" s="8" t="str">
        <f>"php artisan make:migration create_"&amp;[Table]&amp;"_table --create=__"&amp;[Name]</f>
        <v>php artisan make:migration create___resource_forms_table --create=__resource_forms</v>
      </c>
      <c r="G20" s="8" t="str">
        <f>"php artisan make:model "&amp;[Class Name]</f>
        <v>php artisan make:model ResourceForm</v>
      </c>
      <c r="H20" s="8" t="str">
        <f>"protected $table = '"&amp;[Table]&amp;"';"</f>
        <v>protected $table = '__resource_forms';</v>
      </c>
      <c r="I20" s="8" t="str">
        <f>"php artisan make:seed "&amp;[Class Name]&amp;"TableSeeder"</f>
        <v>php artisan make:seed ResourceFormTableSeeder</v>
      </c>
      <c r="J20" s="8" t="str">
        <f>[Class Name]&amp;"TableSeeder"&amp;"::class,"</f>
        <v>ResourceFormTableSeeder::class,</v>
      </c>
    </row>
    <row r="21" spans="1:10">
      <c r="A21" s="2" t="s">
        <v>150</v>
      </c>
      <c r="B21" s="9" t="str">
        <f>"__"&amp;[Name]</f>
        <v>__resource_form_defaults</v>
      </c>
      <c r="C21" s="7" t="str">
        <f>IF(RIGHT([Name],3)="ies",MID([Name],1,LEN([Name])-3)&amp;"y",IF(RIGHT([Name],1)="s",MID([Name],1,LEN([Name])-1),[Name]))</f>
        <v>resource_form_default</v>
      </c>
      <c r="D21" s="7" t="str">
        <f t="shared" si="0"/>
        <v>Milestone\Appframe\Model</v>
      </c>
      <c r="E21" s="8" t="str">
        <f>SUBSTITUTE(PROPER([Singular Name]),"_","")</f>
        <v>ResourceFormDefault</v>
      </c>
      <c r="F21" s="8" t="str">
        <f>"php artisan make:migration create_"&amp;[Table]&amp;"_table --create=__"&amp;[Name]</f>
        <v>php artisan make:migration create___resource_form_defaults_table --create=__resource_form_defaults</v>
      </c>
      <c r="G21" s="8" t="str">
        <f>"php artisan make:model "&amp;[Class Name]</f>
        <v>php artisan make:model ResourceFormDefault</v>
      </c>
      <c r="H21" s="8" t="str">
        <f>"protected $table = '"&amp;[Table]&amp;"';"</f>
        <v>protected $table = '__resource_form_defaults';</v>
      </c>
      <c r="I21" s="8" t="str">
        <f>"php artisan make:seed "&amp;[Class Name]&amp;"TableSeeder"</f>
        <v>php artisan make:seed ResourceFormDefaultTableSeeder</v>
      </c>
      <c r="J21" s="8" t="str">
        <f>[Class Name]&amp;"TableSeeder"&amp;"::class,"</f>
        <v>ResourceFormDefaultTableSeeder::class,</v>
      </c>
    </row>
    <row r="22" spans="1:10">
      <c r="A22" s="2" t="s">
        <v>7</v>
      </c>
      <c r="B22" s="9" t="str">
        <f>"__"&amp;[Name]</f>
        <v>__resource_defaults</v>
      </c>
      <c r="C22" s="9" t="str">
        <f>IF(RIGHT([Name],3)="ies",MID([Name],1,LEN([Name])-3)&amp;"y",IF(RIGHT([Name],1)="s",MID([Name],1,LEN([Name])-1),[Name]))</f>
        <v>resource_default</v>
      </c>
      <c r="D22" s="9" t="str">
        <f t="shared" si="0"/>
        <v>Milestone\Appframe\Model</v>
      </c>
      <c r="E22" s="8" t="str">
        <f>SUBSTITUTE(PROPER([Singular Name]),"_","")</f>
        <v>ResourceDefault</v>
      </c>
      <c r="F22" s="8" t="str">
        <f>"php artisan make:migration create_"&amp;[Table]&amp;"_table --create=__"&amp;[Name]</f>
        <v>php artisan make:migration create___resource_defaults_table --create=__resource_defaults</v>
      </c>
      <c r="G22" s="8" t="str">
        <f>"php artisan make:model "&amp;[Class Name]</f>
        <v>php artisan make:model ResourceDefault</v>
      </c>
      <c r="H22" s="8" t="str">
        <f>"protected $table = '"&amp;[Table]&amp;"';"</f>
        <v>protected $table = '__resource_defaults';</v>
      </c>
      <c r="I22" s="8" t="str">
        <f>"php artisan make:seed "&amp;[Class Name]&amp;"TableSeeder"</f>
        <v>php artisan make:seed ResourceDefaultTableSeeder</v>
      </c>
      <c r="J22" s="8" t="str">
        <f>[Class Name]&amp;"TableSeeder"&amp;"::class,"</f>
        <v>ResourceDefaultTableSeeder::class,</v>
      </c>
    </row>
    <row r="23" spans="1:10">
      <c r="A23" s="2" t="s">
        <v>8</v>
      </c>
      <c r="B23" s="9" t="str">
        <f>"__"&amp;[Name]</f>
        <v>__resource_actions</v>
      </c>
      <c r="C23" s="9" t="str">
        <f>IF(RIGHT([Name],3)="ies",MID([Name],1,LEN([Name])-3)&amp;"y",IF(RIGHT([Name],1)="s",MID([Name],1,LEN([Name])-1),[Name]))</f>
        <v>resource_action</v>
      </c>
      <c r="D23" s="9" t="str">
        <f t="shared" si="0"/>
        <v>Milestone\Appframe\Model</v>
      </c>
      <c r="E23" s="8" t="str">
        <f>SUBSTITUTE(PROPER([Singular Name]),"_","")</f>
        <v>ResourceAction</v>
      </c>
      <c r="F23" s="8" t="str">
        <f>"php artisan make:migration create_"&amp;[Table]&amp;"_table --create=__"&amp;[Name]</f>
        <v>php artisan make:migration create___resource_actions_table --create=__resource_actions</v>
      </c>
      <c r="G23" s="8" t="str">
        <f>"php artisan make:model "&amp;[Class Name]</f>
        <v>php artisan make:model ResourceAction</v>
      </c>
      <c r="H23" s="8" t="str">
        <f>"protected $table = '"&amp;[Table]&amp;"';"</f>
        <v>protected $table = '__resource_actions';</v>
      </c>
      <c r="I23" s="8" t="str">
        <f>"php artisan make:seed "&amp;[Class Name]&amp;"TableSeeder"</f>
        <v>php artisan make:seed ResourceActionTableSeeder</v>
      </c>
      <c r="J23" s="8" t="str">
        <f>[Class Name]&amp;"TableSeeder"&amp;"::class,"</f>
        <v>ResourceActionTableSeeder::class,</v>
      </c>
    </row>
    <row r="24" spans="1:10">
      <c r="A24" s="2" t="s">
        <v>100</v>
      </c>
      <c r="B24" s="9" t="str">
        <f>"__"&amp;[Name]</f>
        <v>__resource_action_attrs</v>
      </c>
      <c r="C24" s="9" t="str">
        <f>IF(RIGHT([Name],3)="ies",MID([Name],1,LEN([Name])-3)&amp;"y",IF(RIGHT([Name],1)="s",MID([Name],1,LEN([Name])-1),[Name]))</f>
        <v>resource_action_attr</v>
      </c>
      <c r="D24" s="9" t="str">
        <f t="shared" si="0"/>
        <v>Milestone\Appframe\Model</v>
      </c>
      <c r="E24" s="8" t="str">
        <f>SUBSTITUTE(PROPER([Singular Name]),"_","")</f>
        <v>ResourceActionAttr</v>
      </c>
      <c r="F24" s="8" t="str">
        <f>"php artisan make:migration create_"&amp;[Table]&amp;"_table --create=__"&amp;[Name]</f>
        <v>php artisan make:migration create___resource_action_attrs_table --create=__resource_action_attrs</v>
      </c>
      <c r="G24" s="8" t="str">
        <f>"php artisan make:model "&amp;[Class Name]</f>
        <v>php artisan make:model ResourceActionAttr</v>
      </c>
      <c r="H24" s="8" t="str">
        <f>"protected $table = '"&amp;[Table]&amp;"';"</f>
        <v>protected $table = '__resource_action_attrs';</v>
      </c>
      <c r="I24" s="8" t="str">
        <f>"php artisan make:seed "&amp;[Class Name]&amp;"TableSeeder"</f>
        <v>php artisan make:seed ResourceActionAttrTableSeeder</v>
      </c>
      <c r="J24" s="8" t="str">
        <f>[Class Name]&amp;"TableSeeder"&amp;"::class,"</f>
        <v>ResourceActionAttrTableSeeder::class,</v>
      </c>
    </row>
    <row r="25" spans="1:10">
      <c r="A25" s="2" t="s">
        <v>101</v>
      </c>
      <c r="B25" s="9" t="str">
        <f>"__"&amp;[Name]</f>
        <v>__resource_action_methods</v>
      </c>
      <c r="C25" s="9" t="str">
        <f>IF(RIGHT([Name],3)="ies",MID([Name],1,LEN([Name])-3)&amp;"y",IF(RIGHT([Name],1)="s",MID([Name],1,LEN([Name])-1),[Name]))</f>
        <v>resource_action_method</v>
      </c>
      <c r="D25" s="9" t="str">
        <f t="shared" si="0"/>
        <v>Milestone\Appframe\Model</v>
      </c>
      <c r="E25" s="8" t="str">
        <f>SUBSTITUTE(PROPER([Singular Name]),"_","")</f>
        <v>ResourceActionMethod</v>
      </c>
      <c r="F25" s="8" t="str">
        <f>"php artisan make:migration create_"&amp;[Table]&amp;"_table --create=__"&amp;[Name]</f>
        <v>php artisan make:migration create___resource_action_methods_table --create=__resource_action_methods</v>
      </c>
      <c r="G25" s="8" t="str">
        <f>"php artisan make:model "&amp;[Class Name]</f>
        <v>php artisan make:model ResourceActionMethod</v>
      </c>
      <c r="H25" s="8" t="str">
        <f>"protected $table = '"&amp;[Table]&amp;"';"</f>
        <v>protected $table = '__resource_action_methods';</v>
      </c>
      <c r="I25" s="8" t="str">
        <f>"php artisan make:seed "&amp;[Class Name]&amp;"TableSeeder"</f>
        <v>php artisan make:seed ResourceActionMethodTableSeeder</v>
      </c>
      <c r="J25" s="8" t="str">
        <f>[Class Name]&amp;"TableSeeder"&amp;"::class,"</f>
        <v>ResourceActionMethodTableSeeder::class,</v>
      </c>
    </row>
    <row r="26" spans="1:10">
      <c r="A26" s="4" t="s">
        <v>135</v>
      </c>
      <c r="B26" s="7" t="str">
        <f>"__"&amp;[Name]</f>
        <v>__resource_action_lists</v>
      </c>
      <c r="C26" s="7" t="str">
        <f>IF(RIGHT([Name],3)="ies",MID([Name],1,LEN([Name])-3)&amp;"y",IF(RIGHT([Name],1)="s",MID([Name],1,LEN([Name])-1),[Name]))</f>
        <v>resource_action_list</v>
      </c>
      <c r="D26" s="7" t="str">
        <f t="shared" si="0"/>
        <v>Milestone\Appframe\Model</v>
      </c>
      <c r="E26" s="8" t="str">
        <f>SUBSTITUTE(PROPER([Singular Name]),"_","")</f>
        <v>ResourceActionList</v>
      </c>
      <c r="F26" s="8" t="str">
        <f>"php artisan make:migration create_"&amp;[Table]&amp;"_table --create=__"&amp;[Name]</f>
        <v>php artisan make:migration create___resource_action_lists_table --create=__resource_action_lists</v>
      </c>
      <c r="G26" s="8" t="str">
        <f>"php artisan make:model "&amp;[Class Name]</f>
        <v>php artisan make:model ResourceActionList</v>
      </c>
      <c r="H26" s="8" t="str">
        <f>"protected $table = '"&amp;[Table]&amp;"';"</f>
        <v>protected $table = '__resource_action_lists';</v>
      </c>
      <c r="I26" s="8" t="str">
        <f>"php artisan make:seed "&amp;[Class Name]&amp;"TableSeeder"</f>
        <v>php artisan make:seed ResourceActionListTableSeeder</v>
      </c>
      <c r="J26" s="8" t="str">
        <f>[Class Name]&amp;"TableSeeder"&amp;"::class,"</f>
        <v>ResourceActionListTableSeeder::class,</v>
      </c>
    </row>
    <row r="27" spans="1:10">
      <c r="A27" s="4" t="s">
        <v>136</v>
      </c>
      <c r="B27" s="7" t="str">
        <f>"__"&amp;[Name]</f>
        <v>__resource_action_data</v>
      </c>
      <c r="C27" s="7" t="str">
        <f>IF(RIGHT([Name],3)="ies",MID([Name],1,LEN([Name])-3)&amp;"y",IF(RIGHT([Name],1)="s",MID([Name],1,LEN([Name])-1),[Name]))</f>
        <v>resource_action_data</v>
      </c>
      <c r="D27" s="7" t="str">
        <f t="shared" si="0"/>
        <v>Milestone\Appframe\Model</v>
      </c>
      <c r="E27" s="8" t="str">
        <f>SUBSTITUTE(PROPER([Singular Name]),"_","")</f>
        <v>ResourceActionData</v>
      </c>
      <c r="F27" s="8" t="str">
        <f>"php artisan make:migration create_"&amp;[Table]&amp;"_table --create=__"&amp;[Name]</f>
        <v>php artisan make:migration create___resource_action_data_table --create=__resource_action_data</v>
      </c>
      <c r="G27" s="8" t="str">
        <f>"php artisan make:model "&amp;[Class Name]</f>
        <v>php artisan make:model ResourceActionData</v>
      </c>
      <c r="H27" s="8" t="str">
        <f>"protected $table = '"&amp;[Table]&amp;"';"</f>
        <v>protected $table = '__resource_action_data';</v>
      </c>
      <c r="I27" s="8" t="str">
        <f>"php artisan make:seed "&amp;[Class Name]&amp;"TableSeeder"</f>
        <v>php artisan make:seed ResourceActionDataTableSeeder</v>
      </c>
      <c r="J27" s="8" t="str">
        <f>[Class Name]&amp;"TableSeeder"&amp;"::class,"</f>
        <v>ResourceActionDataTableSeeder::class,</v>
      </c>
    </row>
    <row r="28" spans="1:10">
      <c r="A28" s="5" t="s">
        <v>212</v>
      </c>
      <c r="B28" s="8" t="str">
        <f>"__"&amp;[Name]</f>
        <v>__resource_roles</v>
      </c>
      <c r="C28" s="8" t="str">
        <f>IF(RIGHT([Name],3)="ies",MID([Name],1,LEN([Name])-3)&amp;"y",IF(RIGHT([Name],1)="s",MID([Name],1,LEN([Name])-1),[Name]))</f>
        <v>resource_role</v>
      </c>
      <c r="D28" s="8" t="str">
        <f t="shared" si="0"/>
        <v>Milestone\Appframe\Model</v>
      </c>
      <c r="E28" s="8" t="str">
        <f>SUBSTITUTE(PROPER([Singular Name]),"_","")</f>
        <v>ResourceRole</v>
      </c>
      <c r="F28" s="8" t="str">
        <f>"php artisan make:migration create_"&amp;[Table]&amp;"_table --create=__"&amp;[Name]</f>
        <v>php artisan make:migration create___resource_roles_table --create=__resource_roles</v>
      </c>
      <c r="G28" s="8" t="str">
        <f>"php artisan make:model "&amp;[Class Name]</f>
        <v>php artisan make:model ResourceRole</v>
      </c>
      <c r="H28" s="8" t="str">
        <f>"protected $table = '"&amp;[Table]&amp;"';"</f>
        <v>protected $table = '__resource_roles';</v>
      </c>
      <c r="I28" s="8" t="str">
        <f>"php artisan make:seed "&amp;[Class Name]&amp;"TableSeeder"</f>
        <v>php artisan make:seed ResourceRoleTableSeeder</v>
      </c>
      <c r="J28" s="8" t="str">
        <f>[Class Name]&amp;"TableSeeder"&amp;"::class,"</f>
        <v>ResourceRoleTableSeeder::class,</v>
      </c>
    </row>
    <row r="29" spans="1:10">
      <c r="A29" s="2" t="s">
        <v>102</v>
      </c>
      <c r="B29" s="9" t="str">
        <f>"__"&amp;[Name]</f>
        <v>__resource_form_fields</v>
      </c>
      <c r="C29" s="9" t="str">
        <f>IF(RIGHT([Name],3)="ies",MID([Name],1,LEN([Name])-3)&amp;"y",IF(RIGHT([Name],1)="s",MID([Name],1,LEN([Name])-1),[Name]))</f>
        <v>resource_form_field</v>
      </c>
      <c r="D29" s="9" t="str">
        <f t="shared" si="0"/>
        <v>Milestone\Appframe\Model</v>
      </c>
      <c r="E29" s="8" t="str">
        <f>SUBSTITUTE(PROPER([Singular Name]),"_","")</f>
        <v>ResourceFormField</v>
      </c>
      <c r="F29" s="8" t="str">
        <f>"php artisan make:migration create_"&amp;[Table]&amp;"_table --create=__"&amp;[Name]</f>
        <v>php artisan make:migration create___resource_form_fields_table --create=__resource_form_fields</v>
      </c>
      <c r="G29" s="8" t="str">
        <f>"php artisan make:model "&amp;[Class Name]</f>
        <v>php artisan make:model ResourceFormField</v>
      </c>
      <c r="H29" s="8" t="str">
        <f>"protected $table = '"&amp;[Table]&amp;"';"</f>
        <v>protected $table = '__resource_form_fields';</v>
      </c>
      <c r="I29" s="8" t="str">
        <f>"php artisan make:seed "&amp;[Class Name]&amp;"TableSeeder"</f>
        <v>php artisan make:seed ResourceFormFieldTableSeeder</v>
      </c>
      <c r="J29" s="8" t="str">
        <f>[Class Name]&amp;"TableSeeder"&amp;"::class,"</f>
        <v>ResourceFormFieldTableSeeder::class,</v>
      </c>
    </row>
    <row r="30" spans="1:10">
      <c r="A30" s="2" t="s">
        <v>103</v>
      </c>
      <c r="B30" s="9" t="str">
        <f>"__"&amp;[Name]</f>
        <v>__resource_form_field_attrs</v>
      </c>
      <c r="C30" s="9" t="str">
        <f>IF(RIGHT([Name],3)="ies",MID([Name],1,LEN([Name])-3)&amp;"y",IF(RIGHT([Name],1)="s",MID([Name],1,LEN([Name])-1),[Name]))</f>
        <v>resource_form_field_attr</v>
      </c>
      <c r="D30" s="9" t="str">
        <f t="shared" si="0"/>
        <v>Milestone\Appframe\Model</v>
      </c>
      <c r="E30" s="8" t="str">
        <f>SUBSTITUTE(PROPER([Singular Name]),"_","")</f>
        <v>ResourceFormFieldAttr</v>
      </c>
      <c r="F30" s="8" t="str">
        <f>"php artisan make:migration create_"&amp;[Table]&amp;"_table --create=__"&amp;[Name]</f>
        <v>php artisan make:migration create___resource_form_field_attrs_table --create=__resource_form_field_attrs</v>
      </c>
      <c r="G30" s="8" t="str">
        <f>"php artisan make:model "&amp;[Class Name]</f>
        <v>php artisan make:model ResourceFormFieldAttr</v>
      </c>
      <c r="H30" s="8" t="str">
        <f>"protected $table = '"&amp;[Table]&amp;"';"</f>
        <v>protected $table = '__resource_form_field_attrs';</v>
      </c>
      <c r="I30" s="8" t="str">
        <f>"php artisan make:seed "&amp;[Class Name]&amp;"TableSeeder"</f>
        <v>php artisan make:seed ResourceFormFieldAttrTableSeeder</v>
      </c>
      <c r="J30" s="8" t="str">
        <f>[Class Name]&amp;"TableSeeder"&amp;"::class,"</f>
        <v>ResourceFormFieldAttrTableSeeder::class,</v>
      </c>
    </row>
    <row r="31" spans="1:10">
      <c r="A31" s="2" t="s">
        <v>104</v>
      </c>
      <c r="B31" s="9" t="str">
        <f>"__"&amp;[Name]</f>
        <v>__resource_form_field_data</v>
      </c>
      <c r="C31" s="9" t="str">
        <f>IF(RIGHT([Name],3)="ies",MID([Name],1,LEN([Name])-3)&amp;"y",IF(RIGHT([Name],1)="s",MID([Name],1,LEN([Name])-1),[Name]))</f>
        <v>resource_form_field_data</v>
      </c>
      <c r="D31" s="9" t="str">
        <f t="shared" si="0"/>
        <v>Milestone\Appframe\Model</v>
      </c>
      <c r="E31" s="8" t="str">
        <f>SUBSTITUTE(PROPER([Singular Name]),"_","")</f>
        <v>ResourceFormFieldData</v>
      </c>
      <c r="F31" s="8" t="str">
        <f>"php artisan make:migration create_"&amp;[Table]&amp;"_table --create=__"&amp;[Name]</f>
        <v>php artisan make:migration create___resource_form_field_data_table --create=__resource_form_field_data</v>
      </c>
      <c r="G31" s="8" t="str">
        <f>"php artisan make:model "&amp;[Class Name]</f>
        <v>php artisan make:model ResourceFormFieldData</v>
      </c>
      <c r="H31" s="8" t="str">
        <f>"protected $table = '"&amp;[Table]&amp;"';"</f>
        <v>protected $table = '__resource_form_field_data';</v>
      </c>
      <c r="I31" s="8" t="str">
        <f>"php artisan make:seed "&amp;[Class Name]&amp;"TableSeeder"</f>
        <v>php artisan make:seed ResourceFormFieldDataTableSeeder</v>
      </c>
      <c r="J31" s="8" t="str">
        <f>[Class Name]&amp;"TableSeeder"&amp;"::class,"</f>
        <v>ResourceFormFieldDataTableSeeder::class,</v>
      </c>
    </row>
    <row r="32" spans="1:10">
      <c r="A32" s="2" t="s">
        <v>105</v>
      </c>
      <c r="B32" s="9" t="str">
        <f>"__"&amp;[Name]</f>
        <v>__resource_form_field_validations</v>
      </c>
      <c r="C32" s="9" t="str">
        <f>IF(RIGHT([Name],3)="ies",MID([Name],1,LEN([Name])-3)&amp;"y",IF(RIGHT([Name],1)="s",MID([Name],1,LEN([Name])-1),[Name]))</f>
        <v>resource_form_field_validation</v>
      </c>
      <c r="D32" s="9" t="str">
        <f t="shared" si="0"/>
        <v>Milestone\Appframe\Model</v>
      </c>
      <c r="E32" s="8" t="str">
        <f>SUBSTITUTE(PROPER([Singular Name]),"_","")</f>
        <v>ResourceFormFieldValidation</v>
      </c>
      <c r="F32" s="8" t="str">
        <f>"php artisan make:migration create_"&amp;[Table]&amp;"_table --create=__"&amp;[Name]</f>
        <v>php artisan make:migration create___resource_form_field_validations_table --create=__resource_form_field_validations</v>
      </c>
      <c r="G32" s="8" t="str">
        <f>"php artisan make:model "&amp;[Class Name]</f>
        <v>php artisan make:model ResourceFormFieldValidation</v>
      </c>
      <c r="H32" s="8" t="str">
        <f>"protected $table = '"&amp;[Table]&amp;"';"</f>
        <v>protected $table = '__resource_form_field_validations';</v>
      </c>
      <c r="I32" s="8" t="str">
        <f>"php artisan make:seed "&amp;[Class Name]&amp;"TableSeeder"</f>
        <v>php artisan make:seed ResourceFormFieldValidationTableSeeder</v>
      </c>
      <c r="J32" s="8" t="str">
        <f>[Class Name]&amp;"TableSeeder"&amp;"::class,"</f>
        <v>ResourceFormFieldValidationTableSeeder::class,</v>
      </c>
    </row>
    <row r="33" spans="1:10">
      <c r="A33" s="2" t="s">
        <v>453</v>
      </c>
      <c r="B33" s="7" t="str">
        <f>"__"&amp;[Name]</f>
        <v>__resource_form_field_options</v>
      </c>
      <c r="C33" s="7" t="str">
        <f>IF(RIGHT([Name],3)="ies",MID([Name],1,LEN([Name])-3)&amp;"y",IF(RIGHT([Name],1)="s",MID([Name],1,LEN([Name])-1),[Name]))</f>
        <v>resource_form_field_option</v>
      </c>
      <c r="D33" s="7" t="str">
        <f t="shared" si="0"/>
        <v>Milestone\Appframe\Model</v>
      </c>
      <c r="E33" s="8" t="str">
        <f>SUBSTITUTE(PROPER([Singular Name]),"_","")</f>
        <v>ResourceFormFieldOption</v>
      </c>
      <c r="F33" s="8" t="str">
        <f>"php artisan make:migration create_"&amp;[Table]&amp;"_table --create=__"&amp;[Name]</f>
        <v>php artisan make:migration create___resource_form_field_options_table --create=__resource_form_field_options</v>
      </c>
      <c r="G33" s="8" t="str">
        <f>"php artisan make:model "&amp;[Class Name]</f>
        <v>php artisan make:model ResourceFormFieldOption</v>
      </c>
      <c r="H33" s="8" t="str">
        <f>"protected $table = '"&amp;[Table]&amp;"';"</f>
        <v>protected $table = '__resource_form_field_options';</v>
      </c>
      <c r="I33" s="8" t="str">
        <f>"php artisan make:seed "&amp;[Class Name]&amp;"TableSeeder"</f>
        <v>php artisan make:seed ResourceFormFieldOptionTableSeeder</v>
      </c>
      <c r="J33" s="8" t="str">
        <f>[Class Name]&amp;"TableSeeder"&amp;"::class,"</f>
        <v>ResourceFormFieldOptionTableSeeder::class,</v>
      </c>
    </row>
    <row r="34" spans="1:10">
      <c r="A34" s="2" t="s">
        <v>679</v>
      </c>
      <c r="B34" s="7" t="str">
        <f>"__"&amp;[Name]</f>
        <v>__resource_form_field_depends</v>
      </c>
      <c r="C34" s="7" t="str">
        <f>IF(RIGHT([Name],3)="ies",MID([Name],1,LEN([Name])-3)&amp;"y",IF(RIGHT([Name],1)="s",MID([Name],1,LEN([Name])-1),[Name]))</f>
        <v>resource_form_field_depend</v>
      </c>
      <c r="D34" s="7" t="str">
        <f>"Milestone\Appframe\Model"</f>
        <v>Milestone\Appframe\Model</v>
      </c>
      <c r="E34" s="8" t="str">
        <f>SUBSTITUTE(PROPER([Singular Name]),"_","")</f>
        <v>ResourceFormFieldDepend</v>
      </c>
      <c r="F34" s="8" t="str">
        <f>"php artisan make:migration create_"&amp;[Table]&amp;"_table --create=__"&amp;[Name]</f>
        <v>php artisan make:migration create___resource_form_field_depends_table --create=__resource_form_field_depends</v>
      </c>
      <c r="G34" s="8" t="str">
        <f>"php artisan make:model "&amp;[Class Name]</f>
        <v>php artisan make:model ResourceFormFieldDepend</v>
      </c>
      <c r="H34" s="8" t="str">
        <f>"protected $table = '"&amp;[Table]&amp;"';"</f>
        <v>protected $table = '__resource_form_field_depends';</v>
      </c>
      <c r="I34" s="8" t="str">
        <f>"php artisan make:seed "&amp;[Class Name]&amp;"TableSeeder"</f>
        <v>php artisan make:seed ResourceFormFieldDependTableSeeder</v>
      </c>
      <c r="J34" s="8" t="str">
        <f>[Class Name]&amp;"TableSeeder"&amp;"::class,"</f>
        <v>ResourceFormFieldDependTableSeeder::class,</v>
      </c>
    </row>
    <row r="35" spans="1:10">
      <c r="A35" s="2" t="s">
        <v>589</v>
      </c>
      <c r="B35" s="7" t="str">
        <f>"__"&amp;[Name]</f>
        <v>__resource_form_layout</v>
      </c>
      <c r="C35" s="7" t="str">
        <f>IF(RIGHT([Name],3)="ies",MID([Name],1,LEN([Name])-3)&amp;"y",IF(RIGHT([Name],1)="s",MID([Name],1,LEN([Name])-1),[Name]))</f>
        <v>resource_form_layout</v>
      </c>
      <c r="D35" s="7" t="str">
        <f>"Milestone\Appframe\Model"</f>
        <v>Milestone\Appframe\Model</v>
      </c>
      <c r="E35" s="8" t="str">
        <f>SUBSTITUTE(PROPER([Singular Name]),"_","")</f>
        <v>ResourceFormLayout</v>
      </c>
      <c r="F35" s="8" t="str">
        <f>"php artisan make:migration create_"&amp;[Table]&amp;"_table --create=__"&amp;[Name]</f>
        <v>php artisan make:migration create___resource_form_layout_table --create=__resource_form_layout</v>
      </c>
      <c r="G35" s="8" t="str">
        <f>"php artisan make:model "&amp;[Class Name]</f>
        <v>php artisan make:model ResourceFormLayout</v>
      </c>
      <c r="H35" s="8" t="str">
        <f>"protected $table = '"&amp;[Table]&amp;"';"</f>
        <v>protected $table = '__resource_form_layout';</v>
      </c>
      <c r="I35" s="8" t="str">
        <f>"php artisan make:seed "&amp;[Class Name]&amp;"TableSeeder"</f>
        <v>php artisan make:seed ResourceFormLayoutTableSeeder</v>
      </c>
      <c r="J35" s="8" t="str">
        <f>[Class Name]&amp;"TableSeeder"&amp;"::class,"</f>
        <v>ResourceFormLayoutTableSeeder::class,</v>
      </c>
    </row>
    <row r="36" spans="1:10">
      <c r="A36" s="2" t="s">
        <v>647</v>
      </c>
      <c r="B36" s="7" t="str">
        <f>"__"&amp;[Name]</f>
        <v>__resource_form_collection</v>
      </c>
      <c r="C36" s="7" t="str">
        <f>IF(RIGHT([Name],3)="ies",MID([Name],1,LEN([Name])-3)&amp;"y",IF(RIGHT([Name],1)="s",MID([Name],1,LEN([Name])-1),[Name]))</f>
        <v>resource_form_collection</v>
      </c>
      <c r="D36" s="7" t="str">
        <f>"Milestone\Appframe\Model"</f>
        <v>Milestone\Appframe\Model</v>
      </c>
      <c r="E36" s="8" t="str">
        <f>SUBSTITUTE(PROPER([Singular Name]),"_","")</f>
        <v>ResourceFormCollection</v>
      </c>
      <c r="F36" s="8" t="str">
        <f>"php artisan make:migration create_"&amp;[Table]&amp;"_table --create=__"&amp;[Name]</f>
        <v>php artisan make:migration create___resource_form_collection_table --create=__resource_form_collection</v>
      </c>
      <c r="G36" s="8" t="str">
        <f>"php artisan make:model "&amp;[Class Name]</f>
        <v>php artisan make:model ResourceFormCollection</v>
      </c>
      <c r="H36" s="8" t="str">
        <f>"protected $table = '"&amp;[Table]&amp;"';"</f>
        <v>protected $table = '__resource_form_collection';</v>
      </c>
      <c r="I36" s="8" t="str">
        <f>"php artisan make:seed "&amp;[Class Name]&amp;"TableSeeder"</f>
        <v>php artisan make:seed ResourceFormCollectionTableSeeder</v>
      </c>
      <c r="J36" s="8" t="str">
        <f>[Class Name]&amp;"TableSeeder"&amp;"::class,"</f>
        <v>ResourceFormCollectionTableSeeder::class,</v>
      </c>
    </row>
    <row r="37" spans="1:10">
      <c r="A37" s="4" t="s">
        <v>725</v>
      </c>
      <c r="B37" s="7" t="str">
        <f>"__"&amp;[Name]</f>
        <v>__resource_dashboard</v>
      </c>
      <c r="C37" s="7" t="str">
        <f>IF(RIGHT([Name],3)="ies",MID([Name],1,LEN([Name])-3)&amp;"y",IF(RIGHT([Name],1)="s",MID([Name],1,LEN([Name])-1),[Name]))</f>
        <v>resource_dashboard</v>
      </c>
      <c r="D37" s="7" t="str">
        <f>"Milestone\Appframe\Model"</f>
        <v>Milestone\Appframe\Model</v>
      </c>
      <c r="E37" s="8" t="str">
        <f>SUBSTITUTE(PROPER([Singular Name]),"_","")</f>
        <v>ResourceDashboard</v>
      </c>
      <c r="F37" s="8" t="str">
        <f>"php artisan make:migration create_"&amp;[Table]&amp;"_table --create=__"&amp;[Name]</f>
        <v>php artisan make:migration create___resource_dashboard_table --create=__resource_dashboard</v>
      </c>
      <c r="G37" s="8" t="str">
        <f>"php artisan make:model "&amp;[Class Name]</f>
        <v>php artisan make:model ResourceDashboard</v>
      </c>
      <c r="H37" s="8" t="str">
        <f>"protected $table = '"&amp;[Table]&amp;"';"</f>
        <v>protected $table = '__resource_dashboard';</v>
      </c>
      <c r="I37" s="8" t="str">
        <f>"php artisan make:seed "&amp;[Class Name]&amp;"TableSeeder"</f>
        <v>php artisan make:seed ResourceDashboardTableSeeder</v>
      </c>
      <c r="J37" s="8" t="str">
        <f>[Class Name]&amp;"TableSeeder"&amp;"::class,"</f>
        <v>ResourceDashboardTableSeeder::class,</v>
      </c>
    </row>
    <row r="38" spans="1:10">
      <c r="A38" s="4" t="s">
        <v>726</v>
      </c>
      <c r="B38" s="7" t="str">
        <f>"__"&amp;[Name]</f>
        <v>__resource_dashboard_sections</v>
      </c>
      <c r="C38" s="7" t="str">
        <f>IF(RIGHT([Name],3)="ies",MID([Name],1,LEN([Name])-3)&amp;"y",IF(RIGHT([Name],1)="s",MID([Name],1,LEN([Name])-1),[Name]))</f>
        <v>resource_dashboard_section</v>
      </c>
      <c r="D38" s="7" t="str">
        <f>"Milestone\Appframe\Model"</f>
        <v>Milestone\Appframe\Model</v>
      </c>
      <c r="E38" s="8" t="str">
        <f>SUBSTITUTE(PROPER([Singular Name]),"_","")</f>
        <v>ResourceDashboardSection</v>
      </c>
      <c r="F38" s="8" t="str">
        <f>"php artisan make:migration create_"&amp;[Table]&amp;"_table --create=__"&amp;[Name]</f>
        <v>php artisan make:migration create___resource_dashboard_sections_table --create=__resource_dashboard_sections</v>
      </c>
      <c r="G38" s="8" t="str">
        <f>"php artisan make:model "&amp;[Class Name]</f>
        <v>php artisan make:model ResourceDashboardSection</v>
      </c>
      <c r="H38" s="8" t="str">
        <f>"protected $table = '"&amp;[Table]&amp;"';"</f>
        <v>protected $table = '__resource_dashboard_sections';</v>
      </c>
      <c r="I38" s="8" t="str">
        <f>"php artisan make:seed "&amp;[Class Name]&amp;"TableSeeder"</f>
        <v>php artisan make:seed ResourceDashboardSectionTableSeeder</v>
      </c>
      <c r="J38" s="8" t="str">
        <f>[Class Name]&amp;"TableSeeder"&amp;"::class,"</f>
        <v>ResourceDashboardSectionTableSeeder::class,</v>
      </c>
    </row>
    <row r="39" spans="1:10">
      <c r="A39" s="4" t="s">
        <v>732</v>
      </c>
      <c r="B39" s="7" t="str">
        <f>"__"&amp;[Name]</f>
        <v>__resource_dashboard_section_items</v>
      </c>
      <c r="C39" s="7" t="str">
        <f>IF(RIGHT([Name],3)="ies",MID([Name],1,LEN([Name])-3)&amp;"y",IF(RIGHT([Name],1)="s",MID([Name],1,LEN([Name])-1),[Name]))</f>
        <v>resource_dashboard_section_item</v>
      </c>
      <c r="D39" s="7" t="str">
        <f>"Milestone\Appframe\Model"</f>
        <v>Milestone\Appframe\Model</v>
      </c>
      <c r="E39" s="8" t="str">
        <f>SUBSTITUTE(PROPER([Singular Name]),"_","")</f>
        <v>ResourceDashboardSectionItem</v>
      </c>
      <c r="F39" s="8" t="str">
        <f>"php artisan make:migration create_"&amp;[Table]&amp;"_table --create=__"&amp;[Name]</f>
        <v>php artisan make:migration create___resource_dashboard_section_items_table --create=__resource_dashboard_section_items</v>
      </c>
      <c r="G39" s="8" t="str">
        <f>"php artisan make:model "&amp;[Class Name]</f>
        <v>php artisan make:model ResourceDashboardSectionItem</v>
      </c>
      <c r="H39" s="8" t="str">
        <f>"protected $table = '"&amp;[Table]&amp;"';"</f>
        <v>protected $table = '__resource_dashboard_section_items';</v>
      </c>
      <c r="I39" s="8" t="str">
        <f>"php artisan make:seed "&amp;[Class Name]&amp;"TableSeeder"</f>
        <v>php artisan make:seed ResourceDashboardSectionItemTableSeeder</v>
      </c>
      <c r="J39" s="8" t="str">
        <f>[Class Name]&amp;"TableSeeder"&amp;"::class,"</f>
        <v>ResourceDashboardSectionItemTableSeeder::class,</v>
      </c>
    </row>
    <row r="40" spans="1:10">
      <c r="A40" s="4" t="s">
        <v>702</v>
      </c>
      <c r="B40" s="7" t="str">
        <f>"__"&amp;[Name]</f>
        <v>__resource_metrics</v>
      </c>
      <c r="C40" s="7" t="str">
        <f>IF(RIGHT([Name],3)="ies",MID([Name],1,LEN([Name])-3)&amp;"y",IF(RIGHT([Name],1)="s",MID([Name],1,LEN([Name])-1),[Name]))</f>
        <v>resource_metric</v>
      </c>
      <c r="D40" s="7" t="str">
        <f>"Milestone\Appframe\Model"</f>
        <v>Milestone\Appframe\Model</v>
      </c>
      <c r="E40" s="8" t="str">
        <f>SUBSTITUTE(PROPER([Singular Name]),"_","")</f>
        <v>ResourceMetric</v>
      </c>
      <c r="F40" s="8" t="str">
        <f>"php artisan make:migration create_"&amp;[Table]&amp;"_table --create=__"&amp;[Name]</f>
        <v>php artisan make:migration create___resource_metrics_table --create=__resource_metrics</v>
      </c>
      <c r="G40" s="8" t="str">
        <f>"php artisan make:model "&amp;[Class Name]</f>
        <v>php artisan make:model ResourceMetric</v>
      </c>
      <c r="H40" s="8" t="str">
        <f>"protected $table = '"&amp;[Table]&amp;"';"</f>
        <v>protected $table = '__resource_metrics';</v>
      </c>
      <c r="I40" s="8" t="str">
        <f>"php artisan make:seed "&amp;[Class Name]&amp;"TableSeeder"</f>
        <v>php artisan make:seed ResourceMetricTableSeeder</v>
      </c>
      <c r="J40" s="8" t="str">
        <f>[Class Name]&amp;"TableSeeder"&amp;"::class,"</f>
        <v>ResourceMetricTableSeeder::class,</v>
      </c>
    </row>
    <row r="41" spans="1:10">
      <c r="A41" s="2" t="s">
        <v>188</v>
      </c>
      <c r="B41" s="9" t="str">
        <f>"__"&amp;[Name]</f>
        <v>__organisation</v>
      </c>
      <c r="C41" s="9" t="str">
        <f>IF(RIGHT([Name],3)="ies",MID([Name],1,LEN([Name])-3)&amp;"y",IF(RIGHT([Name],1)="s",MID([Name],1,LEN([Name])-1),[Name]))</f>
        <v>organisation</v>
      </c>
      <c r="D41" s="9" t="str">
        <f t="shared" si="0"/>
        <v>Milestone\Appframe\Model</v>
      </c>
      <c r="E41" s="9" t="str">
        <f>SUBSTITUTE(PROPER([Singular Name]),"_","")</f>
        <v>Organisation</v>
      </c>
      <c r="F41" s="9" t="str">
        <f>"php artisan make:migration create_"&amp;[Table]&amp;"_table --create=__"&amp;[Name]</f>
        <v>php artisan make:migration create___organisation_table --create=__organisation</v>
      </c>
      <c r="G41" s="9" t="str">
        <f>"php artisan make:model "&amp;[Class Name]</f>
        <v>php artisan make:model Organisation</v>
      </c>
      <c r="H41" s="9" t="str">
        <f>"protected $table = '"&amp;[Table]&amp;"';"</f>
        <v>protected $table = '__organisation';</v>
      </c>
      <c r="I41" s="9" t="str">
        <f>"php artisan make:seed "&amp;[Class Name]&amp;"TableSeeder"</f>
        <v>php artisan make:seed OrganisationTableSeeder</v>
      </c>
      <c r="J41" s="9" t="str">
        <f>[Class Name]&amp;"TableSeeder"&amp;"::class,"</f>
        <v>OrganisationTableSeeder::class,</v>
      </c>
    </row>
    <row r="42" spans="1:10">
      <c r="A42" s="2" t="s">
        <v>193</v>
      </c>
      <c r="B42" s="9" t="str">
        <f>"__"&amp;[Name]</f>
        <v>__organisation_contacts</v>
      </c>
      <c r="C42" s="9" t="str">
        <f>IF(RIGHT([Name],3)="ies",MID([Name],1,LEN([Name])-3)&amp;"y",IF(RIGHT([Name],1)="s",MID([Name],1,LEN([Name])-1),[Name]))</f>
        <v>organisation_contact</v>
      </c>
      <c r="D42" s="9" t="str">
        <f t="shared" si="0"/>
        <v>Milestone\Appframe\Model</v>
      </c>
      <c r="E42" s="9" t="str">
        <f>SUBSTITUTE(PROPER([Singular Name]),"_","")</f>
        <v>OrganisationContact</v>
      </c>
      <c r="F42" s="9" t="str">
        <f>"php artisan make:migration create_"&amp;[Table]&amp;"_table --create=__"&amp;[Name]</f>
        <v>php artisan make:migration create___organisation_contacts_table --create=__organisation_contacts</v>
      </c>
      <c r="G42" s="9" t="str">
        <f>"php artisan make:model "&amp;[Class Name]</f>
        <v>php artisan make:model OrganisationContact</v>
      </c>
      <c r="H42" s="9" t="str">
        <f>"protected $table = '"&amp;[Table]&amp;"';"</f>
        <v>protected $table = '__organisation_contacts';</v>
      </c>
      <c r="I42" s="9" t="str">
        <f>"php artisan make:seed "&amp;[Class Name]&amp;"TableSeeder"</f>
        <v>php artisan make:seed OrganisationContactTableSeeder</v>
      </c>
      <c r="J42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L33"/>
  <sheetViews>
    <sheetView topLeftCell="A13" workbookViewId="0">
      <selection activeCell="F7" sqref="F7"/>
    </sheetView>
  </sheetViews>
  <sheetFormatPr defaultRowHeight="1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>
      <c r="A1" s="17" t="s">
        <v>294</v>
      </c>
      <c r="B1" s="17" t="s">
        <v>293</v>
      </c>
      <c r="C1" s="17" t="s">
        <v>296</v>
      </c>
      <c r="D1" s="17" t="s">
        <v>1</v>
      </c>
      <c r="E1" s="17" t="s">
        <v>14</v>
      </c>
      <c r="F1" s="17" t="s">
        <v>300</v>
      </c>
      <c r="G1" s="17" t="s">
        <v>301</v>
      </c>
      <c r="H1" s="17" t="s">
        <v>307</v>
      </c>
      <c r="I1" s="17" t="s">
        <v>303</v>
      </c>
      <c r="J1" s="17" t="s">
        <v>304</v>
      </c>
      <c r="K1" s="17" t="s">
        <v>305</v>
      </c>
      <c r="L1" s="17" t="s">
        <v>306</v>
      </c>
    </row>
    <row r="2" spans="1:12">
      <c r="A2" s="3">
        <f t="shared" ref="A2:A6" si="0">IFERROR($A1+1,1)</f>
        <v>1</v>
      </c>
      <c r="B2" s="11">
        <v>1</v>
      </c>
      <c r="C2" s="18" t="str">
        <f>VLOOKUP([Form Id],ResourceForms[],4,0)</f>
        <v>CreateUser</v>
      </c>
      <c r="D2" s="18" t="s">
        <v>26</v>
      </c>
      <c r="E2" s="6" t="s">
        <v>269</v>
      </c>
      <c r="F2" s="6" t="s">
        <v>1</v>
      </c>
      <c r="G2" s="6" t="s">
        <v>302</v>
      </c>
      <c r="H2" s="6" t="str">
        <f>[Name]</f>
        <v>name</v>
      </c>
      <c r="I2" s="6"/>
      <c r="J2" s="6"/>
      <c r="K2" s="6"/>
      <c r="L2" s="6"/>
    </row>
    <row r="3" spans="1:12">
      <c r="A3" s="13">
        <f t="shared" si="0"/>
        <v>2</v>
      </c>
      <c r="B3" s="12">
        <v>1</v>
      </c>
      <c r="C3" s="19" t="str">
        <f>VLOOKUP([Form Id],ResourceForms[],4,0)</f>
        <v>CreateUser</v>
      </c>
      <c r="D3" s="19" t="s">
        <v>270</v>
      </c>
      <c r="E3" s="9" t="s">
        <v>269</v>
      </c>
      <c r="F3" s="6" t="s">
        <v>271</v>
      </c>
      <c r="G3" s="6" t="s">
        <v>302</v>
      </c>
      <c r="H3" s="6" t="str">
        <f>[Name]</f>
        <v>email</v>
      </c>
      <c r="I3" s="6"/>
      <c r="J3" s="6"/>
      <c r="K3" s="6"/>
      <c r="L3" s="6"/>
    </row>
    <row r="4" spans="1:12">
      <c r="A4" s="13">
        <f t="shared" si="0"/>
        <v>3</v>
      </c>
      <c r="B4" s="12">
        <v>1</v>
      </c>
      <c r="C4" s="19" t="str">
        <f>VLOOKUP([Form Id],ResourceForms[],4,0)</f>
        <v>CreateUser</v>
      </c>
      <c r="D4" s="19" t="s">
        <v>141</v>
      </c>
      <c r="E4" s="9" t="s">
        <v>272</v>
      </c>
      <c r="F4" s="9" t="s">
        <v>273</v>
      </c>
      <c r="G4" s="9" t="s">
        <v>302</v>
      </c>
      <c r="H4" s="6" t="str">
        <f>[Name]</f>
        <v>group</v>
      </c>
      <c r="I4" s="6">
        <v>1</v>
      </c>
      <c r="J4" s="6"/>
      <c r="K4" s="6"/>
      <c r="L4" s="6"/>
    </row>
    <row r="5" spans="1:12">
      <c r="A5" s="13">
        <f t="shared" si="0"/>
        <v>4</v>
      </c>
      <c r="B5" s="12">
        <v>2</v>
      </c>
      <c r="C5" s="19" t="str">
        <f>VLOOKUP([Form Id],ResourceForms[],4,0)</f>
        <v>CreateUserAdministrator</v>
      </c>
      <c r="D5" s="19" t="s">
        <v>26</v>
      </c>
      <c r="E5" s="9" t="s">
        <v>269</v>
      </c>
      <c r="F5" s="9" t="s">
        <v>1</v>
      </c>
      <c r="G5" s="9" t="s">
        <v>302</v>
      </c>
      <c r="H5" s="9" t="str">
        <f>[Name]</f>
        <v>name</v>
      </c>
      <c r="I5" s="6"/>
      <c r="J5" s="6"/>
      <c r="K5" s="6"/>
      <c r="L5" s="6"/>
    </row>
    <row r="6" spans="1:12">
      <c r="A6" s="13">
        <f t="shared" si="0"/>
        <v>5</v>
      </c>
      <c r="B6" s="12">
        <v>2</v>
      </c>
      <c r="C6" s="19" t="str">
        <f>VLOOKUP([Form Id],ResourceForms[],4,0)</f>
        <v>CreateUserAdministrator</v>
      </c>
      <c r="D6" s="19" t="s">
        <v>270</v>
      </c>
      <c r="E6" s="9" t="s">
        <v>269</v>
      </c>
      <c r="F6" s="9" t="s">
        <v>271</v>
      </c>
      <c r="G6" s="9" t="s">
        <v>302</v>
      </c>
      <c r="H6" s="9" t="str">
        <f>[Name]</f>
        <v>email</v>
      </c>
      <c r="I6" s="6"/>
      <c r="J6" s="6"/>
      <c r="K6" s="6"/>
      <c r="L6" s="6"/>
    </row>
    <row r="7" spans="1:12">
      <c r="A7" s="21">
        <f>IFERROR($A6+1,1)</f>
        <v>6</v>
      </c>
      <c r="B7" s="20">
        <v>2</v>
      </c>
      <c r="C7" s="22" t="str">
        <f>VLOOKUP([Form Id],ResourceForms[],4,0)</f>
        <v>CreateUserAdministrator</v>
      </c>
      <c r="D7" s="22" t="s">
        <v>510</v>
      </c>
      <c r="E7" s="7" t="s">
        <v>510</v>
      </c>
      <c r="F7" s="7" t="s">
        <v>511</v>
      </c>
      <c r="G7" s="7"/>
      <c r="H7" s="7" t="str">
        <f>[Name]</f>
        <v>password</v>
      </c>
      <c r="I7" s="8"/>
      <c r="J7" s="8"/>
      <c r="K7" s="8"/>
      <c r="L7" s="8"/>
    </row>
    <row r="8" spans="1:12">
      <c r="A8" s="21">
        <f t="shared" ref="A8:A33" si="1">IFERROR($A7+1,1)</f>
        <v>7</v>
      </c>
      <c r="B8" s="12">
        <v>3</v>
      </c>
      <c r="C8" s="19" t="str">
        <f>VLOOKUP([Form Id],ResourceForms[],4,0)</f>
        <v>CreateUserDeveloper</v>
      </c>
      <c r="D8" s="19" t="s">
        <v>26</v>
      </c>
      <c r="E8" s="9" t="s">
        <v>269</v>
      </c>
      <c r="F8" s="9" t="s">
        <v>1</v>
      </c>
      <c r="G8" s="9" t="s">
        <v>302</v>
      </c>
      <c r="H8" s="9" t="str">
        <f>[Name]</f>
        <v>name</v>
      </c>
      <c r="I8" s="6"/>
      <c r="J8" s="6"/>
      <c r="K8" s="6"/>
      <c r="L8" s="6"/>
    </row>
    <row r="9" spans="1:12">
      <c r="A9" s="21">
        <f t="shared" si="1"/>
        <v>8</v>
      </c>
      <c r="B9" s="12">
        <v>3</v>
      </c>
      <c r="C9" s="19" t="str">
        <f>VLOOKUP([Form Id],ResourceForms[],4,0)</f>
        <v>CreateUserDeveloper</v>
      </c>
      <c r="D9" s="19" t="s">
        <v>270</v>
      </c>
      <c r="E9" s="9" t="s">
        <v>269</v>
      </c>
      <c r="F9" s="9" t="s">
        <v>271</v>
      </c>
      <c r="G9" s="9" t="s">
        <v>302</v>
      </c>
      <c r="H9" s="9" t="str">
        <f>[Name]</f>
        <v>email</v>
      </c>
      <c r="I9" s="6"/>
      <c r="J9" s="6"/>
      <c r="K9" s="6"/>
      <c r="L9" s="6"/>
    </row>
    <row r="10" spans="1:12">
      <c r="A10" s="21">
        <f t="shared" si="1"/>
        <v>9</v>
      </c>
      <c r="B10" s="12">
        <v>4</v>
      </c>
      <c r="C10" s="19" t="str">
        <f>VLOOKUP([Form Id],ResourceForms[],4,0)</f>
        <v>CreateGroup</v>
      </c>
      <c r="D10" s="19" t="s">
        <v>26</v>
      </c>
      <c r="E10" s="9" t="s">
        <v>269</v>
      </c>
      <c r="F10" s="9" t="s">
        <v>274</v>
      </c>
      <c r="G10" s="9" t="s">
        <v>302</v>
      </c>
      <c r="H10" s="9" t="str">
        <f>[Name]</f>
        <v>name</v>
      </c>
      <c r="I10" s="6"/>
      <c r="J10" s="6"/>
      <c r="K10" s="6"/>
      <c r="L10" s="6"/>
    </row>
    <row r="11" spans="1:12">
      <c r="A11" s="21">
        <f t="shared" si="1"/>
        <v>10</v>
      </c>
      <c r="B11" s="12">
        <v>4</v>
      </c>
      <c r="C11" s="19" t="str">
        <f>VLOOKUP([Form Id],ResourceForms[],4,0)</f>
        <v>CreateGroup</v>
      </c>
      <c r="D11" s="19" t="s">
        <v>28</v>
      </c>
      <c r="E11" s="9" t="s">
        <v>275</v>
      </c>
      <c r="F11" s="9" t="s">
        <v>28</v>
      </c>
      <c r="G11" s="9" t="s">
        <v>302</v>
      </c>
      <c r="H11" s="9" t="str">
        <f>[Name]</f>
        <v>description</v>
      </c>
      <c r="I11" s="6"/>
      <c r="J11" s="6"/>
      <c r="K11" s="6"/>
      <c r="L11" s="6"/>
    </row>
    <row r="12" spans="1:12">
      <c r="A12" s="21">
        <f t="shared" si="1"/>
        <v>11</v>
      </c>
      <c r="B12" s="12">
        <v>4</v>
      </c>
      <c r="C12" s="19" t="str">
        <f>VLOOKUP([Form Id],ResourceForms[],4,0)</f>
        <v>CreateGroup</v>
      </c>
      <c r="D12" s="19" t="s">
        <v>30</v>
      </c>
      <c r="E12" s="9" t="s">
        <v>269</v>
      </c>
      <c r="F12" s="9" t="s">
        <v>276</v>
      </c>
      <c r="G12" s="9" t="s">
        <v>302</v>
      </c>
      <c r="H12" s="9" t="str">
        <f>[Name]</f>
        <v>title</v>
      </c>
      <c r="I12" s="6"/>
      <c r="J12" s="6"/>
      <c r="K12" s="6"/>
      <c r="L12" s="6"/>
    </row>
    <row r="13" spans="1:12">
      <c r="A13" s="21">
        <f t="shared" si="1"/>
        <v>12</v>
      </c>
      <c r="B13" s="12">
        <v>5</v>
      </c>
      <c r="C13" s="19" t="str">
        <f>VLOOKUP([Form Id],ResourceForms[],4,0)</f>
        <v>CreateRole</v>
      </c>
      <c r="D13" s="19" t="s">
        <v>26</v>
      </c>
      <c r="E13" s="9" t="s">
        <v>269</v>
      </c>
      <c r="F13" s="9" t="s">
        <v>1</v>
      </c>
      <c r="G13" s="9" t="s">
        <v>302</v>
      </c>
      <c r="H13" s="9" t="str">
        <f>[Name]</f>
        <v>name</v>
      </c>
      <c r="I13" s="6"/>
      <c r="J13" s="6"/>
      <c r="K13" s="6"/>
      <c r="L13" s="6"/>
    </row>
    <row r="14" spans="1:12">
      <c r="A14" s="21">
        <f t="shared" si="1"/>
        <v>13</v>
      </c>
      <c r="B14" s="12">
        <v>5</v>
      </c>
      <c r="C14" s="19" t="str">
        <f>VLOOKUP([Form Id],ResourceForms[],4,0)</f>
        <v>CreateRole</v>
      </c>
      <c r="D14" s="19" t="s">
        <v>28</v>
      </c>
      <c r="E14" s="9" t="s">
        <v>275</v>
      </c>
      <c r="F14" s="9" t="s">
        <v>28</v>
      </c>
      <c r="G14" s="9" t="s">
        <v>302</v>
      </c>
      <c r="H14" s="9" t="str">
        <f>[Name]</f>
        <v>description</v>
      </c>
      <c r="I14" s="6"/>
      <c r="J14" s="6"/>
      <c r="K14" s="6"/>
      <c r="L14" s="6"/>
    </row>
    <row r="15" spans="1:12">
      <c r="A15" s="21">
        <f t="shared" si="1"/>
        <v>14</v>
      </c>
      <c r="B15" s="12">
        <v>5</v>
      </c>
      <c r="C15" s="19" t="str">
        <f>VLOOKUP([Form Id],ResourceForms[],4,0)</f>
        <v>CreateRole</v>
      </c>
      <c r="D15" s="19" t="s">
        <v>30</v>
      </c>
      <c r="E15" s="9" t="s">
        <v>269</v>
      </c>
      <c r="F15" s="9" t="s">
        <v>277</v>
      </c>
      <c r="G15" s="9" t="s">
        <v>302</v>
      </c>
      <c r="H15" s="9" t="str">
        <f>[Name]</f>
        <v>title</v>
      </c>
      <c r="I15" s="6"/>
      <c r="J15" s="6"/>
      <c r="K15" s="6"/>
      <c r="L15" s="6"/>
    </row>
    <row r="16" spans="1:12">
      <c r="A16" s="21">
        <f t="shared" si="1"/>
        <v>15</v>
      </c>
      <c r="B16" s="12">
        <v>6</v>
      </c>
      <c r="C16" s="19" t="str">
        <f>VLOOKUP([Form Id],ResourceForms[],4,0)</f>
        <v>CreateResource</v>
      </c>
      <c r="D16" s="19" t="s">
        <v>26</v>
      </c>
      <c r="E16" s="9" t="s">
        <v>269</v>
      </c>
      <c r="F16" s="9" t="s">
        <v>1</v>
      </c>
      <c r="G16" s="9" t="s">
        <v>302</v>
      </c>
      <c r="H16" s="9" t="str">
        <f>[Name]</f>
        <v>name</v>
      </c>
      <c r="I16" s="6"/>
      <c r="J16" s="6"/>
      <c r="K16" s="6"/>
      <c r="L16" s="6"/>
    </row>
    <row r="17" spans="1:12">
      <c r="A17" s="21">
        <f t="shared" si="1"/>
        <v>16</v>
      </c>
      <c r="B17" s="12">
        <v>6</v>
      </c>
      <c r="C17" s="19" t="str">
        <f>VLOOKUP([Form Id],ResourceForms[],4,0)</f>
        <v>CreateResource</v>
      </c>
      <c r="D17" s="19" t="s">
        <v>28</v>
      </c>
      <c r="E17" s="9" t="s">
        <v>275</v>
      </c>
      <c r="F17" s="9" t="s">
        <v>28</v>
      </c>
      <c r="G17" s="9" t="s">
        <v>302</v>
      </c>
      <c r="H17" s="9" t="str">
        <f>[Name]</f>
        <v>description</v>
      </c>
      <c r="I17" s="6"/>
      <c r="J17" s="6"/>
      <c r="K17" s="6"/>
      <c r="L17" s="6"/>
    </row>
    <row r="18" spans="1:12">
      <c r="A18" s="21">
        <f t="shared" si="1"/>
        <v>17</v>
      </c>
      <c r="B18" s="12">
        <v>6</v>
      </c>
      <c r="C18" s="19" t="str">
        <f>VLOOKUP([Form Id],ResourceForms[],4,0)</f>
        <v>CreateResource</v>
      </c>
      <c r="D18" s="19" t="s">
        <v>30</v>
      </c>
      <c r="E18" s="9" t="s">
        <v>269</v>
      </c>
      <c r="F18" s="9" t="s">
        <v>277</v>
      </c>
      <c r="G18" s="9" t="s">
        <v>302</v>
      </c>
      <c r="H18" s="9" t="str">
        <f>[Name]</f>
        <v>title</v>
      </c>
      <c r="I18" s="6"/>
      <c r="J18" s="6"/>
      <c r="K18" s="6"/>
      <c r="L18" s="6"/>
    </row>
    <row r="19" spans="1:12">
      <c r="A19" s="21">
        <f t="shared" si="1"/>
        <v>18</v>
      </c>
      <c r="B19" s="12">
        <v>6</v>
      </c>
      <c r="C19" s="19" t="str">
        <f>VLOOKUP([Form Id],ResourceForms[],4,0)</f>
        <v>CreateResource</v>
      </c>
      <c r="D19" s="19" t="s">
        <v>31</v>
      </c>
      <c r="E19" s="9" t="s">
        <v>269</v>
      </c>
      <c r="F19" s="9" t="s">
        <v>278</v>
      </c>
      <c r="G19" s="9" t="s">
        <v>302</v>
      </c>
      <c r="H19" s="9" t="str">
        <f>[Name]</f>
        <v>namespace</v>
      </c>
      <c r="I19" s="6"/>
      <c r="J19" s="6"/>
      <c r="K19" s="6"/>
      <c r="L19" s="6"/>
    </row>
    <row r="20" spans="1:12">
      <c r="A20" s="21">
        <f t="shared" si="1"/>
        <v>19</v>
      </c>
      <c r="B20" s="12">
        <v>6</v>
      </c>
      <c r="C20" s="19" t="str">
        <f>VLOOKUP([Form Id],ResourceForms[],4,0)</f>
        <v>CreateResource</v>
      </c>
      <c r="D20" s="19" t="s">
        <v>32</v>
      </c>
      <c r="E20" s="9" t="s">
        <v>269</v>
      </c>
      <c r="F20" s="9" t="s">
        <v>12</v>
      </c>
      <c r="G20" s="9" t="s">
        <v>302</v>
      </c>
      <c r="H20" s="9" t="str">
        <f>[Name]</f>
        <v>table</v>
      </c>
      <c r="I20" s="6"/>
      <c r="J20" s="6"/>
      <c r="K20" s="6"/>
      <c r="L20" s="6"/>
    </row>
    <row r="21" spans="1:12">
      <c r="A21" s="21">
        <f t="shared" si="1"/>
        <v>20</v>
      </c>
      <c r="B21" s="12">
        <v>6</v>
      </c>
      <c r="C21" s="19" t="str">
        <f>VLOOKUP([Form Id],ResourceForms[],4,0)</f>
        <v>CreateResource</v>
      </c>
      <c r="D21" s="19" t="s">
        <v>33</v>
      </c>
      <c r="E21" s="9" t="s">
        <v>269</v>
      </c>
      <c r="F21" s="9" t="s">
        <v>279</v>
      </c>
      <c r="G21" s="9" t="s">
        <v>302</v>
      </c>
      <c r="H21" s="9" t="str">
        <f>[Name]</f>
        <v>key</v>
      </c>
      <c r="I21" s="6"/>
      <c r="J21" s="6"/>
      <c r="K21" s="6"/>
      <c r="L21" s="6"/>
    </row>
    <row r="22" spans="1:12">
      <c r="A22" s="21">
        <f t="shared" si="1"/>
        <v>21</v>
      </c>
      <c r="B22" s="12">
        <v>6</v>
      </c>
      <c r="C22" s="19" t="str">
        <f>VLOOKUP([Form Id],ResourceForms[],4,0)</f>
        <v>CreateResource</v>
      </c>
      <c r="D22" s="19" t="s">
        <v>34</v>
      </c>
      <c r="E22" s="9" t="s">
        <v>269</v>
      </c>
      <c r="F22" s="9" t="s">
        <v>280</v>
      </c>
      <c r="G22" s="9" t="s">
        <v>302</v>
      </c>
      <c r="H22" s="9" t="str">
        <f>[Name]</f>
        <v>controller</v>
      </c>
      <c r="I22" s="6"/>
      <c r="J22" s="6"/>
      <c r="K22" s="6"/>
      <c r="L22" s="6"/>
    </row>
    <row r="23" spans="1:12">
      <c r="A23" s="21">
        <f t="shared" si="1"/>
        <v>22</v>
      </c>
      <c r="B23" s="12">
        <v>6</v>
      </c>
      <c r="C23" s="19" t="str">
        <f>VLOOKUP([Form Id],ResourceForms[],4,0)</f>
        <v>CreateResource</v>
      </c>
      <c r="D23" s="19" t="s">
        <v>35</v>
      </c>
      <c r="E23" s="9" t="s">
        <v>269</v>
      </c>
      <c r="F23" s="9" t="s">
        <v>281</v>
      </c>
      <c r="G23" s="9" t="s">
        <v>302</v>
      </c>
      <c r="H23" s="9" t="str">
        <f>[Name]</f>
        <v>controller_namespace</v>
      </c>
      <c r="I23" s="6"/>
      <c r="J23" s="6"/>
      <c r="K23" s="6"/>
      <c r="L23" s="6"/>
    </row>
    <row r="24" spans="1:12">
      <c r="A24" s="21">
        <f t="shared" si="1"/>
        <v>23</v>
      </c>
      <c r="B24" s="12">
        <v>7</v>
      </c>
      <c r="C24" s="19" t="str">
        <f>VLOOKUP([Form Id],ResourceForms[],4,0)</f>
        <v>SetupOrganisation</v>
      </c>
      <c r="D24" s="19" t="s">
        <v>26</v>
      </c>
      <c r="E24" s="9" t="s">
        <v>269</v>
      </c>
      <c r="F24" s="9" t="s">
        <v>284</v>
      </c>
      <c r="G24" s="9" t="s">
        <v>302</v>
      </c>
      <c r="H24" s="9" t="str">
        <f>[Name]</f>
        <v>name</v>
      </c>
      <c r="I24" s="6"/>
      <c r="J24" s="6"/>
      <c r="K24" s="6"/>
      <c r="L24" s="6"/>
    </row>
    <row r="25" spans="1:12">
      <c r="A25" s="21">
        <f t="shared" si="1"/>
        <v>24</v>
      </c>
      <c r="B25" s="12">
        <v>7</v>
      </c>
      <c r="C25" s="19" t="str">
        <f>VLOOKUP([Form Id],ResourceForms[],4,0)</f>
        <v>SetupOrganisation</v>
      </c>
      <c r="D25" s="19" t="s">
        <v>191</v>
      </c>
      <c r="E25" s="9" t="s">
        <v>269</v>
      </c>
      <c r="F25" s="9" t="s">
        <v>282</v>
      </c>
      <c r="G25" s="9" t="s">
        <v>302</v>
      </c>
      <c r="H25" s="9" t="str">
        <f>[Name]</f>
        <v>name_short</v>
      </c>
      <c r="I25" s="6"/>
      <c r="J25" s="6"/>
      <c r="K25" s="6"/>
      <c r="L25" s="6"/>
    </row>
    <row r="26" spans="1:12">
      <c r="A26" s="21">
        <f t="shared" si="1"/>
        <v>25</v>
      </c>
      <c r="B26" s="12">
        <v>7</v>
      </c>
      <c r="C26" s="19" t="str">
        <f>VLOOKUP([Form Id],ResourceForms[],4,0)</f>
        <v>SetupOrganisation</v>
      </c>
      <c r="D26" s="19" t="s">
        <v>192</v>
      </c>
      <c r="E26" s="9" t="s">
        <v>269</v>
      </c>
      <c r="F26" s="9" t="s">
        <v>283</v>
      </c>
      <c r="G26" s="9" t="s">
        <v>302</v>
      </c>
      <c r="H26" s="9" t="str">
        <f>[Name]</f>
        <v>name_long</v>
      </c>
      <c r="I26" s="6"/>
      <c r="J26" s="6"/>
      <c r="K26" s="6"/>
      <c r="L26" s="6"/>
    </row>
    <row r="27" spans="1:12">
      <c r="A27" s="21">
        <f t="shared" si="1"/>
        <v>26</v>
      </c>
      <c r="B27" s="12">
        <v>7</v>
      </c>
      <c r="C27" s="19" t="str">
        <f>VLOOKUP([Form Id],ResourceForms[],4,0)</f>
        <v>SetupOrganisation</v>
      </c>
      <c r="D27" s="19" t="s">
        <v>189</v>
      </c>
      <c r="E27" s="9" t="s">
        <v>275</v>
      </c>
      <c r="F27" s="9" t="s">
        <v>285</v>
      </c>
      <c r="G27" s="9" t="s">
        <v>302</v>
      </c>
      <c r="H27" s="9" t="str">
        <f>[Name]</f>
        <v>address_line1</v>
      </c>
      <c r="I27" s="6"/>
      <c r="J27" s="6"/>
      <c r="K27" s="6"/>
      <c r="L27" s="6"/>
    </row>
    <row r="28" spans="1:12">
      <c r="A28" s="21">
        <f t="shared" si="1"/>
        <v>27</v>
      </c>
      <c r="B28" s="12">
        <v>7</v>
      </c>
      <c r="C28" s="19" t="str">
        <f>VLOOKUP([Form Id],ResourceForms[],4,0)</f>
        <v>SetupOrganisation</v>
      </c>
      <c r="D28" s="19" t="s">
        <v>190</v>
      </c>
      <c r="E28" s="9" t="s">
        <v>275</v>
      </c>
      <c r="F28" s="9" t="s">
        <v>286</v>
      </c>
      <c r="G28" s="9" t="s">
        <v>302</v>
      </c>
      <c r="H28" s="9" t="str">
        <f>[Name]</f>
        <v>address_line2</v>
      </c>
      <c r="I28" s="6"/>
      <c r="J28" s="6"/>
      <c r="K28" s="6"/>
      <c r="L28" s="6"/>
    </row>
    <row r="29" spans="1:12">
      <c r="A29" s="21">
        <f t="shared" si="1"/>
        <v>28</v>
      </c>
      <c r="B29" s="12">
        <v>7</v>
      </c>
      <c r="C29" s="19" t="str">
        <f>VLOOKUP([Form Id],ResourceForms[],4,0)</f>
        <v>SetupOrganisation</v>
      </c>
      <c r="D29" s="19" t="s">
        <v>196</v>
      </c>
      <c r="E29" s="9" t="s">
        <v>275</v>
      </c>
      <c r="F29" s="9" t="s">
        <v>287</v>
      </c>
      <c r="G29" s="9" t="s">
        <v>302</v>
      </c>
      <c r="H29" s="9" t="str">
        <f>[Name]</f>
        <v>address_short</v>
      </c>
      <c r="I29" s="6"/>
      <c r="J29" s="6"/>
      <c r="K29" s="6"/>
      <c r="L29" s="6"/>
    </row>
    <row r="30" spans="1:12">
      <c r="A30" s="21">
        <f t="shared" si="1"/>
        <v>29</v>
      </c>
      <c r="B30" s="12">
        <v>7</v>
      </c>
      <c r="C30" s="19" t="str">
        <f>VLOOKUP([Form Id],ResourceForms[],4,0)</f>
        <v>SetupOrganisation</v>
      </c>
      <c r="D30" s="19" t="s">
        <v>195</v>
      </c>
      <c r="E30" s="9" t="s">
        <v>275</v>
      </c>
      <c r="F30" s="9" t="s">
        <v>288</v>
      </c>
      <c r="G30" s="9" t="s">
        <v>302</v>
      </c>
      <c r="H30" s="9" t="str">
        <f>[Name]</f>
        <v>address_long</v>
      </c>
      <c r="I30" s="6"/>
      <c r="J30" s="6"/>
      <c r="K30" s="6"/>
      <c r="L30" s="6"/>
    </row>
    <row r="31" spans="1:12">
      <c r="A31" s="21">
        <f t="shared" si="1"/>
        <v>30</v>
      </c>
      <c r="B31" s="12">
        <v>7</v>
      </c>
      <c r="C31" s="19" t="str">
        <f>VLOOKUP([Form Id],ResourceForms[],4,0)</f>
        <v>SetupOrganisation</v>
      </c>
      <c r="D31" s="19" t="s">
        <v>49</v>
      </c>
      <c r="E31" s="9" t="s">
        <v>272</v>
      </c>
      <c r="F31" s="9" t="s">
        <v>289</v>
      </c>
      <c r="G31" s="9" t="s">
        <v>291</v>
      </c>
      <c r="H31" s="9" t="str">
        <f>[Name]</f>
        <v>type</v>
      </c>
      <c r="I31" s="6">
        <v>6</v>
      </c>
      <c r="J31" s="6"/>
      <c r="K31" s="6"/>
      <c r="L31" s="6"/>
    </row>
    <row r="32" spans="1:12">
      <c r="A32" s="21">
        <f t="shared" si="1"/>
        <v>31</v>
      </c>
      <c r="B32" s="12">
        <v>7</v>
      </c>
      <c r="C32" s="19" t="str">
        <f>VLOOKUP([Form Id],ResourceForms[],4,0)</f>
        <v>SetupOrganisation</v>
      </c>
      <c r="D32" s="19" t="s">
        <v>202</v>
      </c>
      <c r="E32" s="9" t="s">
        <v>269</v>
      </c>
      <c r="F32" s="9" t="s">
        <v>290</v>
      </c>
      <c r="G32" s="9" t="s">
        <v>291</v>
      </c>
      <c r="H32" s="9" t="str">
        <f>[Name]</f>
        <v>type_name</v>
      </c>
      <c r="I32" s="6">
        <v>6</v>
      </c>
      <c r="J32" s="6"/>
      <c r="K32" s="6"/>
      <c r="L32" s="6"/>
    </row>
    <row r="33" spans="1:12">
      <c r="A33" s="21">
        <f t="shared" si="1"/>
        <v>32</v>
      </c>
      <c r="B33" s="12">
        <v>7</v>
      </c>
      <c r="C33" s="19" t="str">
        <f>VLOOKUP([Form Id],ResourceForms[],4,0)</f>
        <v>SetupOrganisation</v>
      </c>
      <c r="D33" s="19" t="s">
        <v>204</v>
      </c>
      <c r="E33" s="9" t="s">
        <v>275</v>
      </c>
      <c r="F33" s="9" t="s">
        <v>292</v>
      </c>
      <c r="G33" s="9" t="s">
        <v>291</v>
      </c>
      <c r="H33" s="9" t="str">
        <f>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D26" sqref="D26"/>
    </sheetView>
  </sheetViews>
  <sheetFormatPr defaultRowHeight="1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>
      <c r="A1" s="24" t="s">
        <v>294</v>
      </c>
      <c r="B1" s="24" t="s">
        <v>208</v>
      </c>
      <c r="C1" s="24" t="s">
        <v>344</v>
      </c>
      <c r="D1" s="24" t="s">
        <v>338</v>
      </c>
      <c r="E1" s="24" t="s">
        <v>297</v>
      </c>
      <c r="F1" s="24" t="s">
        <v>339</v>
      </c>
      <c r="G1" s="24" t="s">
        <v>347</v>
      </c>
      <c r="H1" s="24" t="s">
        <v>328</v>
      </c>
      <c r="I1" s="24" t="s">
        <v>329</v>
      </c>
      <c r="J1" s="24" t="s">
        <v>330</v>
      </c>
      <c r="K1" s="24" t="s">
        <v>348</v>
      </c>
      <c r="L1" s="24" t="s">
        <v>350</v>
      </c>
      <c r="M1" s="24" t="s">
        <v>351</v>
      </c>
      <c r="N1" s="24" t="s">
        <v>331</v>
      </c>
      <c r="O1" s="24" t="s">
        <v>332</v>
      </c>
      <c r="P1" s="24" t="s">
        <v>88</v>
      </c>
    </row>
    <row r="2" spans="1:16">
      <c r="A2" s="11">
        <f t="shared" ref="A2:A7" si="0">IFERROR($A1+1,1)</f>
        <v>1</v>
      </c>
      <c r="B2" s="1" t="s">
        <v>177</v>
      </c>
      <c r="C2" s="3">
        <f>VLOOKUP([Resource],CHOOSE({1,2},ResourceTable[Name],ResourceTable[No]),2,0)</f>
        <v>1</v>
      </c>
      <c r="D2" s="1" t="s">
        <v>230</v>
      </c>
      <c r="E2" s="1" t="s">
        <v>341</v>
      </c>
      <c r="F2" s="1" t="s">
        <v>341</v>
      </c>
      <c r="G2" s="1" t="s">
        <v>342</v>
      </c>
      <c r="H2" s="1" t="s">
        <v>343</v>
      </c>
      <c r="I2" s="1" t="s">
        <v>355</v>
      </c>
      <c r="J2" s="1" t="s">
        <v>340</v>
      </c>
      <c r="K2" s="1" t="s">
        <v>349</v>
      </c>
      <c r="L2" s="11">
        <v>1</v>
      </c>
      <c r="M2" s="11"/>
      <c r="N2" s="1"/>
      <c r="O2" s="1"/>
      <c r="P2" s="1"/>
    </row>
    <row r="3" spans="1:16">
      <c r="A3" s="12">
        <f t="shared" si="0"/>
        <v>2</v>
      </c>
      <c r="B3" s="1" t="s">
        <v>177</v>
      </c>
      <c r="C3" s="3">
        <f>VLOOKUP([Resource],CHOOSE({1,2},ResourceTable[Name],ResourceTable[No]),2,0)</f>
        <v>1</v>
      </c>
      <c r="D3" s="2" t="s">
        <v>345</v>
      </c>
      <c r="E3" s="2" t="s">
        <v>352</v>
      </c>
      <c r="F3" s="2" t="s">
        <v>353</v>
      </c>
      <c r="G3" s="2" t="s">
        <v>342</v>
      </c>
      <c r="H3" s="2" t="s">
        <v>353</v>
      </c>
      <c r="I3" s="2" t="s">
        <v>354</v>
      </c>
      <c r="J3" s="1" t="s">
        <v>340</v>
      </c>
      <c r="K3" s="2" t="s">
        <v>349</v>
      </c>
      <c r="L3" s="12">
        <v>2</v>
      </c>
      <c r="M3" s="12"/>
      <c r="N3" s="2"/>
      <c r="O3" s="2"/>
      <c r="P3" s="2"/>
    </row>
    <row r="4" spans="1:16">
      <c r="A4" s="12">
        <f t="shared" si="0"/>
        <v>3</v>
      </c>
      <c r="B4" s="2" t="s">
        <v>177</v>
      </c>
      <c r="C4" s="13">
        <f>VLOOKUP([Resource],CHOOSE({1,2},ResourceTable[Name],ResourceTable[No]),2,0)</f>
        <v>1</v>
      </c>
      <c r="D4" s="2" t="s">
        <v>356</v>
      </c>
      <c r="E4" s="2" t="s">
        <v>357</v>
      </c>
      <c r="F4" s="2" t="s">
        <v>358</v>
      </c>
      <c r="G4" s="2" t="s">
        <v>342</v>
      </c>
      <c r="H4" s="2" t="s">
        <v>358</v>
      </c>
      <c r="I4" s="2" t="s">
        <v>359</v>
      </c>
      <c r="J4" s="2" t="s">
        <v>340</v>
      </c>
      <c r="K4" s="2" t="s">
        <v>349</v>
      </c>
      <c r="L4" s="12">
        <v>3</v>
      </c>
      <c r="M4" s="12"/>
      <c r="N4" s="2"/>
      <c r="O4" s="2"/>
      <c r="P4" s="2"/>
    </row>
    <row r="5" spans="1:16">
      <c r="A5" s="12">
        <f t="shared" si="0"/>
        <v>4</v>
      </c>
      <c r="B5" s="2" t="s">
        <v>177</v>
      </c>
      <c r="C5" s="13">
        <f>VLOOKUP([Resource],CHOOSE({1,2},ResourceTable[Name],ResourceTable[No]),2,0)</f>
        <v>1</v>
      </c>
      <c r="D5" s="2" t="s">
        <v>360</v>
      </c>
      <c r="E5" s="2" t="s">
        <v>361</v>
      </c>
      <c r="F5" s="2" t="s">
        <v>184</v>
      </c>
      <c r="G5" s="2" t="s">
        <v>342</v>
      </c>
      <c r="H5" s="2" t="s">
        <v>362</v>
      </c>
      <c r="I5" s="2" t="s">
        <v>178</v>
      </c>
      <c r="J5" s="2" t="s">
        <v>340</v>
      </c>
      <c r="K5" s="2" t="s">
        <v>363</v>
      </c>
      <c r="L5" s="12">
        <v>1</v>
      </c>
      <c r="M5" s="12"/>
      <c r="N5" s="2"/>
      <c r="O5" s="2"/>
      <c r="P5" s="2"/>
    </row>
    <row r="6" spans="1:16">
      <c r="A6" s="12">
        <f t="shared" si="0"/>
        <v>5</v>
      </c>
      <c r="B6" s="2" t="s">
        <v>177</v>
      </c>
      <c r="C6" s="13">
        <f>VLOOKUP([Resource],CHOOSE({1,2},ResourceTable[Name],ResourceTable[No]),2,0)</f>
        <v>1</v>
      </c>
      <c r="D6" s="2" t="s">
        <v>364</v>
      </c>
      <c r="E6" s="2" t="s">
        <v>365</v>
      </c>
      <c r="F6" s="2" t="s">
        <v>166</v>
      </c>
      <c r="G6" s="2" t="s">
        <v>342</v>
      </c>
      <c r="H6" s="2" t="s">
        <v>166</v>
      </c>
      <c r="I6" s="2" t="s">
        <v>366</v>
      </c>
      <c r="J6" s="2" t="s">
        <v>340</v>
      </c>
      <c r="K6" s="2" t="s">
        <v>363</v>
      </c>
      <c r="L6" s="12">
        <v>2</v>
      </c>
      <c r="M6" s="12"/>
      <c r="N6" s="2"/>
      <c r="O6" s="2"/>
      <c r="P6" s="2"/>
    </row>
    <row r="7" spans="1:16">
      <c r="A7" s="12">
        <f t="shared" si="0"/>
        <v>6</v>
      </c>
      <c r="B7" s="2" t="s">
        <v>177</v>
      </c>
      <c r="C7" s="13">
        <f>VLOOKUP([Resource],CHOOSE({1,2},ResourceTable[Name],ResourceTable[No]),2,0)</f>
        <v>1</v>
      </c>
      <c r="D7" s="2" t="s">
        <v>367</v>
      </c>
      <c r="E7" s="2" t="s">
        <v>368</v>
      </c>
      <c r="F7" s="2" t="s">
        <v>161</v>
      </c>
      <c r="G7" s="2" t="s">
        <v>342</v>
      </c>
      <c r="H7" s="2" t="s">
        <v>161</v>
      </c>
      <c r="I7" s="2" t="s">
        <v>354</v>
      </c>
      <c r="J7" s="2" t="s">
        <v>340</v>
      </c>
      <c r="K7" s="2" t="s">
        <v>363</v>
      </c>
      <c r="L7" s="12">
        <v>3</v>
      </c>
      <c r="M7" s="12"/>
      <c r="N7" s="2"/>
      <c r="O7" s="2"/>
      <c r="P7" s="2"/>
    </row>
    <row r="8" spans="1:16">
      <c r="A8" s="20">
        <f>IFERROR($A7+1,1)</f>
        <v>7</v>
      </c>
      <c r="B8" s="2" t="s">
        <v>177</v>
      </c>
      <c r="C8" s="21">
        <f>VLOOKUP([Resource],CHOOSE({1,2},ResourceTable[Name],ResourceTable[No]),2,0)</f>
        <v>1</v>
      </c>
      <c r="D8" s="4" t="s">
        <v>539</v>
      </c>
      <c r="E8" s="4" t="s">
        <v>540</v>
      </c>
      <c r="F8" s="4" t="s">
        <v>541</v>
      </c>
      <c r="G8" s="4" t="s">
        <v>342</v>
      </c>
      <c r="H8" s="4"/>
      <c r="I8" s="4" t="s">
        <v>542</v>
      </c>
      <c r="J8" s="4" t="s">
        <v>340</v>
      </c>
      <c r="K8" s="4" t="s">
        <v>393</v>
      </c>
      <c r="L8" s="20">
        <v>1</v>
      </c>
      <c r="M8" s="20"/>
      <c r="N8" s="4"/>
      <c r="O8" s="4"/>
      <c r="P8" s="4"/>
    </row>
    <row r="9" spans="1:16">
      <c r="A9" s="20">
        <f>IFERROR($A8+1,1)</f>
        <v>8</v>
      </c>
      <c r="B9" s="2" t="s">
        <v>177</v>
      </c>
      <c r="C9" s="21">
        <f>VLOOKUP([Resource],CHOOSE({1,2},ResourceTable[Name],ResourceTable[No]),2,0)</f>
        <v>1</v>
      </c>
      <c r="D9" s="4" t="s">
        <v>555</v>
      </c>
      <c r="E9" s="4" t="s">
        <v>557</v>
      </c>
      <c r="F9" s="4" t="s">
        <v>541</v>
      </c>
      <c r="G9" s="4" t="s">
        <v>342</v>
      </c>
      <c r="H9" s="4"/>
      <c r="I9" s="4" t="s">
        <v>542</v>
      </c>
      <c r="J9" s="4" t="s">
        <v>340</v>
      </c>
      <c r="K9" s="4" t="s">
        <v>393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57"/>
  <sheetViews>
    <sheetView topLeftCell="A130" workbookViewId="0">
      <selection activeCell="D156" sqref="D156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90</v>
      </c>
      <c r="B1" t="s">
        <v>14</v>
      </c>
      <c r="C1" t="s">
        <v>1</v>
      </c>
      <c r="D1" s="26" t="s">
        <v>669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320</v>
      </c>
      <c r="G9" s="2"/>
      <c r="H9" s="2"/>
      <c r="I9" s="2"/>
    </row>
    <row r="10" spans="1:9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>
      <c r="A23" s="2" t="s">
        <v>498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>
      <c r="A24" s="2" t="s">
        <v>574</v>
      </c>
      <c r="B24" s="2" t="s">
        <v>24</v>
      </c>
      <c r="C24" s="2" t="s">
        <v>574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575</v>
      </c>
      <c r="B25" s="2" t="s">
        <v>24</v>
      </c>
      <c r="C25" s="2" t="s">
        <v>575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576</v>
      </c>
      <c r="B26" s="2" t="s">
        <v>24</v>
      </c>
      <c r="C26" s="2" t="s">
        <v>576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577</v>
      </c>
      <c r="B27" s="2" t="s">
        <v>24</v>
      </c>
      <c r="C27" s="2" t="s">
        <v>577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578</v>
      </c>
      <c r="B28" s="2" t="s">
        <v>24</v>
      </c>
      <c r="C28" s="2" t="s">
        <v>578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>
      <c r="A30" s="2" t="s">
        <v>579</v>
      </c>
      <c r="B30" s="2" t="s">
        <v>42</v>
      </c>
      <c r="C30" s="2" t="s">
        <v>574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>
      <c r="A31" s="2" t="s">
        <v>580</v>
      </c>
      <c r="B31" s="2" t="s">
        <v>42</v>
      </c>
      <c r="C31" s="2" t="s">
        <v>575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>
      <c r="A32" s="2" t="s">
        <v>581</v>
      </c>
      <c r="B32" s="2" t="s">
        <v>42</v>
      </c>
      <c r="C32" s="2" t="s">
        <v>576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>
      <c r="A33" s="2" t="s">
        <v>582</v>
      </c>
      <c r="B33" s="2" t="s">
        <v>42</v>
      </c>
      <c r="C33" s="2" t="s">
        <v>577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>
      <c r="A34" s="2" t="s">
        <v>583</v>
      </c>
      <c r="B34" s="2" t="s">
        <v>42</v>
      </c>
      <c r="C34" s="2" t="s">
        <v>578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>
      <c r="A48" s="2" t="s">
        <v>321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>
      <c r="A71" s="4" t="s">
        <v>267</v>
      </c>
      <c r="B71" s="4" t="s">
        <v>27</v>
      </c>
      <c r="C71" s="4" t="s">
        <v>268</v>
      </c>
      <c r="D71" s="4">
        <v>256</v>
      </c>
      <c r="E71" s="4" t="s">
        <v>29</v>
      </c>
      <c r="F71" s="4"/>
      <c r="G71" s="4"/>
      <c r="H71" s="4"/>
      <c r="I71" s="4"/>
    </row>
    <row r="72" spans="1:9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244</v>
      </c>
      <c r="B100" s="4" t="s">
        <v>48</v>
      </c>
      <c r="C100" s="4" t="s">
        <v>49</v>
      </c>
      <c r="D100" s="2" t="s">
        <v>642</v>
      </c>
      <c r="E100" s="4" t="s">
        <v>245</v>
      </c>
      <c r="F100" s="4"/>
      <c r="G100" s="4"/>
      <c r="H100" s="4"/>
      <c r="I100" s="4"/>
    </row>
    <row r="101" spans="1:9">
      <c r="A101" s="4" t="s">
        <v>322</v>
      </c>
      <c r="B101" s="4" t="s">
        <v>48</v>
      </c>
      <c r="C101" s="4" t="s">
        <v>323</v>
      </c>
      <c r="D101" s="4" t="s">
        <v>325</v>
      </c>
      <c r="E101" s="4" t="s">
        <v>324</v>
      </c>
      <c r="F101" s="4"/>
      <c r="G101" s="4"/>
      <c r="H101" s="4"/>
      <c r="I101" s="4"/>
    </row>
    <row r="102" spans="1:9">
      <c r="A102" s="4" t="s">
        <v>327</v>
      </c>
      <c r="B102" s="4" t="s">
        <v>27</v>
      </c>
      <c r="C102" s="4" t="s">
        <v>326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375</v>
      </c>
      <c r="B103" s="4" t="s">
        <v>48</v>
      </c>
      <c r="C103" s="4" t="s">
        <v>381</v>
      </c>
      <c r="D103" s="4" t="s">
        <v>379</v>
      </c>
      <c r="E103" s="4" t="s">
        <v>376</v>
      </c>
      <c r="F103" s="4"/>
      <c r="G103" s="4"/>
      <c r="H103" s="4"/>
      <c r="I103" s="4"/>
    </row>
    <row r="104" spans="1:9">
      <c r="A104" s="4" t="s">
        <v>377</v>
      </c>
      <c r="B104" s="4" t="s">
        <v>27</v>
      </c>
      <c r="C104" s="4" t="s">
        <v>378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454</v>
      </c>
      <c r="B105" s="4" t="s">
        <v>27</v>
      </c>
      <c r="C105" s="4" t="s">
        <v>455</v>
      </c>
      <c r="D105" s="4">
        <v>64</v>
      </c>
      <c r="E105" s="4" t="s">
        <v>29</v>
      </c>
      <c r="F105" s="4"/>
      <c r="G105" s="4"/>
      <c r="H105" s="4"/>
      <c r="I105" s="4"/>
    </row>
    <row r="106" spans="1:9">
      <c r="A106" s="4" t="s">
        <v>456</v>
      </c>
      <c r="B106" s="4" t="s">
        <v>27</v>
      </c>
      <c r="C106" s="4" t="s">
        <v>457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458</v>
      </c>
      <c r="B107" s="4" t="s">
        <v>48</v>
      </c>
      <c r="C107" s="4" t="s">
        <v>459</v>
      </c>
      <c r="D107" s="4" t="s">
        <v>460</v>
      </c>
      <c r="E107" s="4" t="s">
        <v>461</v>
      </c>
      <c r="F107" s="4"/>
      <c r="G107" s="4"/>
      <c r="H107" s="4"/>
      <c r="I107" s="4"/>
    </row>
    <row r="108" spans="1:9">
      <c r="A108" s="4" t="s">
        <v>643</v>
      </c>
      <c r="B108" s="4" t="s">
        <v>48</v>
      </c>
      <c r="C108" s="4" t="s">
        <v>48</v>
      </c>
      <c r="D108" s="4" t="s">
        <v>460</v>
      </c>
      <c r="E108" s="4" t="s">
        <v>644</v>
      </c>
      <c r="F108" s="4"/>
      <c r="G108" s="4"/>
      <c r="H108" s="4"/>
      <c r="I108" s="4"/>
    </row>
    <row r="109" spans="1:9">
      <c r="A109" s="4" t="s">
        <v>499</v>
      </c>
      <c r="B109" s="4" t="s">
        <v>24</v>
      </c>
      <c r="C109" s="4" t="s">
        <v>497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500</v>
      </c>
      <c r="B110" s="4" t="s">
        <v>24</v>
      </c>
      <c r="C110" s="4" t="s">
        <v>505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501</v>
      </c>
      <c r="B111" s="4" t="s">
        <v>24</v>
      </c>
      <c r="C111" s="4" t="s">
        <v>506</v>
      </c>
      <c r="D111" s="4"/>
      <c r="E111" s="4" t="s">
        <v>25</v>
      </c>
      <c r="F111" s="4" t="s">
        <v>29</v>
      </c>
      <c r="G111" s="4"/>
      <c r="H111" s="4"/>
      <c r="I111" s="4"/>
    </row>
    <row r="112" spans="1:9">
      <c r="A112" s="4" t="s">
        <v>502</v>
      </c>
      <c r="B112" s="4" t="s">
        <v>42</v>
      </c>
      <c r="C112" s="4" t="s">
        <v>497</v>
      </c>
      <c r="D112" s="4"/>
      <c r="E112" s="1" t="s">
        <v>43</v>
      </c>
      <c r="F112" s="1" t="s">
        <v>44</v>
      </c>
      <c r="G112" s="1" t="s">
        <v>45</v>
      </c>
      <c r="H112" s="4" t="s">
        <v>54</v>
      </c>
      <c r="I112" s="4"/>
    </row>
    <row r="113" spans="1:9">
      <c r="A113" s="4" t="s">
        <v>503</v>
      </c>
      <c r="B113" s="4" t="s">
        <v>42</v>
      </c>
      <c r="C113" s="4" t="s">
        <v>505</v>
      </c>
      <c r="D113" s="5"/>
      <c r="E113" s="5" t="s">
        <v>43</v>
      </c>
      <c r="F113" s="5" t="s">
        <v>44</v>
      </c>
      <c r="G113" s="5" t="s">
        <v>45</v>
      </c>
      <c r="H113" s="4" t="s">
        <v>54</v>
      </c>
      <c r="I113" s="5"/>
    </row>
    <row r="114" spans="1:9">
      <c r="A114" s="4" t="s">
        <v>504</v>
      </c>
      <c r="B114" s="4" t="s">
        <v>42</v>
      </c>
      <c r="C114" s="4" t="s">
        <v>506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>
      <c r="A115" s="4" t="s">
        <v>507</v>
      </c>
      <c r="B115" s="4" t="s">
        <v>42</v>
      </c>
      <c r="C115" s="4" t="s">
        <v>56</v>
      </c>
      <c r="D115" s="4"/>
      <c r="E115" s="4" t="s">
        <v>43</v>
      </c>
      <c r="F115" s="4" t="s">
        <v>44</v>
      </c>
      <c r="G115" s="4" t="s">
        <v>45</v>
      </c>
      <c r="H115" s="4" t="s">
        <v>54</v>
      </c>
      <c r="I115" s="4"/>
    </row>
    <row r="116" spans="1:9">
      <c r="A116" s="5" t="s">
        <v>533</v>
      </c>
      <c r="B116" s="5" t="s">
        <v>42</v>
      </c>
      <c r="C116" s="5" t="s">
        <v>535</v>
      </c>
      <c r="D116" s="5"/>
      <c r="E116" s="5" t="s">
        <v>43</v>
      </c>
      <c r="F116" s="5" t="s">
        <v>44</v>
      </c>
      <c r="G116" s="5" t="s">
        <v>45</v>
      </c>
      <c r="H116" s="5" t="s">
        <v>54</v>
      </c>
      <c r="I116" s="5"/>
    </row>
    <row r="117" spans="1:9">
      <c r="A117" s="4" t="s">
        <v>534</v>
      </c>
      <c r="B117" s="4" t="s">
        <v>42</v>
      </c>
      <c r="C117" s="4" t="s">
        <v>536</v>
      </c>
      <c r="D117" s="4"/>
      <c r="E117" s="4" t="s">
        <v>43</v>
      </c>
      <c r="F117" s="4" t="s">
        <v>44</v>
      </c>
      <c r="G117" s="4" t="s">
        <v>45</v>
      </c>
      <c r="H117" s="4" t="s">
        <v>54</v>
      </c>
      <c r="I117" s="4"/>
    </row>
    <row r="118" spans="1:9">
      <c r="A118" s="4" t="s">
        <v>538</v>
      </c>
      <c r="B118" s="4" t="s">
        <v>24</v>
      </c>
      <c r="C118" s="4" t="s">
        <v>535</v>
      </c>
      <c r="D118" s="4"/>
      <c r="E118" s="4" t="s">
        <v>25</v>
      </c>
      <c r="F118" s="4" t="s">
        <v>29</v>
      </c>
      <c r="G118" s="4"/>
      <c r="H118" s="4"/>
      <c r="I118" s="4"/>
    </row>
    <row r="119" spans="1:9">
      <c r="A119" s="5" t="s">
        <v>537</v>
      </c>
      <c r="B119" s="5" t="s">
        <v>24</v>
      </c>
      <c r="C119" s="5" t="s">
        <v>536</v>
      </c>
      <c r="D119" s="5"/>
      <c r="E119" s="5" t="s">
        <v>25</v>
      </c>
      <c r="F119" s="5" t="s">
        <v>29</v>
      </c>
      <c r="G119" s="5"/>
      <c r="H119" s="5"/>
      <c r="I119" s="5"/>
    </row>
    <row r="120" spans="1:9">
      <c r="A120" s="4" t="s">
        <v>268</v>
      </c>
      <c r="B120" s="4" t="s">
        <v>27</v>
      </c>
      <c r="C120" s="4" t="s">
        <v>268</v>
      </c>
      <c r="D120" s="4">
        <v>128</v>
      </c>
      <c r="E120" s="4" t="s">
        <v>29</v>
      </c>
      <c r="F120" s="4"/>
      <c r="G120" s="4"/>
      <c r="H120" s="4"/>
      <c r="I120" s="4"/>
    </row>
    <row r="121" spans="1:9">
      <c r="A121" s="4" t="s">
        <v>560</v>
      </c>
      <c r="B121" s="4" t="s">
        <v>27</v>
      </c>
      <c r="C121" s="4" t="s">
        <v>560</v>
      </c>
      <c r="D121" s="4">
        <v>64</v>
      </c>
      <c r="E121" s="4" t="s">
        <v>29</v>
      </c>
      <c r="F121" s="4"/>
      <c r="G121" s="4"/>
      <c r="H121" s="4"/>
      <c r="I121" s="4"/>
    </row>
    <row r="122" spans="1:9">
      <c r="A122" s="4" t="s">
        <v>572</v>
      </c>
      <c r="B122" s="4" t="s">
        <v>24</v>
      </c>
      <c r="C122" s="4" t="s">
        <v>56</v>
      </c>
      <c r="D122" s="4"/>
      <c r="E122" s="4" t="s">
        <v>25</v>
      </c>
      <c r="F122" s="4" t="s">
        <v>29</v>
      </c>
      <c r="G122" s="4"/>
      <c r="H122" s="4"/>
      <c r="I122" s="4"/>
    </row>
    <row r="123" spans="1:9">
      <c r="A123" s="4" t="s">
        <v>573</v>
      </c>
      <c r="B123" s="4" t="s">
        <v>42</v>
      </c>
      <c r="C123" s="4" t="s">
        <v>56</v>
      </c>
      <c r="D123" s="4"/>
      <c r="E123" s="4" t="s">
        <v>43</v>
      </c>
      <c r="F123" s="4" t="s">
        <v>59</v>
      </c>
      <c r="G123" s="4" t="s">
        <v>45</v>
      </c>
      <c r="H123" s="4" t="s">
        <v>54</v>
      </c>
      <c r="I123" s="4"/>
    </row>
    <row r="124" spans="1:9">
      <c r="A124" s="4" t="s">
        <v>598</v>
      </c>
      <c r="B124" s="4" t="s">
        <v>590</v>
      </c>
      <c r="C124" s="4" t="s">
        <v>591</v>
      </c>
      <c r="D124" s="4"/>
      <c r="E124" s="4" t="s">
        <v>592</v>
      </c>
      <c r="F124" s="4"/>
      <c r="G124" s="4"/>
      <c r="H124" s="4"/>
      <c r="I124" s="4"/>
    </row>
    <row r="125" spans="1:9">
      <c r="A125" s="4" t="s">
        <v>601</v>
      </c>
      <c r="B125" s="4" t="s">
        <v>24</v>
      </c>
      <c r="C125" s="4" t="s">
        <v>602</v>
      </c>
      <c r="D125" s="4"/>
      <c r="E125" s="4" t="s">
        <v>25</v>
      </c>
      <c r="F125" s="4"/>
      <c r="G125" s="4"/>
      <c r="H125" s="4"/>
      <c r="I125" s="4"/>
    </row>
    <row r="126" spans="1:9">
      <c r="A126" s="4" t="s">
        <v>603</v>
      </c>
      <c r="B126" s="4" t="s">
        <v>27</v>
      </c>
      <c r="C126" s="4" t="s">
        <v>127</v>
      </c>
      <c r="D126" s="4">
        <v>64</v>
      </c>
      <c r="E126" s="4" t="s">
        <v>29</v>
      </c>
      <c r="F126" s="4"/>
      <c r="G126" s="4"/>
      <c r="H126" s="4"/>
      <c r="I126" s="4"/>
    </row>
    <row r="127" spans="1:9">
      <c r="A127" s="4" t="s">
        <v>604</v>
      </c>
      <c r="B127" s="4" t="s">
        <v>42</v>
      </c>
      <c r="C127" s="4" t="s">
        <v>602</v>
      </c>
      <c r="D127" s="4"/>
      <c r="E127" s="4" t="s">
        <v>43</v>
      </c>
      <c r="F127" s="4" t="s">
        <v>611</v>
      </c>
      <c r="G127" s="4" t="s">
        <v>45</v>
      </c>
      <c r="H127" s="4" t="s">
        <v>46</v>
      </c>
      <c r="I127" s="4"/>
    </row>
    <row r="128" spans="1:9">
      <c r="A128" s="4" t="s">
        <v>645</v>
      </c>
      <c r="B128" s="4" t="s">
        <v>24</v>
      </c>
      <c r="C128" s="4" t="s">
        <v>94</v>
      </c>
      <c r="D128" s="4"/>
      <c r="E128" s="4" t="s">
        <v>25</v>
      </c>
      <c r="F128" s="4" t="s">
        <v>29</v>
      </c>
      <c r="G128" s="4"/>
      <c r="H128" s="4"/>
      <c r="I128" s="4"/>
    </row>
    <row r="129" spans="1:9">
      <c r="A129" s="4" t="s">
        <v>646</v>
      </c>
      <c r="B129" s="4" t="s">
        <v>42</v>
      </c>
      <c r="C129" s="4" t="s">
        <v>94</v>
      </c>
      <c r="D129" s="4"/>
      <c r="E129" s="4" t="s">
        <v>43</v>
      </c>
      <c r="F129" s="4" t="s">
        <v>74</v>
      </c>
      <c r="G129" s="4" t="s">
        <v>45</v>
      </c>
      <c r="H129" s="4" t="s">
        <v>54</v>
      </c>
      <c r="I129" s="4"/>
    </row>
    <row r="130" spans="1:9">
      <c r="A130" s="4" t="s">
        <v>647</v>
      </c>
      <c r="B130" s="5" t="s">
        <v>24</v>
      </c>
      <c r="C130" s="5" t="s">
        <v>649</v>
      </c>
      <c r="D130" s="5"/>
      <c r="E130" s="5" t="s">
        <v>25</v>
      </c>
      <c r="F130" s="5"/>
      <c r="G130" s="5"/>
      <c r="H130" s="5"/>
      <c r="I130" s="5"/>
    </row>
    <row r="131" spans="1:9">
      <c r="A131" s="4" t="s">
        <v>648</v>
      </c>
      <c r="B131" s="4" t="s">
        <v>42</v>
      </c>
      <c r="C131" s="4" t="s">
        <v>649</v>
      </c>
      <c r="D131" s="4"/>
      <c r="E131" s="4" t="s">
        <v>43</v>
      </c>
      <c r="F131" s="4" t="s">
        <v>75</v>
      </c>
      <c r="G131" s="4" t="s">
        <v>45</v>
      </c>
      <c r="H131" s="4" t="s">
        <v>46</v>
      </c>
      <c r="I131" s="4"/>
    </row>
    <row r="132" spans="1:9">
      <c r="A132" s="4" t="s">
        <v>662</v>
      </c>
      <c r="B132" s="4" t="s">
        <v>48</v>
      </c>
      <c r="C132" s="4" t="s">
        <v>49</v>
      </c>
      <c r="D132" s="4" t="s">
        <v>663</v>
      </c>
      <c r="E132" s="4" t="s">
        <v>664</v>
      </c>
      <c r="F132" s="4"/>
      <c r="G132" s="4"/>
      <c r="H132" s="4"/>
      <c r="I132" s="4"/>
    </row>
    <row r="133" spans="1:9">
      <c r="A133" s="4" t="s">
        <v>665</v>
      </c>
      <c r="B133" s="4" t="s">
        <v>269</v>
      </c>
      <c r="C133" s="4" t="s">
        <v>204</v>
      </c>
      <c r="D133" s="4">
        <v>128</v>
      </c>
      <c r="E133" s="4" t="s">
        <v>29</v>
      </c>
      <c r="F133" s="4"/>
      <c r="G133" s="4"/>
      <c r="H133" s="4"/>
      <c r="I133" s="4"/>
    </row>
    <row r="134" spans="1:9">
      <c r="A134" s="4" t="s">
        <v>666</v>
      </c>
      <c r="B134" s="4" t="s">
        <v>24</v>
      </c>
      <c r="C134" s="4" t="s">
        <v>667</v>
      </c>
      <c r="D134" s="4"/>
      <c r="E134" s="4" t="s">
        <v>25</v>
      </c>
      <c r="F134" s="4" t="s">
        <v>29</v>
      </c>
      <c r="G134" s="4"/>
      <c r="H134" s="4"/>
      <c r="I134" s="4"/>
    </row>
    <row r="135" spans="1:9">
      <c r="A135" s="4" t="s">
        <v>668</v>
      </c>
      <c r="B135" s="4" t="s">
        <v>42</v>
      </c>
      <c r="C135" s="4" t="s">
        <v>667</v>
      </c>
      <c r="D135" s="4"/>
      <c r="E135" s="4" t="s">
        <v>43</v>
      </c>
      <c r="F135" s="4" t="s">
        <v>124</v>
      </c>
      <c r="G135" s="4" t="s">
        <v>45</v>
      </c>
      <c r="H135" s="4" t="s">
        <v>46</v>
      </c>
      <c r="I135" s="4"/>
    </row>
    <row r="136" spans="1:9">
      <c r="A136" s="4" t="s">
        <v>680</v>
      </c>
      <c r="B136" s="4" t="s">
        <v>27</v>
      </c>
      <c r="C136" s="4" t="s">
        <v>681</v>
      </c>
      <c r="D136" s="4">
        <v>64</v>
      </c>
      <c r="E136" s="4" t="s">
        <v>25</v>
      </c>
      <c r="F136" s="4" t="s">
        <v>29</v>
      </c>
      <c r="G136" s="4"/>
      <c r="H136" s="4"/>
      <c r="I136" s="4"/>
    </row>
    <row r="137" spans="1:9">
      <c r="A137" s="4" t="s">
        <v>682</v>
      </c>
      <c r="B137" s="4" t="s">
        <v>27</v>
      </c>
      <c r="C137" s="4" t="s">
        <v>683</v>
      </c>
      <c r="D137" s="4">
        <v>64</v>
      </c>
      <c r="E137" s="4" t="s">
        <v>29</v>
      </c>
      <c r="F137" s="4"/>
      <c r="G137" s="4"/>
      <c r="H137" s="4"/>
      <c r="I137" s="4"/>
    </row>
    <row r="138" spans="1:9">
      <c r="A138" s="4" t="s">
        <v>684</v>
      </c>
      <c r="B138" s="4" t="s">
        <v>48</v>
      </c>
      <c r="C138" s="4" t="s">
        <v>685</v>
      </c>
      <c r="D138" s="4" t="s">
        <v>686</v>
      </c>
      <c r="E138" s="4" t="s">
        <v>687</v>
      </c>
      <c r="F138" s="4"/>
      <c r="G138" s="4"/>
      <c r="H138" s="4"/>
      <c r="I138" s="4"/>
    </row>
    <row r="139" spans="1:9">
      <c r="A139" s="4" t="s">
        <v>688</v>
      </c>
      <c r="B139" s="4" t="s">
        <v>27</v>
      </c>
      <c r="C139" s="4" t="s">
        <v>689</v>
      </c>
      <c r="D139" s="4">
        <v>128</v>
      </c>
      <c r="E139" s="4"/>
      <c r="F139" s="4" t="s">
        <v>29</v>
      </c>
      <c r="G139" s="4"/>
      <c r="H139" s="4"/>
      <c r="I139" s="4"/>
    </row>
    <row r="140" spans="1:9">
      <c r="A140" s="4" t="s">
        <v>698</v>
      </c>
      <c r="B140" s="4" t="s">
        <v>48</v>
      </c>
      <c r="C140" s="4" t="s">
        <v>699</v>
      </c>
      <c r="D140" s="4" t="s">
        <v>460</v>
      </c>
      <c r="E140" s="4" t="s">
        <v>461</v>
      </c>
      <c r="F140" s="4"/>
      <c r="G140" s="4"/>
      <c r="H140" s="4"/>
      <c r="I140" s="4"/>
    </row>
    <row r="141" spans="1:9">
      <c r="A141" s="4" t="s">
        <v>700</v>
      </c>
      <c r="B141" s="4" t="s">
        <v>27</v>
      </c>
      <c r="C141" s="4" t="s">
        <v>701</v>
      </c>
      <c r="D141" s="4">
        <v>64</v>
      </c>
      <c r="E141" s="4" t="s">
        <v>29</v>
      </c>
      <c r="F141" s="4"/>
      <c r="G141" s="4"/>
      <c r="H141" s="4"/>
      <c r="I141" s="4"/>
    </row>
    <row r="142" spans="1:9">
      <c r="A142" s="4" t="s">
        <v>703</v>
      </c>
      <c r="B142" s="4" t="s">
        <v>48</v>
      </c>
      <c r="C142" s="4" t="s">
        <v>704</v>
      </c>
      <c r="D142" s="4" t="s">
        <v>706</v>
      </c>
      <c r="E142" s="4" t="s">
        <v>705</v>
      </c>
      <c r="F142" s="4"/>
      <c r="G142" s="4"/>
      <c r="H142" s="4"/>
      <c r="I142" s="4"/>
    </row>
    <row r="143" spans="1:9">
      <c r="A143" s="4" t="s">
        <v>708</v>
      </c>
      <c r="B143" s="4" t="s">
        <v>27</v>
      </c>
      <c r="C143" s="4" t="s">
        <v>707</v>
      </c>
      <c r="D143" s="4">
        <v>64</v>
      </c>
      <c r="E143" s="4" t="s">
        <v>29</v>
      </c>
      <c r="F143" s="4"/>
      <c r="G143" s="4"/>
      <c r="H143" s="4"/>
      <c r="I143" s="4"/>
    </row>
    <row r="144" spans="1:9">
      <c r="A144" s="4" t="s">
        <v>709</v>
      </c>
      <c r="B144" s="4" t="s">
        <v>48</v>
      </c>
      <c r="C144" s="4" t="s">
        <v>710</v>
      </c>
      <c r="D144" s="4" t="s">
        <v>711</v>
      </c>
      <c r="E144" s="4" t="s">
        <v>644</v>
      </c>
      <c r="F144" s="4"/>
      <c r="G144" s="4"/>
      <c r="H144" s="4"/>
      <c r="I144" s="4"/>
    </row>
    <row r="145" spans="1:9">
      <c r="A145" s="4" t="s">
        <v>712</v>
      </c>
      <c r="B145" s="4" t="s">
        <v>48</v>
      </c>
      <c r="C145" s="4" t="s">
        <v>713</v>
      </c>
      <c r="D145" s="4" t="s">
        <v>714</v>
      </c>
      <c r="E145" s="4" t="s">
        <v>715</v>
      </c>
      <c r="F145" s="4"/>
      <c r="G145" s="4"/>
      <c r="H145" s="4"/>
      <c r="I145" s="4"/>
    </row>
    <row r="146" spans="1:9">
      <c r="A146" s="4" t="s">
        <v>716</v>
      </c>
      <c r="B146" s="4" t="s">
        <v>48</v>
      </c>
      <c r="C146" s="4" t="s">
        <v>717</v>
      </c>
      <c r="D146" s="4" t="s">
        <v>718</v>
      </c>
      <c r="E146" s="4" t="s">
        <v>719</v>
      </c>
      <c r="F146" s="4"/>
      <c r="G146" s="4"/>
      <c r="H146" s="4"/>
      <c r="I146" s="4"/>
    </row>
    <row r="147" spans="1:9">
      <c r="A147" s="4" t="s">
        <v>720</v>
      </c>
      <c r="B147" s="4" t="s">
        <v>590</v>
      </c>
      <c r="C147" s="4" t="s">
        <v>721</v>
      </c>
      <c r="D147" s="4"/>
      <c r="E147" s="4" t="s">
        <v>722</v>
      </c>
      <c r="F147" s="4"/>
      <c r="G147" s="4"/>
      <c r="H147" s="4"/>
      <c r="I147" s="4"/>
    </row>
    <row r="148" spans="1:9">
      <c r="A148" s="4" t="s">
        <v>723</v>
      </c>
      <c r="B148" s="4" t="s">
        <v>27</v>
      </c>
      <c r="C148" s="4" t="s">
        <v>724</v>
      </c>
      <c r="D148" s="4">
        <v>64</v>
      </c>
      <c r="E148" s="4" t="s">
        <v>29</v>
      </c>
      <c r="F148" s="4"/>
      <c r="G148" s="4"/>
      <c r="H148" s="4"/>
      <c r="I148" s="4"/>
    </row>
    <row r="149" spans="1:9">
      <c r="A149" s="4" t="s">
        <v>728</v>
      </c>
      <c r="B149" s="4" t="s">
        <v>63</v>
      </c>
      <c r="C149" s="4" t="s">
        <v>728</v>
      </c>
      <c r="D149" s="4"/>
      <c r="E149" s="4" t="s">
        <v>729</v>
      </c>
      <c r="F149" s="4"/>
      <c r="G149" s="4"/>
      <c r="H149" s="4"/>
      <c r="I149" s="4"/>
    </row>
    <row r="150" spans="1:9">
      <c r="A150" s="4" t="s">
        <v>725</v>
      </c>
      <c r="B150" s="4" t="s">
        <v>24</v>
      </c>
      <c r="C150" s="4" t="s">
        <v>725</v>
      </c>
      <c r="D150" s="4"/>
      <c r="E150" s="4" t="s">
        <v>25</v>
      </c>
      <c r="F150" s="4"/>
      <c r="G150" s="4"/>
      <c r="H150" s="4"/>
      <c r="I150" s="4"/>
    </row>
    <row r="151" spans="1:9">
      <c r="A151" s="4" t="s">
        <v>730</v>
      </c>
      <c r="B151" s="4" t="s">
        <v>42</v>
      </c>
      <c r="C151" s="4" t="s">
        <v>725</v>
      </c>
      <c r="D151" s="4"/>
      <c r="E151" s="4" t="s">
        <v>43</v>
      </c>
      <c r="F151" s="4" t="s">
        <v>731</v>
      </c>
      <c r="G151" s="4" t="s">
        <v>45</v>
      </c>
      <c r="H151" s="4" t="s">
        <v>46</v>
      </c>
      <c r="I151" s="4"/>
    </row>
    <row r="152" spans="1:9">
      <c r="A152" s="4" t="s">
        <v>727</v>
      </c>
      <c r="B152" s="5" t="s">
        <v>24</v>
      </c>
      <c r="C152" s="5" t="s">
        <v>602</v>
      </c>
      <c r="D152" s="5"/>
      <c r="E152" s="5" t="s">
        <v>25</v>
      </c>
      <c r="F152" s="5"/>
      <c r="G152" s="5"/>
      <c r="H152" s="5"/>
      <c r="I152" s="5"/>
    </row>
    <row r="153" spans="1:9">
      <c r="A153" s="4" t="s">
        <v>733</v>
      </c>
      <c r="B153" s="4" t="s">
        <v>42</v>
      </c>
      <c r="C153" s="5" t="s">
        <v>602</v>
      </c>
      <c r="D153" s="4"/>
      <c r="E153" s="4" t="s">
        <v>43</v>
      </c>
      <c r="F153" s="4" t="s">
        <v>734</v>
      </c>
      <c r="G153" s="4" t="s">
        <v>45</v>
      </c>
      <c r="H153" s="4" t="s">
        <v>46</v>
      </c>
      <c r="I153" s="4"/>
    </row>
    <row r="154" spans="1:9">
      <c r="A154" s="4" t="s">
        <v>735</v>
      </c>
      <c r="B154" s="4" t="s">
        <v>590</v>
      </c>
      <c r="C154" s="4" t="s">
        <v>81</v>
      </c>
      <c r="D154" s="4"/>
      <c r="E154" s="4" t="s">
        <v>592</v>
      </c>
      <c r="F154" s="4"/>
      <c r="G154" s="4"/>
      <c r="H154" s="4"/>
      <c r="I154" s="4"/>
    </row>
    <row r="155" spans="1:9">
      <c r="A155" s="4" t="s">
        <v>737</v>
      </c>
      <c r="B155" s="4" t="s">
        <v>48</v>
      </c>
      <c r="C155" s="4" t="s">
        <v>736</v>
      </c>
      <c r="D155" s="4" t="s">
        <v>743</v>
      </c>
      <c r="E155" s="4" t="s">
        <v>742</v>
      </c>
      <c r="F155" s="4"/>
      <c r="G155" s="4"/>
      <c r="H155" s="4"/>
      <c r="I155" s="4"/>
    </row>
    <row r="156" spans="1:9">
      <c r="A156" s="4" t="s">
        <v>738</v>
      </c>
      <c r="B156" s="4" t="s">
        <v>27</v>
      </c>
      <c r="C156" s="4" t="s">
        <v>740</v>
      </c>
      <c r="D156" s="4">
        <v>64</v>
      </c>
      <c r="E156" s="4" t="s">
        <v>29</v>
      </c>
      <c r="F156" s="4"/>
      <c r="G156" s="4"/>
      <c r="H156" s="4"/>
      <c r="I156" s="4"/>
    </row>
    <row r="157" spans="1:9">
      <c r="A157" s="4" t="s">
        <v>739</v>
      </c>
      <c r="B157" s="4" t="s">
        <v>27</v>
      </c>
      <c r="C157" s="4" t="s">
        <v>741</v>
      </c>
      <c r="D157" s="4">
        <v>64</v>
      </c>
      <c r="E157" s="4" t="s">
        <v>29</v>
      </c>
      <c r="F157" s="4"/>
      <c r="G157" s="4"/>
      <c r="H157" s="4"/>
      <c r="I157" s="4"/>
    </row>
  </sheetData>
  <conditionalFormatting sqref="A43:A46">
    <cfRule type="duplicateValues" dxfId="112" priority="6"/>
  </conditionalFormatting>
  <conditionalFormatting sqref="A56:A59">
    <cfRule type="duplicateValues" dxfId="111" priority="5"/>
  </conditionalFormatting>
  <conditionalFormatting sqref="A2:A157">
    <cfRule type="duplicateValues" dxfId="110" priority="25"/>
  </conditionalFormatting>
  <conditionalFormatting sqref="A128:A129">
    <cfRule type="duplicateValues" dxfId="109" priority="4"/>
  </conditionalFormatting>
  <conditionalFormatting sqref="A128:A129">
    <cfRule type="duplicateValues" dxfId="108" priority="3"/>
  </conditionalFormatting>
  <conditionalFormatting sqref="A130:A131">
    <cfRule type="duplicateValues" dxfId="107" priority="2"/>
  </conditionalFormatting>
  <conditionalFormatting sqref="A152:A153">
    <cfRule type="duplicateValues" dxfId="22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73"/>
  <sheetViews>
    <sheetView topLeftCell="A354" workbookViewId="0">
      <selection activeCell="K359" sqref="K359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 hidden="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 hidden="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 hidden="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 hidden="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 hidden="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 hidden="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 hidden="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'key'</v>
      </c>
      <c r="E8" s="7" t="str">
        <f>IF(VLOOKUP([Field],Columns[],4,0)&lt;&gt;0,", "&amp;VLOOKUP([Field],Columns[],4,0)&amp;")",")")</f>
        <v>, 64)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>-&gt;default('id')</v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$table-&gt;string('key', 64)-&gt;nullable()-&gt;default('id');</v>
      </c>
    </row>
    <row r="9" spans="1:11" hidden="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'controller'</v>
      </c>
      <c r="E9" s="7" t="str">
        <f>IF(VLOOKUP([Field],Columns[],4,0)&lt;&gt;0,", "&amp;VLOOKUP([Field],Columns[],4,0)&amp;")",")")</f>
        <v>, 128)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$table-&gt;string('controller', 128)-&gt;nullable();</v>
      </c>
    </row>
    <row r="10" spans="1:11" hidden="1">
      <c r="A10" s="2" t="s">
        <v>2</v>
      </c>
      <c r="B10" s="4" t="s">
        <v>35</v>
      </c>
      <c r="C10" s="4" t="str">
        <f>VLOOKUP([Field],Columns[],2,0)&amp;"("</f>
        <v>string(</v>
      </c>
      <c r="D10" s="4" t="str">
        <f>IF(VLOOKUP([Field],Columns[],3,0)&lt;&gt;"","'"&amp;VLOOKUP([Field],Columns[],3,0)&amp;"'","")</f>
        <v>'controller_namespace'</v>
      </c>
      <c r="E10" s="7" t="str">
        <f>IF(VLOOKUP([Field],Columns[],4,0)&lt;&gt;0,", "&amp;VLOOKUP([Field],Columns[],4,0)&amp;")",")")</f>
        <v>, 512)</v>
      </c>
      <c r="F10" s="4" t="str">
        <f>IF(VLOOKUP([Field],Columns[],5,0)=0,"","-&gt;"&amp;VLOOKUP([Field],Columns[],5,0))</f>
        <v>-&gt;nullable()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$table-&gt;string('controller_namespace', 512)-&gt;nullable();</v>
      </c>
    </row>
    <row r="11" spans="1:11" hidden="1">
      <c r="A11" s="2" t="s">
        <v>2</v>
      </c>
      <c r="B11" s="4" t="s">
        <v>40</v>
      </c>
      <c r="C11" s="4" t="str">
        <f>VLOOKUP([Field],Columns[],2,0)&amp;"("</f>
        <v>timestamps(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$table-&gt;timestamps();</v>
      </c>
    </row>
    <row r="12" spans="1:11" hidden="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 hidden="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 hidden="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 hidden="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 hidden="1">
      <c r="A16" s="4" t="s">
        <v>0</v>
      </c>
      <c r="B16" s="4" t="s">
        <v>36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 hidden="1">
      <c r="A17" s="4" t="s">
        <v>0</v>
      </c>
      <c r="B17" s="4" t="s">
        <v>37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 hidden="1">
      <c r="A18" s="4" t="s">
        <v>0</v>
      </c>
      <c r="B18" s="4" t="s">
        <v>38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 hidden="1">
      <c r="A19" s="4" t="s">
        <v>0</v>
      </c>
      <c r="B19" s="4" t="s">
        <v>39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 hidden="1">
      <c r="A20" s="4" t="s">
        <v>0</v>
      </c>
      <c r="B20" s="4" t="s">
        <v>40</v>
      </c>
      <c r="C20" s="4" t="str">
        <f>VLOOKUP([Field],Columns[],2,0)&amp;"("</f>
        <v>timestamps(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$table-&gt;timestamps();</v>
      </c>
    </row>
    <row r="21" spans="1:11" hidden="1">
      <c r="A21" s="4" t="s">
        <v>0</v>
      </c>
      <c r="B21" s="4" t="s">
        <v>41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 hidden="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 hidden="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 hidden="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 hidden="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 hidden="1">
      <c r="A26" s="4" t="s">
        <v>3</v>
      </c>
      <c r="B26" s="4" t="s">
        <v>36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 hidden="1">
      <c r="A27" s="4" t="s">
        <v>3</v>
      </c>
      <c r="B27" s="4" t="s">
        <v>47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 hidden="1">
      <c r="A28" s="4" t="s">
        <v>3</v>
      </c>
      <c r="B28" s="4" t="s">
        <v>52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 hidden="1">
      <c r="A29" s="4" t="s">
        <v>3</v>
      </c>
      <c r="B29" s="4" t="s">
        <v>40</v>
      </c>
      <c r="C29" s="4" t="str">
        <f>VLOOKUP([Field],Columns[],2,0)&amp;"("</f>
        <v>timestamps(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$table-&gt;timestamps();</v>
      </c>
    </row>
    <row r="30" spans="1:11" hidden="1">
      <c r="A30" s="4" t="s">
        <v>3</v>
      </c>
      <c r="B30" s="4" t="s">
        <v>41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 hidden="1">
      <c r="A31" s="4" t="s">
        <v>3</v>
      </c>
      <c r="B31" s="4" t="s">
        <v>53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 hidden="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 hidden="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 hidden="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 hidden="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 hidden="1">
      <c r="A36" s="4" t="s">
        <v>4</v>
      </c>
      <c r="B36" s="4" t="s">
        <v>55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 hidden="1">
      <c r="A37" s="4" t="s">
        <v>4</v>
      </c>
      <c r="B37" s="2" t="s">
        <v>36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 hidden="1">
      <c r="A38" s="4" t="s">
        <v>4</v>
      </c>
      <c r="B38" s="4" t="s">
        <v>40</v>
      </c>
      <c r="C38" s="4" t="str">
        <f>VLOOKUP([Field],Columns[],2,0)&amp;"("</f>
        <v>timestamps(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$table-&gt;timestamps();</v>
      </c>
    </row>
    <row r="39" spans="1:11" hidden="1">
      <c r="A39" s="4" t="s">
        <v>4</v>
      </c>
      <c r="B39" s="4" t="s">
        <v>41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 hidden="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 hidden="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 hidden="1">
      <c r="A42" s="4" t="s">
        <v>9</v>
      </c>
      <c r="B42" s="4" t="s">
        <v>572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 hidden="1">
      <c r="A43" s="4" t="s">
        <v>9</v>
      </c>
      <c r="B43" s="4" t="s">
        <v>574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 hidden="1">
      <c r="A44" s="4" t="s">
        <v>9</v>
      </c>
      <c r="B44" s="4" t="s">
        <v>575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 hidden="1">
      <c r="A45" s="4" t="s">
        <v>9</v>
      </c>
      <c r="B45" s="4" t="s">
        <v>576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 hidden="1">
      <c r="A46" s="4" t="s">
        <v>9</v>
      </c>
      <c r="B46" s="4" t="s">
        <v>577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 hidden="1">
      <c r="A47" s="4" t="s">
        <v>9</v>
      </c>
      <c r="B47" s="4" t="s">
        <v>578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 hidden="1">
      <c r="A48" s="4" t="s">
        <v>9</v>
      </c>
      <c r="B48" s="4" t="s">
        <v>40</v>
      </c>
      <c r="C48" s="4" t="str">
        <f>VLOOKUP([Field],Columns[],2,0)&amp;"("</f>
        <v>timestamps(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$table-&gt;timestamps();</v>
      </c>
    </row>
    <row r="49" spans="1:11" hidden="1">
      <c r="A49" s="4" t="s">
        <v>9</v>
      </c>
      <c r="B49" s="4" t="s">
        <v>93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 hidden="1">
      <c r="A50" s="4" t="s">
        <v>9</v>
      </c>
      <c r="B50" s="4" t="s">
        <v>573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 hidden="1">
      <c r="A51" s="4" t="s">
        <v>9</v>
      </c>
      <c r="B51" s="4" t="s">
        <v>579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 hidden="1">
      <c r="A52" s="4" t="s">
        <v>9</v>
      </c>
      <c r="B52" s="4" t="s">
        <v>580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 hidden="1">
      <c r="A53" s="4" t="s">
        <v>9</v>
      </c>
      <c r="B53" s="4" t="s">
        <v>581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 hidden="1">
      <c r="A54" s="4" t="s">
        <v>9</v>
      </c>
      <c r="B54" s="4" t="s">
        <v>582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 hidden="1">
      <c r="A55" s="4" t="s">
        <v>9</v>
      </c>
      <c r="B55" s="4" t="s">
        <v>583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 hidden="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 hidden="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 hidden="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 hidden="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 hidden="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 hidden="1">
      <c r="A61" s="4" t="s">
        <v>5</v>
      </c>
      <c r="B61" s="4" t="s">
        <v>62</v>
      </c>
      <c r="C61" s="4" t="str">
        <f>VLOOKUP([Field],Columns[],2,0)&amp;"("</f>
        <v>unsignedSmallInteger(</v>
      </c>
      <c r="D61" s="4" t="str">
        <f>IF(VLOOKUP([Field],Columns[],3,0)&lt;&gt;"","'"&amp;VLOOKUP([Field],Columns[],3,0)&amp;"'","")</f>
        <v>'items_per_page'</v>
      </c>
      <c r="E61" s="7" t="str">
        <f>IF(VLOOKUP([Field],Columns[],4,0)&lt;&gt;0,", "&amp;VLOOKUP([Field],Columns[],4,0)&amp;")",")")</f>
        <v>)</v>
      </c>
      <c r="F61" s="4" t="str">
        <f>IF(VLOOKUP([Field],Columns[],5,0)=0,"","-&gt;"&amp;VLOOKUP([Field],Columns[],5,0))</f>
        <v>-&gt;default('25')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$table-&gt;unsignedSmallInteger('items_per_page')-&gt;default('25');</v>
      </c>
    </row>
    <row r="62" spans="1:11" hidden="1">
      <c r="A62" s="4" t="s">
        <v>5</v>
      </c>
      <c r="B62" s="2" t="s">
        <v>36</v>
      </c>
      <c r="C62" s="2" t="str">
        <f>VLOOKUP([Field],Columns[],2,0)&amp;"("</f>
        <v>string(</v>
      </c>
      <c r="D62" s="2" t="str">
        <f>IF(VLOOKUP([Field],Columns[],3,0)&lt;&gt;"","'"&amp;VLOOKUP([Field],Columns[],3,0)&amp;"'","")</f>
        <v>'method'</v>
      </c>
      <c r="E62" s="9" t="str">
        <f>IF(VLOOKUP([Field],Columns[],4,0)&lt;&gt;0,", "&amp;VLOOKUP([Field],Columns[],4,0)&amp;")",")")</f>
        <v>, 128)</v>
      </c>
      <c r="F62" s="2" t="str">
        <f>IF(VLOOKUP([Field],Columns[],5,0)=0,"","-&gt;"&amp;VLOOKUP([Field],Columns[],5,0))</f>
        <v>-&gt;nullable()</v>
      </c>
      <c r="G62" s="2" t="str">
        <f>IF(VLOOKUP([Field],Columns[],6,0)=0,"","-&gt;"&amp;VLOOKUP([Field],Columns[],6,0))</f>
        <v/>
      </c>
      <c r="H62" s="2" t="str">
        <f>IF(VLOOKUP([Field],Columns[],7,0)=0,"","-&gt;"&amp;VLOOKUP([Field],Columns[],7,0))</f>
        <v/>
      </c>
      <c r="I62" s="2" t="str">
        <f>IF(VLOOKUP([Field],Columns[],8,0)=0,"","-&gt;"&amp;VLOOKUP([Field],Columns[],8,0))</f>
        <v/>
      </c>
      <c r="J62" s="2" t="str">
        <f>IF(VLOOKUP([Field],Columns[],9,0)=0,"","-&gt;"&amp;VLOOKUP([Field],Columns[],9,0))</f>
        <v/>
      </c>
      <c r="K62" s="2" t="str">
        <f>"$table-&gt;"&amp;[Type]&amp;[Name]&amp;[Arg2]&amp;[Method1]&amp;[Method2]&amp;[Method3]&amp;[Method4]&amp;[Method5]&amp;";"</f>
        <v>$table-&gt;string('method', 128)-&gt;nullable();</v>
      </c>
    </row>
    <row r="63" spans="1:11" hidden="1">
      <c r="A63" s="4" t="s">
        <v>5</v>
      </c>
      <c r="B63" s="4" t="s">
        <v>40</v>
      </c>
      <c r="C63" s="4" t="str">
        <f>VLOOKUP([Field],Columns[],2,0)&amp;"("</f>
        <v>timestamps(</v>
      </c>
      <c r="D63" s="4" t="str">
        <f>IF(VLOOKUP([Field],Columns[],3,0)&lt;&gt;"","'"&amp;VLOOKUP([Field],Columns[],3,0)&amp;"'","")</f>
        <v/>
      </c>
      <c r="E63" s="7" t="str">
        <f>IF(VLOOKUP([Field],Columns[],4,0)&lt;&gt;0,", "&amp;VLOOKUP([Field],Columns[],4,0)&amp;")",")")</f>
        <v>)</v>
      </c>
      <c r="F63" s="4" t="str">
        <f>IF(VLOOKUP([Field],Columns[],5,0)=0,"","-&gt;"&amp;VLOOKUP([Field],Columns[],5,0))</f>
        <v/>
      </c>
      <c r="G63" s="4" t="str">
        <f>IF(VLOOKUP([Field],Columns[],6,0)=0,"","-&gt;"&amp;VLOOKUP([Field],Columns[],6,0))</f>
        <v/>
      </c>
      <c r="H63" s="4" t="str">
        <f>IF(VLOOKUP([Field],Columns[],7,0)=0,"","-&gt;"&amp;VLOOKUP([Field],Columns[],7,0))</f>
        <v/>
      </c>
      <c r="I63" s="4" t="str">
        <f>IF(VLOOKUP([Field],Columns[],8,0)=0,"","-&gt;"&amp;VLOOKUP([Field],Columns[],8,0))</f>
        <v/>
      </c>
      <c r="J63" s="4" t="str">
        <f>IF(VLOOKUP([Field],Columns[],9,0)=0,"","-&gt;"&amp;VLOOKUP([Field],Columns[],9,0))</f>
        <v/>
      </c>
      <c r="K63" s="4" t="str">
        <f>"$table-&gt;"&amp;[Type]&amp;[Name]&amp;[Arg2]&amp;[Method1]&amp;[Method2]&amp;[Method3]&amp;[Method4]&amp;[Method5]&amp;";"</f>
        <v>$table-&gt;timestamps();</v>
      </c>
    </row>
    <row r="64" spans="1:11" hidden="1">
      <c r="A64" s="4" t="s">
        <v>5</v>
      </c>
      <c r="B64" s="4" t="s">
        <v>41</v>
      </c>
      <c r="C64" s="4" t="str">
        <f>VLOOKUP([Field],Columns[],2,0)&amp;"("</f>
        <v>foreign(</v>
      </c>
      <c r="D64" s="4" t="str">
        <f>IF(VLOOKUP([Field],Columns[],3,0)&lt;&gt;"","'"&amp;VLOOKUP([Field],Columns[],3,0)&amp;"'","")</f>
        <v>'resource'</v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>-&gt;references('id')</v>
      </c>
      <c r="G64" s="4" t="str">
        <f>IF(VLOOKUP([Field],Columns[],6,0)=0,"","-&gt;"&amp;VLOOKUP([Field],Columns[],6,0))</f>
        <v>-&gt;on('__resources')</v>
      </c>
      <c r="H64" s="4" t="str">
        <f>IF(VLOOKUP([Field],Columns[],7,0)=0,"","-&gt;"&amp;VLOOKUP([Field],Columns[],7,0))</f>
        <v>-&gt;onUpdate('cascade')</v>
      </c>
      <c r="I64" s="4" t="str">
        <f>IF(VLOOKUP([Field],Columns[],8,0)=0,"","-&gt;"&amp;VLOOKUP([Field],Columns[],8,0))</f>
        <v>-&gt;onDelete('cascade')</v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5" spans="1:11" hidden="1">
      <c r="A65" s="4" t="s">
        <v>10</v>
      </c>
      <c r="B65" s="4" t="s">
        <v>21</v>
      </c>
      <c r="C65" s="4" t="str">
        <f>VLOOKUP([Field],Columns[],2,0)&amp;"("</f>
        <v>increments(</v>
      </c>
      <c r="D65" s="4" t="str">
        <f>IF(VLOOKUP([Field],Columns[],3,0)&lt;&gt;"","'"&amp;VLOOKUP([Field],Columns[],3,0)&amp;"'","")</f>
        <v>'id'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/>
      </c>
      <c r="G65" s="4" t="str">
        <f>IF(VLOOKUP([Field],Columns[],6,0)=0,"","-&gt;"&amp;VLOOKUP([Field],Columns[],6,0))</f>
        <v/>
      </c>
      <c r="H65" s="4" t="str">
        <f>IF(VLOOKUP([Field],Columns[],7,0)=0,"","-&gt;"&amp;VLOOKUP([Field],Columns[],7,0))</f>
        <v/>
      </c>
      <c r="I65" s="4" t="str">
        <f>IF(VLOOKUP([Field],Columns[],8,0)=0,"","-&gt;"&amp;VLOOKUP([Field],Columns[],8,0))</f>
        <v/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$table-&gt;increments('id');</v>
      </c>
    </row>
    <row r="66" spans="1:11" hidden="1">
      <c r="A66" s="4" t="s">
        <v>10</v>
      </c>
      <c r="B66" s="4" t="s">
        <v>94</v>
      </c>
      <c r="C66" s="4" t="str">
        <f>VLOOKUP([Field],Columns[],2,0)&amp;"("</f>
        <v>unsignedInteger(</v>
      </c>
      <c r="D66" s="4" t="str">
        <f>IF(VLOOKUP([Field],Columns[],3,0)&lt;&gt;"","'"&amp;VLOOKUP([Field],Columns[],3,0)&amp;"'","")</f>
        <v>'resource_list'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>-&gt;index()</v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$table-&gt;unsignedInteger('resource_list')-&gt;index();</v>
      </c>
    </row>
    <row r="67" spans="1:11" hidden="1">
      <c r="A67" s="4" t="s">
        <v>10</v>
      </c>
      <c r="B67" s="4" t="s">
        <v>572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'relation'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>-&gt;nullable()</v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$table-&gt;unsignedInteger('relation')-&gt;index()-&gt;nullable();</v>
      </c>
    </row>
    <row r="68" spans="1:11" hidden="1">
      <c r="A68" s="4" t="s">
        <v>10</v>
      </c>
      <c r="B68" s="4" t="s">
        <v>574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'nest_relation1'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$table-&gt;unsignedInteger('nest_relation1')-&gt;index()-&gt;nullable();</v>
      </c>
    </row>
    <row r="69" spans="1:11" hidden="1">
      <c r="A69" s="4" t="s">
        <v>10</v>
      </c>
      <c r="B69" s="4" t="s">
        <v>575</v>
      </c>
      <c r="C69" s="5" t="str">
        <f>VLOOKUP([Field],Columns[],2,0)&amp;"("</f>
        <v>unsignedInteger(</v>
      </c>
      <c r="D69" s="5" t="str">
        <f>IF(VLOOKUP([Field],Columns[],3,0)&lt;&gt;"","'"&amp;VLOOKUP([Field],Columns[],3,0)&amp;"'","")</f>
        <v>'nest_relation2'</v>
      </c>
      <c r="E69" s="8" t="str">
        <f>IF(VLOOKUP([Field],Columns[],4,0)&lt;&gt;0,", "&amp;VLOOKUP([Field],Columns[],4,0)&amp;")",")")</f>
        <v>)</v>
      </c>
      <c r="F69" s="5" t="str">
        <f>IF(VLOOKUP([Field],Columns[],5,0)=0,"","-&gt;"&amp;VLOOKUP([Field],Columns[],5,0))</f>
        <v>-&gt;index()</v>
      </c>
      <c r="G69" s="5" t="str">
        <f>IF(VLOOKUP([Field],Columns[],6,0)=0,"","-&gt;"&amp;VLOOKUP([Field],Columns[],6,0))</f>
        <v>-&gt;nullable()</v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0" spans="1:11" hidden="1">
      <c r="A70" s="4" t="s">
        <v>10</v>
      </c>
      <c r="B70" s="4" t="s">
        <v>576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'nest_relation3'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1" spans="1:11" hidden="1">
      <c r="A71" s="4" t="s">
        <v>10</v>
      </c>
      <c r="B71" s="4" t="s">
        <v>577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'nest_relation4'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2" spans="1:11" hidden="1">
      <c r="A72" s="4" t="s">
        <v>10</v>
      </c>
      <c r="B72" s="4" t="s">
        <v>578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'nest_relation5'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3" spans="1:11" hidden="1">
      <c r="A73" s="4" t="s">
        <v>10</v>
      </c>
      <c r="B73" s="4" t="s">
        <v>40</v>
      </c>
      <c r="C73" s="4" t="str">
        <f>VLOOKUP([Field],Columns[],2,0)&amp;"("</f>
        <v>timestamps(</v>
      </c>
      <c r="D73" s="4" t="str">
        <f>IF(VLOOKUP([Field],Columns[],3,0)&lt;&gt;"","'"&amp;VLOOKUP([Field],Columns[],3,0)&amp;"'","")</f>
        <v/>
      </c>
      <c r="E73" s="7" t="str">
        <f>IF(VLOOKUP([Field],Columns[],4,0)&lt;&gt;0,", "&amp;VLOOKUP([Field],Columns[],4,0)&amp;")",")")</f>
        <v>)</v>
      </c>
      <c r="F73" s="4" t="str">
        <f>IF(VLOOKUP([Field],Columns[],5,0)=0,"","-&gt;"&amp;VLOOKUP([Field],Columns[],5,0))</f>
        <v/>
      </c>
      <c r="G73" s="4" t="str">
        <f>IF(VLOOKUP([Field],Columns[],6,0)=0,"","-&gt;"&amp;VLOOKUP([Field],Columns[],6,0))</f>
        <v/>
      </c>
      <c r="H73" s="4" t="str">
        <f>IF(VLOOKUP([Field],Columns[],7,0)=0,"","-&gt;"&amp;VLOOKUP([Field],Columns[],7,0))</f>
        <v/>
      </c>
      <c r="I73" s="4" t="str">
        <f>IF(VLOOKUP([Field],Columns[],8,0)=0,"","-&gt;"&amp;VLOOKUP([Field],Columns[],8,0))</f>
        <v/>
      </c>
      <c r="J73" s="4" t="str">
        <f>IF(VLOOKUP([Field],Columns[],9,0)=0,"","-&gt;"&amp;VLOOKUP([Field],Columns[],9,0))</f>
        <v/>
      </c>
      <c r="K73" s="4" t="str">
        <f>"$table-&gt;"&amp;[Type]&amp;[Name]&amp;[Arg2]&amp;[Method1]&amp;[Method2]&amp;[Method3]&amp;[Method4]&amp;[Method5]&amp;";"</f>
        <v>$table-&gt;timestamps();</v>
      </c>
    </row>
    <row r="74" spans="1:11" hidden="1">
      <c r="A74" s="4" t="s">
        <v>10</v>
      </c>
      <c r="B74" s="4" t="s">
        <v>95</v>
      </c>
      <c r="C74" s="4" t="str">
        <f>VLOOKUP([Field],Columns[],2,0)&amp;"("</f>
        <v>foreign(</v>
      </c>
      <c r="D74" s="4" t="str">
        <f>IF(VLOOKUP([Field],Columns[],3,0)&lt;&gt;"","'"&amp;VLOOKUP([Field],Columns[],3,0)&amp;"'","")</f>
        <v>'resource_list'</v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>-&gt;references('id')</v>
      </c>
      <c r="G74" s="4" t="str">
        <f>IF(VLOOKUP([Field],Columns[],6,0)=0,"","-&gt;"&amp;VLOOKUP([Field],Columns[],6,0))</f>
        <v>-&gt;on('__resource_lists')</v>
      </c>
      <c r="H74" s="4" t="str">
        <f>IF(VLOOKUP([Field],Columns[],7,0)=0,"","-&gt;"&amp;VLOOKUP([Field],Columns[],7,0))</f>
        <v>-&gt;onUpdate('cascade')</v>
      </c>
      <c r="I74" s="4" t="str">
        <f>IF(VLOOKUP([Field],Columns[],8,0)=0,"","-&gt;"&amp;VLOOKUP([Field],Columns[],8,0))</f>
        <v>-&gt;onDelete('cascade')</v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5" spans="1:11" hidden="1">
      <c r="A75" s="4" t="s">
        <v>10</v>
      </c>
      <c r="B75" s="4" t="s">
        <v>573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'relation'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-&gt;on('__resource_relations')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-&gt;onDelete('set null')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6" spans="1:11" hidden="1">
      <c r="A76" s="4" t="s">
        <v>10</v>
      </c>
      <c r="B76" s="4" t="s">
        <v>579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'nest_relation1'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7" spans="1:11" hidden="1">
      <c r="A77" s="4" t="s">
        <v>10</v>
      </c>
      <c r="B77" s="4" t="s">
        <v>580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'nest_relation2'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8" spans="1:11" hidden="1">
      <c r="A78" s="4" t="s">
        <v>10</v>
      </c>
      <c r="B78" s="4" t="s">
        <v>581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'nest_relation3'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79" spans="1:11" hidden="1">
      <c r="A79" s="4" t="s">
        <v>10</v>
      </c>
      <c r="B79" s="4" t="s">
        <v>582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'nest_relation4'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0" spans="1:11" hidden="1">
      <c r="A80" s="4" t="s">
        <v>10</v>
      </c>
      <c r="B80" s="4" t="s">
        <v>583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'nest_relation5'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1" spans="1:11" hidden="1">
      <c r="A81" s="4" t="s">
        <v>11</v>
      </c>
      <c r="B81" s="4" t="s">
        <v>21</v>
      </c>
      <c r="C81" s="4" t="str">
        <f>VLOOKUP([Field],Columns[],2,0)&amp;"("</f>
        <v>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$table-&gt;increments('id');</v>
      </c>
    </row>
    <row r="82" spans="1:11" hidden="1">
      <c r="A82" s="4" t="s">
        <v>11</v>
      </c>
      <c r="B82" s="4" t="s">
        <v>94</v>
      </c>
      <c r="C82" s="4" t="str">
        <f>VLOOKUP([Field],Columns[],2,0)&amp;"("</f>
        <v>unsignedInteger(</v>
      </c>
      <c r="D82" s="4" t="str">
        <f>IF(VLOOKUP([Field],Columns[],3,0)&lt;&gt;"","'"&amp;VLOOKUP([Field],Columns[],3,0)&amp;"'","")</f>
        <v>'resource_list'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>-&gt;index()</v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$table-&gt;unsignedInteger('resource_list')-&gt;index();</v>
      </c>
    </row>
    <row r="83" spans="1:11" hidden="1">
      <c r="A83" s="4" t="s">
        <v>11</v>
      </c>
      <c r="B83" s="4" t="s">
        <v>57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'scope'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$table-&gt;unsignedInteger('scope')-&gt;index();</v>
      </c>
    </row>
    <row r="84" spans="1:11" hidden="1">
      <c r="A84" s="4" t="s">
        <v>11</v>
      </c>
      <c r="B84" s="4" t="s">
        <v>40</v>
      </c>
      <c r="C84" s="4" t="str">
        <f>VLOOKUP([Field],Columns[],2,0)&amp;"("</f>
        <v>timestamps(</v>
      </c>
      <c r="D84" s="4" t="str">
        <f>IF(VLOOKUP([Field],Columns[],3,0)&lt;&gt;"","'"&amp;VLOOKUP([Field],Columns[],3,0)&amp;"'","")</f>
        <v/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$table-&gt;timestamps();</v>
      </c>
    </row>
    <row r="85" spans="1:11" hidden="1">
      <c r="A85" s="4" t="s">
        <v>11</v>
      </c>
      <c r="B85" s="4" t="s">
        <v>95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'resource_list'</v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-&gt;on('__resource_lists')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6" spans="1:11" hidden="1">
      <c r="A86" s="4" t="s">
        <v>11</v>
      </c>
      <c r="B86" s="4" t="s">
        <v>60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'scope'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-&gt;on('__resource_scopes')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7" spans="1:11" hidden="1">
      <c r="A87" s="4" t="s">
        <v>6</v>
      </c>
      <c r="B87" s="4" t="s">
        <v>21</v>
      </c>
      <c r="C87" s="4" t="str">
        <f>VLOOKUP([Field],Columns[],2,0)&amp;"("</f>
        <v>increments(</v>
      </c>
      <c r="D87" s="4" t="str">
        <f>IF(VLOOKUP([Field],Columns[],3,0)&lt;&gt;"","'"&amp;VLOOKUP([Field],Columns[],3,0)&amp;"'","")</f>
        <v>'id'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/>
      </c>
      <c r="G87" s="4" t="str">
        <f>IF(VLOOKUP([Field],Columns[],6,0)=0,"","-&gt;"&amp;VLOOKUP([Field],Columns[],6,0))</f>
        <v/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$table-&gt;increments('id');</v>
      </c>
    </row>
    <row r="88" spans="1:11" hidden="1">
      <c r="A88" s="4" t="s">
        <v>6</v>
      </c>
      <c r="B88" s="4" t="s">
        <v>23</v>
      </c>
      <c r="C88" s="4" t="str">
        <f>VLOOKUP([Field],Columns[],2,0)&amp;"("</f>
        <v>unsignedInteger(</v>
      </c>
      <c r="D88" s="4" t="str">
        <f>IF(VLOOKUP([Field],Columns[],3,0)&lt;&gt;"","'"&amp;VLOOKUP([Field],Columns[],3,0)&amp;"'","")</f>
        <v>'resource'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>-&gt;index()</v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$table-&gt;unsignedInteger('resource')-&gt;index();</v>
      </c>
    </row>
    <row r="89" spans="1:11" hidden="1">
      <c r="A89" s="4" t="s">
        <v>6</v>
      </c>
      <c r="B89" s="4" t="s">
        <v>26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"&amp;VLOOKUP([Field],Columns[],4,0)&amp;")",")")</f>
        <v>, 64)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64)-&gt;index();</v>
      </c>
    </row>
    <row r="90" spans="1:11" hidden="1">
      <c r="A90" s="4" t="s">
        <v>6</v>
      </c>
      <c r="B90" s="4" t="s">
        <v>28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'description'</v>
      </c>
      <c r="E90" s="7" t="str">
        <f>IF(VLOOKUP([Field],Columns[],4,0)&lt;&gt;0,", "&amp;VLOOKUP([Field],Columns[],4,0)&amp;")",")")</f>
        <v>, 1024)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$table-&gt;string('description', 1024)-&gt;nullable();</v>
      </c>
    </row>
    <row r="91" spans="1:11" hidden="1">
      <c r="A91" s="4" t="s">
        <v>6</v>
      </c>
      <c r="B91" s="4" t="s">
        <v>30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'title'</v>
      </c>
      <c r="E91" s="7" t="str">
        <f>IF(VLOOKUP([Field],Columns[],4,0)&lt;&gt;0,", "&amp;VLOOKUP([Field],Columns[],4,0)&amp;")",")")</f>
        <v>, 128)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$table-&gt;string('title', 128)-&gt;nullable();</v>
      </c>
    </row>
    <row r="92" spans="1:11" hidden="1">
      <c r="A92" s="4" t="s">
        <v>6</v>
      </c>
      <c r="B92" s="4" t="s">
        <v>64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'action_text'</v>
      </c>
      <c r="E92" s="7" t="str">
        <f>IF(VLOOKUP([Field],Columns[],4,0)&lt;&gt;0,", "&amp;VLOOKUP([Field],Columns[],4,0)&amp;")",")")</f>
        <v>, 64)</v>
      </c>
      <c r="F92" s="4" t="str">
        <f>IF(VLOOKUP([Field],Columns[],5,0)=0,"","-&gt;"&amp;VLOOKUP([Field],Columns[],5,0))</f>
        <v>-&gt;default('Submit')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$table-&gt;string('action_text', 64)-&gt;default('Submit');</v>
      </c>
    </row>
    <row r="93" spans="1:11" hidden="1">
      <c r="A93" s="4" t="s">
        <v>6</v>
      </c>
      <c r="B93" s="4" t="s">
        <v>40</v>
      </c>
      <c r="C93" s="4" t="str">
        <f>VLOOKUP([Field],Columns[],2,0)&amp;"("</f>
        <v>timestamps(</v>
      </c>
      <c r="D93" s="4" t="str">
        <f>IF(VLOOKUP([Field],Columns[],3,0)&lt;&gt;"","'"&amp;VLOOKUP([Field],Columns[],3,0)&amp;"'","")</f>
        <v/>
      </c>
      <c r="E93" s="7" t="str">
        <f>IF(VLOOKUP([Field],Columns[],4,0)&lt;&gt;0,", "&amp;VLOOKUP([Field],Columns[],4,0)&amp;")",")")</f>
        <v>)</v>
      </c>
      <c r="F93" s="4" t="str">
        <f>IF(VLOOKUP([Field],Columns[],5,0)=0,"","-&gt;"&amp;VLOOKUP([Field],Columns[],5,0))</f>
        <v/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$table-&gt;timestamps();</v>
      </c>
    </row>
    <row r="94" spans="1:11" hidden="1">
      <c r="A94" s="4" t="s">
        <v>6</v>
      </c>
      <c r="B94" s="4" t="s">
        <v>41</v>
      </c>
      <c r="C94" s="4" t="str">
        <f>VLOOKUP([Field],Columns[],2,0)&amp;"("</f>
        <v>foreign(</v>
      </c>
      <c r="D94" s="4" t="str">
        <f>IF(VLOOKUP([Field],Columns[],3,0)&lt;&gt;"","'"&amp;VLOOKUP([Field],Columns[],3,0)&amp;"'","")</f>
        <v>'resource'</v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>-&gt;references('id')</v>
      </c>
      <c r="G94" s="4" t="str">
        <f>IF(VLOOKUP([Field],Columns[],6,0)=0,"","-&gt;"&amp;VLOOKUP([Field],Columns[],6,0))</f>
        <v>-&gt;on('__resources')</v>
      </c>
      <c r="H94" s="4" t="str">
        <f>IF(VLOOKUP([Field],Columns[],7,0)=0,"","-&gt;"&amp;VLOOKUP([Field],Columns[],7,0))</f>
        <v>-&gt;onUpdate('cascade')</v>
      </c>
      <c r="I94" s="4" t="str">
        <f>IF(VLOOKUP([Field],Columns[],8,0)=0,"","-&gt;"&amp;VLOOKUP([Field],Columns[],8,0))</f>
        <v>-&gt;onDelete('cascade')</v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5" spans="1:11" hidden="1">
      <c r="A95" s="4" t="s">
        <v>7</v>
      </c>
      <c r="B95" s="4" t="s">
        <v>21</v>
      </c>
      <c r="C95" s="4" t="str">
        <f>VLOOKUP([Field],Columns[],2,0)&amp;"("</f>
        <v>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$table-&gt;increments('id');</v>
      </c>
    </row>
    <row r="96" spans="1:11" hidden="1">
      <c r="A96" s="4" t="s">
        <v>7</v>
      </c>
      <c r="B96" s="4" t="s">
        <v>23</v>
      </c>
      <c r="C96" s="4" t="str">
        <f>VLOOKUP([Field],Columns[],2,0)&amp;"("</f>
        <v>unsignedInteger(</v>
      </c>
      <c r="D96" s="4" t="str">
        <f>IF(VLOOKUP([Field],Columns[],3,0)&lt;&gt;"","'"&amp;VLOOKUP([Field],Columns[],3,0)&amp;"'","")</f>
        <v>'resource'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>-&gt;index()</v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$table-&gt;unsignedInteger('resource')-&gt;index();</v>
      </c>
    </row>
    <row r="97" spans="1:11" hidden="1">
      <c r="A97" s="4" t="s">
        <v>7</v>
      </c>
      <c r="B97" s="4" t="s">
        <v>66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'list'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>-&gt;nullable()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$table-&gt;unsignedInteger('list')-&gt;index()-&gt;nullable();</v>
      </c>
    </row>
    <row r="98" spans="1:11" hidden="1">
      <c r="A98" s="4" t="s">
        <v>7</v>
      </c>
      <c r="B98" s="4" t="s">
        <v>67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'create'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$table-&gt;unsignedInteger('create')-&gt;index()-&gt;nullable();</v>
      </c>
    </row>
    <row r="99" spans="1:11" hidden="1">
      <c r="A99" s="4" t="s">
        <v>7</v>
      </c>
      <c r="B99" s="4" t="s">
        <v>68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'read'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$table-&gt;unsignedInteger('read')-&gt;index()-&gt;nullable();</v>
      </c>
    </row>
    <row r="100" spans="1:11" hidden="1">
      <c r="A100" s="4" t="s">
        <v>7</v>
      </c>
      <c r="B100" s="4" t="s">
        <v>69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'update'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$table-&gt;unsignedInteger('update')-&gt;index()-&gt;nullable();</v>
      </c>
    </row>
    <row r="101" spans="1:11" hidden="1">
      <c r="A101" s="4" t="s">
        <v>7</v>
      </c>
      <c r="B101" s="4" t="s">
        <v>40</v>
      </c>
      <c r="C101" s="4" t="str">
        <f>VLOOKUP([Field],Columns[],2,0)&amp;"("</f>
        <v>timestamps(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$table-&gt;timestamps();</v>
      </c>
    </row>
    <row r="102" spans="1:11" hidden="1">
      <c r="A102" s="4" t="s">
        <v>7</v>
      </c>
      <c r="B102" s="4" t="s">
        <v>41</v>
      </c>
      <c r="C102" s="4" t="str">
        <f>VLOOKUP([Field],Columns[],2,0)&amp;"("</f>
        <v>foreign(</v>
      </c>
      <c r="D102" s="4" t="str">
        <f>IF(VLOOKUP([Field],Columns[],3,0)&lt;&gt;"","'"&amp;VLOOKUP([Field],Columns[],3,0)&amp;"'","")</f>
        <v>'resource'</v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>-&gt;references('id')</v>
      </c>
      <c r="G102" s="4" t="str">
        <f>IF(VLOOKUP([Field],Columns[],6,0)=0,"","-&gt;"&amp;VLOOKUP([Field],Columns[],6,0))</f>
        <v>-&gt;on('__resources')</v>
      </c>
      <c r="H102" s="4" t="str">
        <f>IF(VLOOKUP([Field],Columns[],7,0)=0,"","-&gt;"&amp;VLOOKUP([Field],Columns[],7,0))</f>
        <v>-&gt;onUpdate('cascade')</v>
      </c>
      <c r="I102" s="4" t="str">
        <f>IF(VLOOKUP([Field],Columns[],8,0)=0,"","-&gt;"&amp;VLOOKUP([Field],Columns[],8,0))</f>
        <v>-&gt;onDelete('cascade')</v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3" spans="1:11" hidden="1">
      <c r="A103" s="4" t="s">
        <v>7</v>
      </c>
      <c r="B103" s="4" t="s">
        <v>70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'list'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-&gt;on('__resource_lists')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-&gt;onDelete('set null')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$table-&gt;foreign('list')-&gt;references('id')-&gt;on('__resource_lists')-&gt;onUpdate('cascade')-&gt;onDelete('set null');</v>
      </c>
    </row>
    <row r="104" spans="1:11" hidden="1">
      <c r="A104" s="4" t="s">
        <v>7</v>
      </c>
      <c r="B104" s="4" t="s">
        <v>71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'create'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-&gt;on('__resource_forms')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$table-&gt;foreign('create')-&gt;references('id')-&gt;on('__resource_forms')-&gt;onUpdate('cascade')-&gt;onDelete('set null');</v>
      </c>
    </row>
    <row r="105" spans="1:11" hidden="1">
      <c r="A105" s="4" t="s">
        <v>7</v>
      </c>
      <c r="B105" s="4" t="s">
        <v>72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'read'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-&gt;on('__resource_data')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$table-&gt;foreign('read')-&gt;references('id')-&gt;on('__resource_data')-&gt;onUpdate('cascade')-&gt;onDelete('set null');</v>
      </c>
    </row>
    <row r="106" spans="1:11" hidden="1">
      <c r="A106" s="4" t="s">
        <v>7</v>
      </c>
      <c r="B106" s="4" t="s">
        <v>73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'update'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-&gt;on('__resource_forms')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$table-&gt;foreign('update')-&gt;references('id')-&gt;on('__resource_forms')-&gt;onUpdate('cascade')-&gt;onDelete('set null');</v>
      </c>
    </row>
    <row r="107" spans="1:11" hidden="1">
      <c r="A107" s="4" t="s">
        <v>8</v>
      </c>
      <c r="B107" s="4" t="s">
        <v>21</v>
      </c>
      <c r="C107" s="4" t="str">
        <f>VLOOKUP([Field],Columns[],2,0)&amp;"("</f>
        <v>increments(</v>
      </c>
      <c r="D107" s="4" t="str">
        <f>IF(VLOOKUP([Field],Columns[],3,0)&lt;&gt;"","'"&amp;VLOOKUP([Field],Columns[],3,0)&amp;"'","")</f>
        <v>'id'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/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$table-&gt;increments('id');</v>
      </c>
    </row>
    <row r="108" spans="1:11" hidden="1">
      <c r="A108" s="4" t="s">
        <v>8</v>
      </c>
      <c r="B108" s="4" t="s">
        <v>23</v>
      </c>
      <c r="C108" s="4" t="str">
        <f>VLOOKUP([Field],Columns[],2,0)&amp;"("</f>
        <v>unsignedInteger(</v>
      </c>
      <c r="D108" s="4" t="str">
        <f>IF(VLOOKUP([Field],Columns[],3,0)&lt;&gt;"","'"&amp;VLOOKUP([Field],Columns[],3,0)&amp;"'","")</f>
        <v>'resource'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>-&gt;index()</v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$table-&gt;unsignedInteger('resource')-&gt;index();</v>
      </c>
    </row>
    <row r="109" spans="1:11" hidden="1">
      <c r="A109" s="4" t="s">
        <v>8</v>
      </c>
      <c r="B109" s="4" t="s">
        <v>26</v>
      </c>
      <c r="C109" s="4" t="str">
        <f>VLOOKUP([Field],Columns[],2,0)&amp;"("</f>
        <v>string(</v>
      </c>
      <c r="D109" s="4" t="str">
        <f>IF(VLOOKUP([Field],Columns[],3,0)&lt;&gt;"","'"&amp;VLOOKUP([Field],Columns[],3,0)&amp;"'","")</f>
        <v>'name'</v>
      </c>
      <c r="E109" s="7" t="str">
        <f>IF(VLOOKUP([Field],Columns[],4,0)&lt;&gt;0,", "&amp;VLOOKUP([Field],Columns[],4,0)&amp;")",")")</f>
        <v>, 64)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$table-&gt;string('name', 64)-&gt;index();</v>
      </c>
    </row>
    <row r="110" spans="1:11" hidden="1">
      <c r="A110" s="4" t="s">
        <v>8</v>
      </c>
      <c r="B110" s="4" t="s">
        <v>28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'description'</v>
      </c>
      <c r="E110" s="7" t="str">
        <f>IF(VLOOKUP([Field],Columns[],4,0)&lt;&gt;0,", "&amp;VLOOKUP([Field],Columns[],4,0)&amp;")",")")</f>
        <v>, 1024)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$table-&gt;string('description', 1024)-&gt;nullable();</v>
      </c>
    </row>
    <row r="111" spans="1:11" hidden="1">
      <c r="A111" s="4" t="s">
        <v>8</v>
      </c>
      <c r="B111" s="4" t="s">
        <v>30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'title'</v>
      </c>
      <c r="E111" s="7" t="str">
        <f>IF(VLOOKUP([Field],Columns[],4,0)&lt;&gt;0,", "&amp;VLOOKUP([Field],Columns[],4,0)&amp;")",")")</f>
        <v>, 128)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$table-&gt;string('title', 128)-&gt;nullable();</v>
      </c>
    </row>
    <row r="112" spans="1:11" hidden="1">
      <c r="A112" s="4" t="s">
        <v>8</v>
      </c>
      <c r="B112" s="4" t="s">
        <v>321</v>
      </c>
      <c r="C112" s="4" t="str">
        <f>VLOOKUP([Field],Columns[],2,0)&amp;"("</f>
        <v>enum(</v>
      </c>
      <c r="D112" s="4" t="str">
        <f>IF(VLOOKUP([Field],Columns[],3,0)&lt;&gt;"","'"&amp;VLOOKUP([Field],Columns[],3,0)&amp;"'","")</f>
        <v>'type'</v>
      </c>
      <c r="E112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IF(VLOOKUP([Field],Columns[],5,0)=0,"","-&gt;"&amp;VLOOKUP([Field],Columns[],5,0))</f>
        <v>-&gt;default('outline-info')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 hidden="1">
      <c r="A113" s="4" t="s">
        <v>8</v>
      </c>
      <c r="B113" s="4" t="s">
        <v>327</v>
      </c>
      <c r="C113" s="4" t="str">
        <f>VLOOKUP([Field],Columns[],2,0)&amp;"("</f>
        <v>string(</v>
      </c>
      <c r="D113" s="4" t="str">
        <f>IF(VLOOKUP([Field],Columns[],3,0)&lt;&gt;"","'"&amp;VLOOKUP([Field],Columns[],3,0)&amp;"'","")</f>
        <v>'menu'</v>
      </c>
      <c r="E113" s="7" t="str">
        <f>IF(VLOOKUP([Field],Columns[],4,0)&lt;&gt;0,", "&amp;VLOOKUP([Field],Columns[],4,0)&amp;")",")")</f>
        <v>, 128)</v>
      </c>
      <c r="F113" s="4" t="str">
        <f>IF(VLOOKUP([Field],Columns[],5,0)=0,"","-&gt;"&amp;VLOOKUP([Field],Columns[],5,0))</f>
        <v>-&gt;nullable()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$table-&gt;string('menu', 128)-&gt;nullable();</v>
      </c>
    </row>
    <row r="114" spans="1:11" hidden="1">
      <c r="A114" s="4" t="s">
        <v>8</v>
      </c>
      <c r="B114" s="4" t="s">
        <v>77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'icon'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$table-&gt;string('icon', 128)-&gt;nullable();</v>
      </c>
    </row>
    <row r="115" spans="1:11" hidden="1">
      <c r="A115" s="4" t="s">
        <v>8</v>
      </c>
      <c r="B115" s="4" t="s">
        <v>322</v>
      </c>
      <c r="C115" s="4" t="str">
        <f>VLOOKUP([Field],Columns[],2,0)&amp;"("</f>
        <v>enum(</v>
      </c>
      <c r="D115" s="4" t="str">
        <f>IF(VLOOKUP([Field],Columns[],3,0)&lt;&gt;"","'"&amp;VLOOKUP([Field],Columns[],3,0)&amp;"'","")</f>
        <v>'set'</v>
      </c>
      <c r="E115" s="7" t="str">
        <f>IF(VLOOKUP([Field],Columns[],4,0)&lt;&gt;0,", "&amp;VLOOKUP([Field],Columns[],4,0)&amp;")",")")</f>
        <v>, ['far','fas','fab'])</v>
      </c>
      <c r="F115" s="4" t="str">
        <f>IF(VLOOKUP([Field],Columns[],5,0)=0,"","-&gt;"&amp;VLOOKUP([Field],Columns[],5,0))</f>
        <v>-&gt;default('far')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$table-&gt;enum('set', ['far','fas','fab'])-&gt;default('far');</v>
      </c>
    </row>
    <row r="116" spans="1:11" hidden="1">
      <c r="A116" s="4" t="s">
        <v>8</v>
      </c>
      <c r="B116" s="4" t="s">
        <v>91</v>
      </c>
      <c r="C116" s="4" t="str">
        <f>VLOOKUP([Field],Columns[],2,0)&amp;"("</f>
        <v>string(</v>
      </c>
      <c r="D116" s="4" t="str">
        <f>IF(VLOOKUP([Field],Columns[],3,0)&lt;&gt;"","'"&amp;VLOOKUP([Field],Columns[],3,0)&amp;"'","")</f>
        <v>'on'</v>
      </c>
      <c r="E116" s="7" t="str">
        <f>IF(VLOOKUP([Field],Columns[],4,0)&lt;&gt;0,", "&amp;VLOOKUP([Field],Columns[],4,0)&amp;")",")")</f>
        <v>, 256)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$table-&gt;string('on', 256)-&gt;nullable();</v>
      </c>
    </row>
    <row r="117" spans="1:11" hidden="1">
      <c r="A117" s="4" t="s">
        <v>8</v>
      </c>
      <c r="B117" s="4" t="s">
        <v>85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'confirm'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$table-&gt;string('confirm', 256)-&gt;nullable();</v>
      </c>
    </row>
    <row r="118" spans="1:11" hidden="1">
      <c r="A118" s="4" t="s">
        <v>8</v>
      </c>
      <c r="B118" s="4" t="s">
        <v>87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'handler'</v>
      </c>
      <c r="E118" s="7" t="str">
        <f>IF(VLOOKUP([Field],Columns[],4,0)&lt;&gt;0,", "&amp;VLOOKUP([Field],Columns[],4,0)&amp;")",")")</f>
        <v>, 128)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$table-&gt;string('handler', 128)-&gt;nullable();</v>
      </c>
    </row>
    <row r="119" spans="1:11" hidden="1">
      <c r="A119" s="4" t="s">
        <v>8</v>
      </c>
      <c r="B119" s="4" t="s">
        <v>40</v>
      </c>
      <c r="C119" s="4" t="str">
        <f>VLOOKUP([Field],Columns[],2,0)&amp;"("</f>
        <v>timestamps(</v>
      </c>
      <c r="D119" s="4" t="str">
        <f>IF(VLOOKUP([Field],Columns[],3,0)&lt;&gt;"","'"&amp;VLOOKUP([Field],Columns[],3,0)&amp;"'","")</f>
        <v/>
      </c>
      <c r="E119" s="7" t="str">
        <f>IF(VLOOKUP([Field],Columns[],4,0)&lt;&gt;0,", "&amp;VLOOKUP([Field],Columns[],4,0)&amp;")",")")</f>
        <v>)</v>
      </c>
      <c r="F119" s="4" t="str">
        <f>IF(VLOOKUP([Field],Columns[],5,0)=0,"","-&gt;"&amp;VLOOKUP([Field],Columns[],5,0))</f>
        <v/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$table-&gt;timestamps();</v>
      </c>
    </row>
    <row r="120" spans="1:11" hidden="1">
      <c r="A120" s="4" t="s">
        <v>8</v>
      </c>
      <c r="B120" s="4" t="s">
        <v>41</v>
      </c>
      <c r="C120" s="4" t="str">
        <f>VLOOKUP([Field],Columns[],2,0)&amp;"("</f>
        <v>foreign(</v>
      </c>
      <c r="D120" s="4" t="str">
        <f>IF(VLOOKUP([Field],Columns[],3,0)&lt;&gt;"","'"&amp;VLOOKUP([Field],Columns[],3,0)&amp;"'","")</f>
        <v>'resource'</v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>-&gt;references('id')</v>
      </c>
      <c r="G120" s="4" t="str">
        <f>IF(VLOOKUP([Field],Columns[],6,0)=0,"","-&gt;"&amp;VLOOKUP([Field],Columns[],6,0))</f>
        <v>-&gt;on('__resources')</v>
      </c>
      <c r="H120" s="4" t="str">
        <f>IF(VLOOKUP([Field],Columns[],7,0)=0,"","-&gt;"&amp;VLOOKUP([Field],Columns[],7,0))</f>
        <v>-&gt;onUpdate('cascade')</v>
      </c>
      <c r="I120" s="4" t="str">
        <f>IF(VLOOKUP([Field],Columns[],8,0)=0,"","-&gt;"&amp;VLOOKUP([Field],Columns[],8,0))</f>
        <v>-&gt;onDelete('cascade')</v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1" spans="1:11" hidden="1">
      <c r="A121" s="4" t="s">
        <v>100</v>
      </c>
      <c r="B121" s="4" t="s">
        <v>21</v>
      </c>
      <c r="C121" s="4" t="str">
        <f>VLOOKUP([Field],Columns[],2,0)&amp;"("</f>
        <v>increments(</v>
      </c>
      <c r="D121" s="4" t="str">
        <f>IF(VLOOKUP([Field],Columns[],3,0)&lt;&gt;"","'"&amp;VLOOKUP([Field],Columns[],3,0)&amp;"'","")</f>
        <v>'id'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/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$table-&gt;increments('id');</v>
      </c>
    </row>
    <row r="122" spans="1:11" hidden="1">
      <c r="A122" s="4" t="s">
        <v>100</v>
      </c>
      <c r="B122" s="4" t="s">
        <v>97</v>
      </c>
      <c r="C122" s="4" t="str">
        <f>VLOOKUP([Field],Columns[],2,0)&amp;"("</f>
        <v>unsignedInteger(</v>
      </c>
      <c r="D122" s="4" t="str">
        <f>IF(VLOOKUP([Field],Columns[],3,0)&lt;&gt;"","'"&amp;VLOOKUP([Field],Columns[],3,0)&amp;"'","")</f>
        <v>'resource_action'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>-&gt;index()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$table-&gt;unsignedInteger('resource_action')-&gt;index();</v>
      </c>
    </row>
    <row r="123" spans="1:11" hidden="1">
      <c r="A123" s="4" t="s">
        <v>100</v>
      </c>
      <c r="B123" s="4" t="s">
        <v>125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'name'</v>
      </c>
      <c r="E123" s="7" t="str">
        <f>IF(VLOOKUP([Field],Columns[],4,0)&lt;&gt;0,", "&amp;VLOOKUP([Field],Columns[],4,0)&amp;")",")")</f>
        <v>, 64)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$table-&gt;string('name', 64)-&gt;nullable();</v>
      </c>
    </row>
    <row r="124" spans="1:11" hidden="1">
      <c r="A124" s="4" t="s">
        <v>100</v>
      </c>
      <c r="B124" s="4" t="s">
        <v>126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'value'</v>
      </c>
      <c r="E124" s="7" t="str">
        <f>IF(VLOOKUP([Field],Columns[],4,0)&lt;&gt;0,", "&amp;VLOOKUP([Field],Columns[],4,0)&amp;")",")")</f>
        <v>, 128)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$table-&gt;string('value', 128)-&gt;nullable();</v>
      </c>
    </row>
    <row r="125" spans="1:11" hidden="1">
      <c r="A125" s="4" t="s">
        <v>100</v>
      </c>
      <c r="B125" s="4" t="s">
        <v>40</v>
      </c>
      <c r="C125" s="4" t="str">
        <f>VLOOKUP([Field],Columns[],2,0)&amp;"("</f>
        <v>timestamps(</v>
      </c>
      <c r="D125" s="4" t="str">
        <f>IF(VLOOKUP([Field],Columns[],3,0)&lt;&gt;"","'"&amp;VLOOKUP([Field],Columns[],3,0)&amp;"'","")</f>
        <v/>
      </c>
      <c r="E125" s="7" t="str">
        <f>IF(VLOOKUP([Field],Columns[],4,0)&lt;&gt;0,", "&amp;VLOOKUP([Field],Columns[],4,0)&amp;")",")")</f>
        <v>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$table-&gt;timestamps();</v>
      </c>
    </row>
    <row r="126" spans="1:11" hidden="1">
      <c r="A126" s="4" t="s">
        <v>100</v>
      </c>
      <c r="B126" s="4" t="s">
        <v>98</v>
      </c>
      <c r="C126" s="4" t="str">
        <f>VLOOKUP([Field],Columns[],2,0)&amp;"("</f>
        <v>foreign(</v>
      </c>
      <c r="D126" s="4" t="str">
        <f>IF(VLOOKUP([Field],Columns[],3,0)&lt;&gt;"","'"&amp;VLOOKUP([Field],Columns[],3,0)&amp;"'","")</f>
        <v>'resource_action'</v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>-&gt;references('id')</v>
      </c>
      <c r="G126" s="4" t="str">
        <f>IF(VLOOKUP([Field],Columns[],6,0)=0,"","-&gt;"&amp;VLOOKUP([Field],Columns[],6,0))</f>
        <v>-&gt;on('__resource_actions')</v>
      </c>
      <c r="H126" s="4" t="str">
        <f>IF(VLOOKUP([Field],Columns[],7,0)=0,"","-&gt;"&amp;VLOOKUP([Field],Columns[],7,0))</f>
        <v>-&gt;onUpdate('cascade')</v>
      </c>
      <c r="I126" s="4" t="str">
        <f>IF(VLOOKUP([Field],Columns[],8,0)=0,"","-&gt;"&amp;VLOOKUP([Field],Columns[],8,0))</f>
        <v>-&gt;onDelete('cascade')</v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7" spans="1:11" hidden="1">
      <c r="A127" s="4" t="s">
        <v>101</v>
      </c>
      <c r="B127" s="4" t="s">
        <v>21</v>
      </c>
      <c r="C127" s="4" t="str">
        <f>VLOOKUP([Field],Columns[],2,0)&amp;"("</f>
        <v>increments(</v>
      </c>
      <c r="D127" s="4" t="str">
        <f>IF(VLOOKUP([Field],Columns[],3,0)&lt;&gt;"","'"&amp;VLOOKUP([Field],Columns[],3,0)&amp;"'","")</f>
        <v>'id'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$table-&gt;increments('id');</v>
      </c>
    </row>
    <row r="128" spans="1:11" hidden="1">
      <c r="A128" s="4" t="s">
        <v>101</v>
      </c>
      <c r="B128" s="4" t="s">
        <v>97</v>
      </c>
      <c r="C128" s="4" t="str">
        <f>VLOOKUP([Field],Columns[],2,0)&amp;"("</f>
        <v>unsignedInteger(</v>
      </c>
      <c r="D128" s="4" t="str">
        <f>IF(VLOOKUP([Field],Columns[],3,0)&lt;&gt;"","'"&amp;VLOOKUP([Field],Columns[],3,0)&amp;"'","")</f>
        <v>'resource_action'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>-&gt;index()</v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$table-&gt;unsignedInteger('resource_action')-&gt;index();</v>
      </c>
    </row>
    <row r="129" spans="1:11" hidden="1">
      <c r="A129" s="4" t="s">
        <v>101</v>
      </c>
      <c r="B129" s="4" t="s">
        <v>244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'type'</v>
      </c>
      <c r="E129" s="7" t="str">
        <f>IF(VLOOKUP([Field],Columns[],4,0)&lt;&gt;0,", "&amp;VLOOKUP([Field],Columns[],4,0)&amp;")",")")</f>
        <v>, ['Method','Form','List','Data','FormWithData','ListRelation','AddRelation','ManageRelation'])</v>
      </c>
      <c r="F129" s="4" t="str">
        <f>IF(VLOOKUP([Field],Columns[],5,0)=0,"","-&gt;"&amp;VLOOKUP([Field],Columns[],5,0))</f>
        <v>-&gt;default('Method')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$table-&gt;enum('type', ['Method','Form','List','Data','FormWithData','ListRelation','AddRelation','ManageRelation'])-&gt;default('Method');</v>
      </c>
    </row>
    <row r="130" spans="1:11" hidden="1">
      <c r="A130" s="4" t="s">
        <v>101</v>
      </c>
      <c r="B130" s="4" t="s">
        <v>106</v>
      </c>
      <c r="C130" s="4" t="str">
        <f>VLOOKUP([Field],Columns[],2,0)&amp;"("</f>
        <v>string(</v>
      </c>
      <c r="D130" s="4" t="str">
        <f>IF(VLOOKUP([Field],Columns[],3,0)&lt;&gt;"","'"&amp;VLOOKUP([Field],Columns[],3,0)&amp;"'","")</f>
        <v>'method'</v>
      </c>
      <c r="E130" s="7" t="str">
        <f>IF(VLOOKUP([Field],Columns[],4,0)&lt;&gt;0,", "&amp;VLOOKUP([Field],Columns[],4,0)&amp;")",")")</f>
        <v>, 128)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$table-&gt;string('method', 128)-&gt;nullable();</v>
      </c>
    </row>
    <row r="131" spans="1:11" hidden="1">
      <c r="A131" s="4" t="s">
        <v>101</v>
      </c>
      <c r="B131" s="4" t="s">
        <v>107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'idn1'</v>
      </c>
      <c r="E131" s="7" t="str">
        <f>IF(VLOOKUP([Field],Columns[],4,0)&lt;&gt;0,", "&amp;VLOOKUP([Field],Columns[],4,0)&amp;")",")")</f>
        <v>, 64)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$table-&gt;string('idn1', 64)-&gt;nullable();</v>
      </c>
    </row>
    <row r="132" spans="1:11" hidden="1">
      <c r="A132" s="4" t="s">
        <v>101</v>
      </c>
      <c r="B132" s="4" t="s">
        <v>111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'idn2'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$table-&gt;string('idn2', 64)-&gt;nullable();</v>
      </c>
    </row>
    <row r="133" spans="1:11" hidden="1">
      <c r="A133" s="4" t="s">
        <v>101</v>
      </c>
      <c r="B133" s="4" t="s">
        <v>110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'idn3'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$table-&gt;string('idn3', 64)-&gt;nullable();</v>
      </c>
    </row>
    <row r="134" spans="1:11" hidden="1">
      <c r="A134" s="4" t="s">
        <v>101</v>
      </c>
      <c r="B134" s="4" t="s">
        <v>109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'idn4'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$table-&gt;string('idn4', 64)-&gt;nullable();</v>
      </c>
    </row>
    <row r="135" spans="1:11" hidden="1">
      <c r="A135" s="4" t="s">
        <v>101</v>
      </c>
      <c r="B135" s="4" t="s">
        <v>108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'idn5'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$table-&gt;string('idn5', 64)-&gt;nullable();</v>
      </c>
    </row>
    <row r="136" spans="1:11" hidden="1">
      <c r="A136" s="4" t="s">
        <v>101</v>
      </c>
      <c r="B136" s="4" t="s">
        <v>40</v>
      </c>
      <c r="C136" s="4" t="str">
        <f>VLOOKUP([Field],Columns[],2,0)&amp;"("</f>
        <v>timestamps(</v>
      </c>
      <c r="D136" s="4" t="str">
        <f>IF(VLOOKUP([Field],Columns[],3,0)&lt;&gt;"","'"&amp;VLOOKUP([Field],Columns[],3,0)&amp;"'","")</f>
        <v/>
      </c>
      <c r="E136" s="7" t="str">
        <f>IF(VLOOKUP([Field],Columns[],4,0)&lt;&gt;0,", "&amp;VLOOKUP([Field],Columns[],4,0)&amp;")",")")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$table-&gt;timestamps();</v>
      </c>
    </row>
    <row r="137" spans="1:11" hidden="1">
      <c r="A137" s="4" t="s">
        <v>101</v>
      </c>
      <c r="B137" s="4" t="s">
        <v>98</v>
      </c>
      <c r="C137" s="4" t="str">
        <f>VLOOKUP([Field],Columns[],2,0)&amp;"("</f>
        <v>foreign(</v>
      </c>
      <c r="D137" s="4" t="str">
        <f>IF(VLOOKUP([Field],Columns[],3,0)&lt;&gt;"","'"&amp;VLOOKUP([Field],Columns[],3,0)&amp;"'","")</f>
        <v>'resource_action'</v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>-&gt;references('id')</v>
      </c>
      <c r="G137" s="4" t="str">
        <f>IF(VLOOKUP([Field],Columns[],6,0)=0,"","-&gt;"&amp;VLOOKUP([Field],Columns[],6,0))</f>
        <v>-&gt;on('__resource_actions')</v>
      </c>
      <c r="H137" s="4" t="str">
        <f>IF(VLOOKUP([Field],Columns[],7,0)=0,"","-&gt;"&amp;VLOOKUP([Field],Columns[],7,0))</f>
        <v>-&gt;onUpdate('cascade')</v>
      </c>
      <c r="I137" s="4" t="str">
        <f>IF(VLOOKUP([Field],Columns[],8,0)=0,"","-&gt;"&amp;VLOOKUP([Field],Columns[],8,0))</f>
        <v>-&gt;onDelete('cascade')</v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8" spans="1:11">
      <c r="A138" s="4" t="s">
        <v>102</v>
      </c>
      <c r="B138" s="4" t="s">
        <v>21</v>
      </c>
      <c r="C138" s="4" t="str">
        <f>VLOOKUP([Field],Columns[],2,0)&amp;"("</f>
        <v>increments(</v>
      </c>
      <c r="D138" s="4" t="str">
        <f>IF(VLOOKUP([Field],Columns[],3,0)&lt;&gt;"","'"&amp;VLOOKUP([Field],Columns[],3,0)&amp;"'","")</f>
        <v>'id'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$table-&gt;increments('id');</v>
      </c>
    </row>
    <row r="139" spans="1:11">
      <c r="A139" s="4" t="s">
        <v>102</v>
      </c>
      <c r="B139" s="4" t="s">
        <v>117</v>
      </c>
      <c r="C139" s="4" t="str">
        <f>VLOOKUP([Field],Columns[],2,0)&amp;"("</f>
        <v>unsignedInteger(</v>
      </c>
      <c r="D139" s="4" t="str">
        <f>IF(VLOOKUP([Field],Columns[],3,0)&lt;&gt;"","'"&amp;VLOOKUP([Field],Columns[],3,0)&amp;"'","")</f>
        <v>'resource_form'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>-&gt;index()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$table-&gt;unsignedInteger('resource_form')-&gt;index();</v>
      </c>
    </row>
    <row r="140" spans="1:11">
      <c r="A140" s="4" t="s">
        <v>102</v>
      </c>
      <c r="B140" s="4" t="s">
        <v>26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'name'</v>
      </c>
      <c r="E140" s="7" t="str">
        <f>IF(VLOOKUP([Field],Columns[],4,0)&lt;&gt;0,", "&amp;VLOOKUP([Field],Columns[],4,0)&amp;")",")")</f>
        <v>, 64)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$table-&gt;string('name', 64)-&gt;index();</v>
      </c>
    </row>
    <row r="141" spans="1:11">
      <c r="A141" s="4" t="s">
        <v>102</v>
      </c>
      <c r="B141" s="4" t="s">
        <v>119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'type'</v>
      </c>
      <c r="E141" s="7" t="str">
        <f>IF(VLOOKUP([Field],Columns[],4,0)&lt;&gt;0,", "&amp;VLOOKUP([Field],Columns[],4,0)&amp;")",")")</f>
        <v>, 128)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$table-&gt;string('type', 128)-&gt;nullable();</v>
      </c>
    </row>
    <row r="142" spans="1:11">
      <c r="A142" s="4" t="s">
        <v>102</v>
      </c>
      <c r="B142" s="4" t="s">
        <v>267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'label'</v>
      </c>
      <c r="E142" s="7" t="str">
        <f>IF(VLOOKUP([Field],Columns[],4,0)&lt;&gt;0,", "&amp;VLOOKUP([Field],Columns[],4,0)&amp;")",")")</f>
        <v>, 256)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$table-&gt;string('label', 256)-&gt;nullable();</v>
      </c>
    </row>
    <row r="143" spans="1:11">
      <c r="A143" s="4" t="s">
        <v>102</v>
      </c>
      <c r="B143" s="4" t="s">
        <v>120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'collection'</v>
      </c>
      <c r="E143" s="7" t="str">
        <f>IF(VLOOKUP([Field],Columns[],4,0)&lt;&gt;0,", "&amp;VLOOKUP([Field],Columns[],4,0)&amp;")",")")</f>
        <v>, 64)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$table-&gt;string('collection', 64)-&gt;nullable();</v>
      </c>
    </row>
    <row r="144" spans="1:11">
      <c r="A144" s="4" t="s">
        <v>102</v>
      </c>
      <c r="B144" s="4" t="s">
        <v>40</v>
      </c>
      <c r="C144" s="4" t="str">
        <f>VLOOKUP([Field],Columns[],2,0)&amp;"("</f>
        <v>timestamps(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$table-&gt;timestamps();</v>
      </c>
    </row>
    <row r="145" spans="1:11">
      <c r="A145" s="4" t="s">
        <v>102</v>
      </c>
      <c r="B145" s="4" t="s">
        <v>118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 hidden="1">
      <c r="A146" s="4" t="s">
        <v>103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 hidden="1">
      <c r="A147" s="4" t="s">
        <v>103</v>
      </c>
      <c r="B147" s="4" t="s">
        <v>122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"&amp;VLOOKUP([Field],Columns[],4,0)&amp;")",")")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 hidden="1">
      <c r="A148" s="4" t="s">
        <v>103</v>
      </c>
      <c r="B148" s="4" t="s">
        <v>125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"&amp;VLOOKUP([Field],Columns[],4,0)&amp;")",")")</f>
        <v>, 64)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64)-&gt;nullable();</v>
      </c>
    </row>
    <row r="149" spans="1:11" hidden="1">
      <c r="A149" s="4" t="s">
        <v>103</v>
      </c>
      <c r="B149" s="4" t="s">
        <v>126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"&amp;VLOOKUP([Field],Columns[],4,0)&amp;")",")")</f>
        <v>, 128)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128)-&gt;nullable();</v>
      </c>
    </row>
    <row r="150" spans="1:11" hidden="1">
      <c r="A150" s="4" t="s">
        <v>103</v>
      </c>
      <c r="B150" s="4" t="s">
        <v>40</v>
      </c>
      <c r="C150" s="4" t="str">
        <f>VLOOKUP([Field],Columns[],2,0)&amp;"("</f>
        <v>timestamps(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$table-&gt;timestamps();</v>
      </c>
    </row>
    <row r="151" spans="1:11" hidden="1">
      <c r="A151" s="4" t="s">
        <v>103</v>
      </c>
      <c r="B151" s="4" t="s">
        <v>123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 hidden="1">
      <c r="A152" s="4" t="s">
        <v>104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 hidden="1">
      <c r="A153" s="4" t="s">
        <v>104</v>
      </c>
      <c r="B153" s="4" t="s">
        <v>122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 hidden="1">
      <c r="A154" s="4" t="s">
        <v>104</v>
      </c>
      <c r="B154" s="4" t="s">
        <v>572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 hidden="1">
      <c r="A155" s="4" t="s">
        <v>104</v>
      </c>
      <c r="B155" s="4" t="s">
        <v>574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 hidden="1">
      <c r="A156" s="4" t="s">
        <v>104</v>
      </c>
      <c r="B156" s="4" t="s">
        <v>575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 hidden="1">
      <c r="A157" s="4" t="s">
        <v>104</v>
      </c>
      <c r="B157" s="4" t="s">
        <v>576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"&amp;VLOOKUP([Field],Columns[],4,0)&amp;")",")")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 hidden="1">
      <c r="A158" s="4" t="s">
        <v>104</v>
      </c>
      <c r="B158" s="4" t="s">
        <v>128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"&amp;VLOOKUP([Field],Columns[],4,0)&amp;")",")")</f>
        <v>, 64)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64)-&gt;nullable();</v>
      </c>
    </row>
    <row r="159" spans="1:11" hidden="1">
      <c r="A159" s="4" t="s">
        <v>104</v>
      </c>
      <c r="B159" s="4" t="s">
        <v>40</v>
      </c>
      <c r="C159" s="4" t="str">
        <f>VLOOKUP([Field],Columns[],2,0)&amp;"("</f>
        <v>timestamps(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$table-&gt;timestamps();</v>
      </c>
    </row>
    <row r="160" spans="1:11" hidden="1">
      <c r="A160" s="4" t="s">
        <v>104</v>
      </c>
      <c r="B160" s="4" t="s">
        <v>123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 hidden="1">
      <c r="A161" s="4" t="s">
        <v>104</v>
      </c>
      <c r="B161" s="4" t="s">
        <v>573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 hidden="1">
      <c r="A162" s="4" t="s">
        <v>104</v>
      </c>
      <c r="B162" s="4" t="s">
        <v>579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 hidden="1">
      <c r="A163" s="4" t="s">
        <v>104</v>
      </c>
      <c r="B163" s="4" t="s">
        <v>580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 hidden="1">
      <c r="A164" s="4" t="s">
        <v>104</v>
      </c>
      <c r="B164" s="4" t="s">
        <v>581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 hidden="1">
      <c r="A165" s="4" t="s">
        <v>105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 hidden="1">
      <c r="A166" s="4" t="s">
        <v>105</v>
      </c>
      <c r="B166" s="4" t="s">
        <v>122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"&amp;VLOOKUP([Field],Columns[],4,0)&amp;")",")")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 hidden="1">
      <c r="A167" s="4" t="s">
        <v>105</v>
      </c>
      <c r="B167" s="4" t="s">
        <v>129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"&amp;VLOOKUP([Field],Columns[],4,0)&amp;")",")")</f>
        <v>, 512)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512)-&gt;nullable();</v>
      </c>
    </row>
    <row r="168" spans="1:11" hidden="1">
      <c r="A168" s="4" t="s">
        <v>105</v>
      </c>
      <c r="B168" s="4" t="s">
        <v>130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"&amp;VLOOKUP([Field],Columns[],4,0)&amp;")",")")</f>
        <v>, 1024)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1024)-&gt;nullable();</v>
      </c>
    </row>
    <row r="169" spans="1:11" hidden="1">
      <c r="A169" s="4" t="s">
        <v>105</v>
      </c>
      <c r="B169" s="4" t="s">
        <v>37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64)-&gt;nullable();</v>
      </c>
    </row>
    <row r="170" spans="1:11" hidden="1">
      <c r="A170" s="4" t="s">
        <v>105</v>
      </c>
      <c r="B170" s="4" t="s">
        <v>38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64)-&gt;nullable();</v>
      </c>
    </row>
    <row r="171" spans="1:11" hidden="1">
      <c r="A171" s="4" t="s">
        <v>105</v>
      </c>
      <c r="B171" s="4" t="s">
        <v>39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64)-&gt;nullable();</v>
      </c>
    </row>
    <row r="172" spans="1:11" hidden="1">
      <c r="A172" s="4" t="s">
        <v>105</v>
      </c>
      <c r="B172" s="4" t="s">
        <v>133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64)-&gt;nullable();</v>
      </c>
    </row>
    <row r="173" spans="1:11" hidden="1">
      <c r="A173" s="4" t="s">
        <v>105</v>
      </c>
      <c r="B173" s="4" t="s">
        <v>134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"&amp;VLOOKUP([Field],Columns[],4,0)&amp;")",")")</f>
        <v>, 64)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64)-&gt;nullable();</v>
      </c>
    </row>
    <row r="174" spans="1:11" hidden="1">
      <c r="A174" s="4" t="s">
        <v>105</v>
      </c>
      <c r="B174" s="4" t="s">
        <v>40</v>
      </c>
      <c r="C174" s="4" t="str">
        <f>VLOOKUP([Field],Columns[],2,0)&amp;"("</f>
        <v>timestamps(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$table-&gt;timestamps();</v>
      </c>
    </row>
    <row r="175" spans="1:11" hidden="1">
      <c r="A175" s="4" t="s">
        <v>105</v>
      </c>
      <c r="B175" s="4" t="s">
        <v>123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 hidden="1">
      <c r="A176" s="4" t="s">
        <v>135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 hidden="1">
      <c r="A177" s="4" t="s">
        <v>135</v>
      </c>
      <c r="B177" s="4" t="s">
        <v>97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 hidden="1">
      <c r="A178" s="4" t="s">
        <v>135</v>
      </c>
      <c r="B178" s="4" t="s">
        <v>94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 hidden="1">
      <c r="A179" s="4" t="s">
        <v>135</v>
      </c>
      <c r="B179" s="4" t="s">
        <v>40</v>
      </c>
      <c r="C179" s="4" t="str">
        <f>VLOOKUP([Field],Columns[],2,0)&amp;"("</f>
        <v>timestamps(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$table-&gt;timestamps();</v>
      </c>
    </row>
    <row r="180" spans="1:11" hidden="1">
      <c r="A180" s="4" t="s">
        <v>135</v>
      </c>
      <c r="B180" s="4" t="s">
        <v>98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 hidden="1">
      <c r="A181" s="4" t="s">
        <v>135</v>
      </c>
      <c r="B181" s="4" t="s">
        <v>95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 hidden="1">
      <c r="A182" s="4" t="s">
        <v>136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 hidden="1">
      <c r="A183" s="4" t="s">
        <v>136</v>
      </c>
      <c r="B183" s="4" t="s">
        <v>97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 hidden="1">
      <c r="A184" s="4" t="s">
        <v>136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 hidden="1">
      <c r="A185" s="4" t="s">
        <v>136</v>
      </c>
      <c r="B185" s="4" t="s">
        <v>40</v>
      </c>
      <c r="C185" s="4" t="str">
        <f>VLOOKUP([Field],Columns[],2,0)&amp;"("</f>
        <v>timestamps(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$table-&gt;timestamps();</v>
      </c>
    </row>
    <row r="186" spans="1:11" hidden="1">
      <c r="A186" s="4" t="s">
        <v>136</v>
      </c>
      <c r="B186" s="4" t="s">
        <v>98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 hidden="1">
      <c r="A187" s="4" t="s">
        <v>136</v>
      </c>
      <c r="B187" s="4" t="s">
        <v>93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 hidden="1">
      <c r="A188" s="4" t="s">
        <v>137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"&amp;VLOOKUP([Field],Columns[],4,0)&amp;")",")")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 hidden="1">
      <c r="A189" s="4" t="s">
        <v>137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"&amp;VLOOKUP([Field],Columns[],4,0)&amp;")",")")</f>
        <v>, 64)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64)-&gt;index();</v>
      </c>
    </row>
    <row r="190" spans="1:11" hidden="1">
      <c r="A190" s="4" t="s">
        <v>137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"&amp;VLOOKUP([Field],Columns[],4,0)&amp;")",")")</f>
        <v>, 1024)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1024)-&gt;nullable();</v>
      </c>
    </row>
    <row r="191" spans="1:11" hidden="1">
      <c r="A191" s="4" t="s">
        <v>137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"&amp;VLOOKUP([Field],Columns[],4,0)&amp;")",")")</f>
        <v>, 128)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128)-&gt;nullable();</v>
      </c>
    </row>
    <row r="192" spans="1:11" hidden="1">
      <c r="A192" s="4" t="s">
        <v>137</v>
      </c>
      <c r="B192" s="4" t="s">
        <v>40</v>
      </c>
      <c r="C192" s="4" t="str">
        <f>VLOOKUP([Field],Columns[],2,0)&amp;"("</f>
        <v>timestamps(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$table-&gt;timestamps();</v>
      </c>
    </row>
    <row r="193" spans="1:11" hidden="1">
      <c r="A193" s="4" t="s">
        <v>138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 hidden="1">
      <c r="A194" s="4" t="s">
        <v>138</v>
      </c>
      <c r="B194" s="4" t="s">
        <v>141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 hidden="1">
      <c r="A195" s="4" t="s">
        <v>138</v>
      </c>
      <c r="B195" s="4" t="s">
        <v>144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 hidden="1">
      <c r="A196" s="4" t="s">
        <v>138</v>
      </c>
      <c r="B196" s="4" t="s">
        <v>40</v>
      </c>
      <c r="C196" s="4" t="str">
        <f>VLOOKUP([Field],Columns[],2,0)&amp;"("</f>
        <v>timestamps(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$table-&gt;timestamps();</v>
      </c>
    </row>
    <row r="197" spans="1:11" hidden="1">
      <c r="A197" s="4" t="s">
        <v>138</v>
      </c>
      <c r="B197" s="4" t="s">
        <v>142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 hidden="1">
      <c r="A198" s="4" t="s">
        <v>138</v>
      </c>
      <c r="B198" s="4" t="s">
        <v>145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 hidden="1">
      <c r="A199" s="4" t="s">
        <v>139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"&amp;VLOOKUP([Field],Columns[],4,0)&amp;")",")")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 hidden="1">
      <c r="A200" s="4" t="s">
        <v>139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"&amp;VLOOKUP([Field],Columns[],4,0)&amp;")",")")</f>
        <v>, 64)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64)-&gt;index();</v>
      </c>
    </row>
    <row r="201" spans="1:11" hidden="1">
      <c r="A201" s="4" t="s">
        <v>139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"&amp;VLOOKUP([Field],Columns[],4,0)&amp;")",")")</f>
        <v>, 1024)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1024)-&gt;nullable();</v>
      </c>
    </row>
    <row r="202" spans="1:11" hidden="1">
      <c r="A202" s="4" t="s">
        <v>139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"&amp;VLOOKUP([Field],Columns[],4,0)&amp;")",")")</f>
        <v>, 128)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128)-&gt;nullable();</v>
      </c>
    </row>
    <row r="203" spans="1:11" hidden="1">
      <c r="A203" s="4" t="s">
        <v>139</v>
      </c>
      <c r="B203" s="4" t="s">
        <v>40</v>
      </c>
      <c r="C203" s="4" t="str">
        <f>VLOOKUP([Field],Columns[],2,0)&amp;"("</f>
        <v>timestamps(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$table-&gt;timestamps();</v>
      </c>
    </row>
    <row r="204" spans="1:11" hidden="1">
      <c r="A204" s="4" t="s">
        <v>140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 hidden="1">
      <c r="A205" s="4" t="s">
        <v>140</v>
      </c>
      <c r="B205" s="4" t="s">
        <v>141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 hidden="1">
      <c r="A206" s="4" t="s">
        <v>140</v>
      </c>
      <c r="B206" s="4" t="s">
        <v>147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 hidden="1">
      <c r="A207" s="4" t="s">
        <v>140</v>
      </c>
      <c r="B207" s="4" t="s">
        <v>40</v>
      </c>
      <c r="C207" s="4" t="str">
        <f>VLOOKUP([Field],Columns[],2,0)&amp;"("</f>
        <v>timestamps(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$table-&gt;timestamps();</v>
      </c>
    </row>
    <row r="208" spans="1:11" hidden="1">
      <c r="A208" s="4" t="s">
        <v>140</v>
      </c>
      <c r="B208" s="4" t="s">
        <v>142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 hidden="1">
      <c r="A209" s="4" t="s">
        <v>140</v>
      </c>
      <c r="B209" s="4" t="s">
        <v>148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 hidden="1">
      <c r="A210" s="4" t="s">
        <v>150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 hidden="1">
      <c r="A211" s="4" t="s">
        <v>150</v>
      </c>
      <c r="B211" s="4" t="s">
        <v>117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"&amp;VLOOKUP([Field],Columns[],4,0)&amp;")",")")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 hidden="1">
      <c r="A212" s="4" t="s">
        <v>150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"&amp;VLOOKUP([Field],Columns[],4,0)&amp;")",")")</f>
        <v>, 64)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64)-&gt;index();</v>
      </c>
    </row>
    <row r="213" spans="1:11" hidden="1">
      <c r="A213" s="4" t="s">
        <v>150</v>
      </c>
      <c r="B213" s="4" t="s">
        <v>151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"&amp;VLOOKUP([Field],Columns[],4,0)&amp;")",")")</f>
        <v>, 1024)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1024)-&gt;nullable();</v>
      </c>
    </row>
    <row r="214" spans="1:11" hidden="1">
      <c r="A214" s="4" t="s">
        <v>150</v>
      </c>
      <c r="B214" s="4" t="s">
        <v>36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"&amp;VLOOKUP([Field],Columns[],4,0)&amp;")",")")</f>
        <v>, 128)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128)-&gt;nullable();</v>
      </c>
    </row>
    <row r="215" spans="1:11" hidden="1">
      <c r="A215" s="4" t="s">
        <v>150</v>
      </c>
      <c r="B215" s="4" t="s">
        <v>572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 hidden="1">
      <c r="A216" s="4" t="s">
        <v>150</v>
      </c>
      <c r="B216" s="4" t="s">
        <v>574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 hidden="1">
      <c r="A217" s="4" t="s">
        <v>150</v>
      </c>
      <c r="B217" s="4" t="s">
        <v>575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 hidden="1">
      <c r="A218" s="4" t="s">
        <v>150</v>
      </c>
      <c r="B218" s="4" t="s">
        <v>576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"&amp;VLOOKUP([Field],Columns[],4,0)&amp;")",")")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 hidden="1">
      <c r="A219" s="4" t="s">
        <v>150</v>
      </c>
      <c r="B219" s="4" t="s">
        <v>152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"&amp;VLOOKUP([Field],Columns[],4,0)&amp;")",")")</f>
        <v>, 64)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64)-&gt;nullable();</v>
      </c>
    </row>
    <row r="220" spans="1:11" hidden="1">
      <c r="A220" s="4" t="s">
        <v>150</v>
      </c>
      <c r="B220" s="4" t="s">
        <v>40</v>
      </c>
      <c r="C220" s="4" t="str">
        <f>VLOOKUP([Field],Columns[],2,0)&amp;"("</f>
        <v>timestamps(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$table-&gt;timestamps();</v>
      </c>
    </row>
    <row r="221" spans="1:11" hidden="1">
      <c r="A221" s="4" t="s">
        <v>150</v>
      </c>
      <c r="B221" s="4" t="s">
        <v>118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"&amp;VLOOKUP([Field],Columns[],4,0)&amp;")",")")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 hidden="1">
      <c r="A222" s="4" t="s">
        <v>150</v>
      </c>
      <c r="B222" s="4" t="s">
        <v>573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 hidden="1">
      <c r="A223" s="4" t="s">
        <v>150</v>
      </c>
      <c r="B223" s="4" t="s">
        <v>579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 hidden="1">
      <c r="A224" s="4" t="s">
        <v>150</v>
      </c>
      <c r="B224" s="4" t="s">
        <v>580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"&amp;VLOOKUP([Field],Columns[],4,0)&amp;")",")")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 hidden="1">
      <c r="A225" s="4" t="s">
        <v>150</v>
      </c>
      <c r="B225" s="4" t="s">
        <v>581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"&amp;VLOOKUP([Field],Columns[],4,0)&amp;")",")")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 hidden="1">
      <c r="A226" s="4" t="s">
        <v>188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"&amp;VLOOKUP([Field],Columns[],4,0)&amp;")",")")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 hidden="1">
      <c r="A227" s="4" t="s">
        <v>188</v>
      </c>
      <c r="B227" s="2" t="s">
        <v>194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"&amp;VLOOKUP([Field],Columns[],4,0)&amp;")",")")</f>
        <v>, 512)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512)-&gt;index();</v>
      </c>
    </row>
    <row r="228" spans="1:11" hidden="1">
      <c r="A228" s="4" t="s">
        <v>188</v>
      </c>
      <c r="B228" s="2" t="s">
        <v>191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"&amp;VLOOKUP([Field],Columns[],4,0)&amp;")",")")</f>
        <v>, 128)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128)-&gt;nullable();</v>
      </c>
    </row>
    <row r="229" spans="1:11" hidden="1">
      <c r="A229" s="4" t="s">
        <v>188</v>
      </c>
      <c r="B229" s="2" t="s">
        <v>192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"&amp;VLOOKUP([Field],Columns[],4,0)&amp;")",")")</f>
        <v>, 512)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512)-&gt;nullable();</v>
      </c>
    </row>
    <row r="230" spans="1:11" hidden="1">
      <c r="A230" s="4" t="s">
        <v>188</v>
      </c>
      <c r="B230" s="2" t="s">
        <v>189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1024)-&gt;nullable();</v>
      </c>
    </row>
    <row r="231" spans="1:11" hidden="1">
      <c r="A231" s="4" t="s">
        <v>188</v>
      </c>
      <c r="B231" s="2" t="s">
        <v>190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"&amp;VLOOKUP([Field],Columns[],4,0)&amp;")",")")</f>
        <v>, 1024)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1024)-&gt;nullable();</v>
      </c>
    </row>
    <row r="232" spans="1:11" hidden="1">
      <c r="A232" s="4" t="s">
        <v>188</v>
      </c>
      <c r="B232" s="2" t="s">
        <v>196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"&amp;VLOOKUP([Field],Columns[],4,0)&amp;")",")")</f>
        <v>, 512)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512)-&gt;nullable();</v>
      </c>
    </row>
    <row r="233" spans="1:11" hidden="1">
      <c r="A233" s="4" t="s">
        <v>188</v>
      </c>
      <c r="B233" s="2" t="s">
        <v>195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"&amp;VLOOKUP([Field],Columns[],4,0)&amp;")",")")</f>
        <v>, 1024)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1024)-&gt;nullable();</v>
      </c>
    </row>
    <row r="234" spans="1:11" hidden="1">
      <c r="A234" s="4" t="s">
        <v>188</v>
      </c>
      <c r="B234" s="4" t="s">
        <v>40</v>
      </c>
      <c r="C234" s="4" t="str">
        <f>VLOOKUP([Field],Columns[],2,0)&amp;"("</f>
        <v>timestamps(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"&amp;VLOOKUP([Field],Columns[],4,0)&amp;")",")")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$table-&gt;timestamps();</v>
      </c>
    </row>
    <row r="235" spans="1:11" hidden="1">
      <c r="A235" s="4" t="s">
        <v>193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 hidden="1">
      <c r="A236" s="4" t="s">
        <v>193</v>
      </c>
      <c r="B236" s="2" t="s">
        <v>188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"&amp;VLOOKUP([Field],Columns[],4,0)&amp;")",")")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 hidden="1">
      <c r="A237" s="4" t="s">
        <v>193</v>
      </c>
      <c r="B237" s="2" t="s">
        <v>199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"&amp;VLOOKUP([Field],Columns[],4,0)&amp;")",")")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 hidden="1">
      <c r="A238" s="4" t="s">
        <v>193</v>
      </c>
      <c r="B238" s="2" t="s">
        <v>201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"&amp;VLOOKUP([Field],Columns[],4,0)&amp;")",")")</f>
        <v>, 64)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64)-&gt;nullable();</v>
      </c>
    </row>
    <row r="239" spans="1:11" hidden="1">
      <c r="A239" s="4" t="s">
        <v>193</v>
      </c>
      <c r="B239" s="2" t="s">
        <v>203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"&amp;VLOOKUP([Field],Columns[],4,0)&amp;")",")")</f>
        <v>, 256)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256)-&gt;nullable();</v>
      </c>
    </row>
    <row r="240" spans="1:11" hidden="1">
      <c r="A240" s="4" t="s">
        <v>193</v>
      </c>
      <c r="B240" s="2" t="s">
        <v>40</v>
      </c>
      <c r="C240" s="2" t="str">
        <f>VLOOKUP([Field],Columns[],2,0)&amp;"("</f>
        <v>timestamps(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$table-&gt;timestamps();</v>
      </c>
    </row>
    <row r="241" spans="1:11" hidden="1">
      <c r="A241" s="4" t="s">
        <v>193</v>
      </c>
      <c r="B241" s="2" t="s">
        <v>197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"&amp;VLOOKUP([Field],Columns[],4,0)&amp;")",")")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 hidden="1">
      <c r="A242" s="4" t="s">
        <v>212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 hidden="1">
      <c r="A243" s="4" t="s">
        <v>212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 hidden="1">
      <c r="A244" s="4" t="s">
        <v>212</v>
      </c>
      <c r="B244" s="4" t="s">
        <v>147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"&amp;VLOOKUP([Field],Columns[],4,0)&amp;")",")")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 hidden="1">
      <c r="A245" s="4" t="s">
        <v>212</v>
      </c>
      <c r="B245" s="4" t="s">
        <v>375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"&amp;VLOOKUP([Field],Columns[],4,0)&amp;")",")")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 hidden="1">
      <c r="A246" s="4" t="s">
        <v>212</v>
      </c>
      <c r="B246" s="4" t="s">
        <v>377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"&amp;VLOOKUP([Field],Columns[],4,0)&amp;")",")")</f>
        <v>, 1024)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1024)-&gt;nullable();</v>
      </c>
    </row>
    <row r="247" spans="1:11" hidden="1">
      <c r="A247" s="4" t="s">
        <v>212</v>
      </c>
      <c r="B247" s="4" t="s">
        <v>40</v>
      </c>
      <c r="C247" s="4" t="str">
        <f>VLOOKUP([Field],Columns[],2,0)&amp;"("</f>
        <v>timestamps(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$table-&gt;timestamps();</v>
      </c>
    </row>
    <row r="248" spans="1:11" hidden="1">
      <c r="A248" s="4" t="s">
        <v>212</v>
      </c>
      <c r="B248" s="4" t="s">
        <v>41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 hidden="1">
      <c r="A249" s="4" t="s">
        <v>212</v>
      </c>
      <c r="B249" s="4" t="s">
        <v>148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 hidden="1">
      <c r="A250" s="4" t="s">
        <v>453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 hidden="1">
      <c r="A251" s="4" t="s">
        <v>453</v>
      </c>
      <c r="B251" s="4" t="s">
        <v>122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"&amp;VLOOKUP([Field],Columns[],4,0)&amp;")",")")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 hidden="1">
      <c r="A252" s="4" t="s">
        <v>453</v>
      </c>
      <c r="B252" s="4" t="s">
        <v>662</v>
      </c>
      <c r="C252" s="4" t="str">
        <f>VLOOKUP([Field],Columns[],2,0)&amp;"("</f>
        <v>enum(</v>
      </c>
      <c r="D252" s="4" t="str">
        <f>IF(VLOOKUP([Field],Columns[],3,0)&lt;&gt;"","'"&amp;VLOOKUP([Field],Columns[],3,0)&amp;"'","")</f>
        <v>'type'</v>
      </c>
      <c r="E252" s="7" t="str">
        <f>IF(VLOOKUP([Field],Columns[],4,0)&lt;&gt;0,", "&amp;VLOOKUP([Field],Columns[],4,0)&amp;")",")")</f>
        <v>, ['List','Enum','Foreign','Method'])</v>
      </c>
      <c r="F252" s="4" t="str">
        <f>IF(VLOOKUP([Field],Columns[],5,0)=0,"","-&gt;"&amp;VLOOKUP([Field],Columns[],5,0))</f>
        <v>-&gt;default('List')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$table-&gt;enum('type', ['List','Enum','Foreign','Method'])-&gt;default('List');</v>
      </c>
    </row>
    <row r="253" spans="1:11" hidden="1">
      <c r="A253" s="4" t="s">
        <v>453</v>
      </c>
      <c r="B253" s="4" t="s">
        <v>665</v>
      </c>
      <c r="C253" s="4" t="str">
        <f>VLOOKUP([Field],Columns[],2,0)&amp;"("</f>
        <v>text(</v>
      </c>
      <c r="D253" s="4" t="str">
        <f>IF(VLOOKUP([Field],Columns[],3,0)&lt;&gt;"","'"&amp;VLOOKUP([Field],Columns[],3,0)&amp;"'","")</f>
        <v>'detail'</v>
      </c>
      <c r="E253" s="7" t="str">
        <f>IF(VLOOKUP([Field],Columns[],4,0)&lt;&gt;0,", "&amp;VLOOKUP([Field],Columns[],4,0)&amp;")",")")</f>
        <v>, 128)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$table-&gt;text('detail', 128)-&gt;nullable();</v>
      </c>
    </row>
    <row r="254" spans="1:11" hidden="1">
      <c r="A254" s="4" t="s">
        <v>453</v>
      </c>
      <c r="B254" s="4" t="s">
        <v>454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'value_attr'</v>
      </c>
      <c r="E254" s="7" t="str">
        <f>IF(VLOOKUP([Field],Columns[],4,0)&lt;&gt;0,", "&amp;VLOOKUP([Field],Columns[],4,0)&amp;")",")")</f>
        <v>, 64)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$table-&gt;string('value_attr', 64)-&gt;nullable();</v>
      </c>
    </row>
    <row r="255" spans="1:11" hidden="1">
      <c r="A255" s="4" t="s">
        <v>453</v>
      </c>
      <c r="B255" s="4" t="s">
        <v>456</v>
      </c>
      <c r="C255" s="4" t="str">
        <f>VLOOKUP([Field],Columns[],2,0)&amp;"("</f>
        <v>string(</v>
      </c>
      <c r="D255" s="4" t="str">
        <f>IF(VLOOKUP([Field],Columns[],3,0)&lt;&gt;"","'"&amp;VLOOKUP([Field],Columns[],3,0)&amp;"'","")</f>
        <v>'label_attr'</v>
      </c>
      <c r="E255" s="7" t="str">
        <f>IF(VLOOKUP([Field],Columns[],4,0)&lt;&gt;0,", "&amp;VLOOKUP([Field],Columns[],4,0)&amp;")",")")</f>
        <v>, 128)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$table-&gt;string('label_attr', 128)-&gt;nullable();</v>
      </c>
    </row>
    <row r="256" spans="1:11" hidden="1">
      <c r="A256" s="4" t="s">
        <v>453</v>
      </c>
      <c r="B256" s="4" t="s">
        <v>458</v>
      </c>
      <c r="C256" s="4" t="str">
        <f>VLOOKUP([Field],Columns[],2,0)&amp;"("</f>
        <v>enum(</v>
      </c>
      <c r="D256" s="4" t="str">
        <f>IF(VLOOKUP([Field],Columns[],3,0)&lt;&gt;"","'"&amp;VLOOKUP([Field],Columns[],3,0)&amp;"'","")</f>
        <v>'preload'</v>
      </c>
      <c r="E256" s="7" t="str">
        <f>IF(VLOOKUP([Field],Columns[],4,0)&lt;&gt;0,", "&amp;VLOOKUP([Field],Columns[],4,0)&amp;")",")")</f>
        <v>, ['Yes','No'])</v>
      </c>
      <c r="F256" s="4" t="str">
        <f>IF(VLOOKUP([Field],Columns[],5,0)=0,"","-&gt;"&amp;VLOOKUP([Field],Columns[],5,0))</f>
        <v>-&gt;default('Yes')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$table-&gt;enum('preload', ['Yes','No'])-&gt;default('Yes');</v>
      </c>
    </row>
    <row r="257" spans="1:11" hidden="1">
      <c r="A257" s="4" t="s">
        <v>453</v>
      </c>
      <c r="B257" s="4" t="s">
        <v>40</v>
      </c>
      <c r="C257" s="4" t="str">
        <f>VLOOKUP([Field],Columns[],2,0)&amp;"("</f>
        <v>timestamps(</v>
      </c>
      <c r="D257" s="4" t="str">
        <f>IF(VLOOKUP([Field],Columns[],3,0)&lt;&gt;"","'"&amp;VLOOKUP([Field],Columns[],3,0)&amp;"'","")</f>
        <v/>
      </c>
      <c r="E257" s="7" t="str">
        <f>IF(VLOOKUP([Field],Columns[],4,0)&lt;&gt;0,", "&amp;VLOOKUP([Field],Columns[],4,0)&amp;")",")")</f>
        <v>)</v>
      </c>
      <c r="F257" s="4" t="str">
        <f>IF(VLOOKUP([Field],Columns[],5,0)=0,"","-&gt;"&amp;VLOOKUP([Field],Columns[],5,0))</f>
        <v/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$table-&gt;timestamps();</v>
      </c>
    </row>
    <row r="258" spans="1:11" hidden="1">
      <c r="A258" s="4" t="s">
        <v>453</v>
      </c>
      <c r="B258" s="4" t="s">
        <v>123</v>
      </c>
      <c r="C258" s="4" t="str">
        <f>VLOOKUP([Field],Columns[],2,0)&amp;"("</f>
        <v>foreign(</v>
      </c>
      <c r="D258" s="4" t="str">
        <f>IF(VLOOKUP([Field],Columns[],3,0)&lt;&gt;"","'"&amp;VLOOKUP([Field],Columns[],3,0)&amp;"'","")</f>
        <v>'form_field'</v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>-&gt;references('id')</v>
      </c>
      <c r="G258" s="4" t="str">
        <f>IF(VLOOKUP([Field],Columns[],6,0)=0,"","-&gt;"&amp;VLOOKUP([Field],Columns[],6,0))</f>
        <v>-&gt;on('__resource_form_fields')</v>
      </c>
      <c r="H258" s="4" t="str">
        <f>IF(VLOOKUP([Field],Columns[],7,0)=0,"","-&gt;"&amp;VLOOKUP([Field],Columns[],7,0))</f>
        <v>-&gt;onUpdate('cascade')</v>
      </c>
      <c r="I258" s="4" t="str">
        <f>IF(VLOOKUP([Field],Columns[],8,0)=0,"","-&gt;"&amp;VLOOKUP([Field],Columns[],8,0))</f>
        <v>-&gt;onDelete('cascade')</v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59" spans="1:11" hidden="1">
      <c r="A259" s="4" t="s">
        <v>559</v>
      </c>
      <c r="B259" s="4" t="s">
        <v>21</v>
      </c>
      <c r="C259" s="4" t="str">
        <f>VLOOKUP([Field],Columns[],2,0)&amp;"("</f>
        <v>increments(</v>
      </c>
      <c r="D259" s="4" t="str">
        <f>IF(VLOOKUP([Field],Columns[],3,0)&lt;&gt;"","'"&amp;VLOOKUP([Field],Columns[],3,0)&amp;"'","")</f>
        <v>'id'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/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$table-&gt;increments('id');</v>
      </c>
    </row>
    <row r="260" spans="1:11" hidden="1">
      <c r="A260" s="4" t="s">
        <v>559</v>
      </c>
      <c r="B260" s="4" t="s">
        <v>94</v>
      </c>
      <c r="C260" s="4" t="str">
        <f>VLOOKUP([Field],Columns[],2,0)&amp;"("</f>
        <v>unsignedInteger(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"&amp;VLOOKUP([Field],Columns[],4,0)&amp;")",")")</f>
        <v>)</v>
      </c>
      <c r="F260" s="4" t="str">
        <f>IF(VLOOKUP([Field],Columns[],5,0)=0,"","-&gt;"&amp;VLOOKUP([Field],Columns[],5,0))</f>
        <v>-&gt;index()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$table-&gt;unsignedInteger('resource_list')-&gt;index();</v>
      </c>
    </row>
    <row r="261" spans="1:11" hidden="1">
      <c r="A261" s="4" t="s">
        <v>559</v>
      </c>
      <c r="B261" s="4" t="s">
        <v>268</v>
      </c>
      <c r="C261" s="4" t="str">
        <f>VLOOKUP([Field],Columns[],2,0)&amp;"("</f>
        <v>string(</v>
      </c>
      <c r="D261" s="4" t="str">
        <f>IF(VLOOKUP([Field],Columns[],3,0)&lt;&gt;"","'"&amp;VLOOKUP([Field],Columns[],3,0)&amp;"'","")</f>
        <v>'label'</v>
      </c>
      <c r="E261" s="7" t="str">
        <f>IF(VLOOKUP([Field],Columns[],4,0)&lt;&gt;0,", "&amp;VLOOKUP([Field],Columns[],4,0)&amp;")",")")</f>
        <v>, 128)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$table-&gt;string('label', 128)-&gt;nullable();</v>
      </c>
    </row>
    <row r="262" spans="1:11" hidden="1">
      <c r="A262" s="4" t="s">
        <v>559</v>
      </c>
      <c r="B262" s="4" t="s">
        <v>560</v>
      </c>
      <c r="C262" s="4" t="str">
        <f>VLOOKUP([Field],Columns[],2,0)&amp;"("</f>
        <v>string(</v>
      </c>
      <c r="D262" s="4" t="str">
        <f>IF(VLOOKUP([Field],Columns[],3,0)&lt;&gt;"","'"&amp;VLOOKUP([Field],Columns[],3,0)&amp;"'","")</f>
        <v>'field'</v>
      </c>
      <c r="E262" s="7" t="str">
        <f>IF(VLOOKUP([Field],Columns[],4,0)&lt;&gt;0,", "&amp;VLOOKUP([Field],Columns[],4,0)&amp;")",")")</f>
        <v>, 64)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$table-&gt;string('field', 64)-&gt;nullable();</v>
      </c>
    </row>
    <row r="263" spans="1:11" hidden="1">
      <c r="A263" s="4" t="s">
        <v>559</v>
      </c>
      <c r="B263" s="4" t="s">
        <v>572</v>
      </c>
      <c r="C263" s="4" t="str">
        <f>VLOOKUP([Field],Columns[],2,0)&amp;"("</f>
        <v>unsignedInteger(</v>
      </c>
      <c r="D263" s="4" t="str">
        <f>IF(VLOOKUP([Field],Columns[],3,0)&lt;&gt;"","'"&amp;VLOOKUP([Field],Columns[],3,0)&amp;"'","")</f>
        <v>'relation'</v>
      </c>
      <c r="E263" s="7" t="str">
        <f>IF(VLOOKUP([Field],Columns[],4,0)&lt;&gt;0,", "&amp;VLOOKUP([Field],Columns[],4,0)&amp;")",")")</f>
        <v>)</v>
      </c>
      <c r="F263" s="4" t="str">
        <f>IF(VLOOKUP([Field],Columns[],5,0)=0,"","-&gt;"&amp;VLOOKUP([Field],Columns[],5,0))</f>
        <v>-&gt;index()</v>
      </c>
      <c r="G263" s="4" t="str">
        <f>IF(VLOOKUP([Field],Columns[],6,0)=0,"","-&gt;"&amp;VLOOKUP([Field],Columns[],6,0))</f>
        <v>-&gt;nullable()</v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$table-&gt;unsignedInteger('relation')-&gt;index()-&gt;nullable();</v>
      </c>
    </row>
    <row r="264" spans="1:11" hidden="1">
      <c r="A264" s="4" t="s">
        <v>559</v>
      </c>
      <c r="B264" s="4" t="s">
        <v>574</v>
      </c>
      <c r="C264" s="4" t="str">
        <f>VLOOKUP([Field],Columns[],2,0)&amp;"("</f>
        <v>unsignedInteger(</v>
      </c>
      <c r="D264" s="4" t="str">
        <f>IF(VLOOKUP([Field],Columns[],3,0)&lt;&gt;"","'"&amp;VLOOKUP([Field],Columns[],3,0)&amp;"'","")</f>
        <v>'nest_relation1'</v>
      </c>
      <c r="E264" s="7" t="str">
        <f>IF(VLOOKUP([Field],Columns[],4,0)&lt;&gt;0,", "&amp;VLOOKUP([Field],Columns[],4,0)&amp;")",")")</f>
        <v>)</v>
      </c>
      <c r="F264" s="4" t="str">
        <f>IF(VLOOKUP([Field],Columns[],5,0)=0,"","-&gt;"&amp;VLOOKUP([Field],Columns[],5,0))</f>
        <v>-&gt;index()</v>
      </c>
      <c r="G264" s="4" t="str">
        <f>IF(VLOOKUP([Field],Columns[],6,0)=0,"","-&gt;"&amp;VLOOKUP([Field],Columns[],6,0))</f>
        <v>-&gt;nullable()</v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5" spans="1:11" hidden="1">
      <c r="A265" s="4" t="s">
        <v>559</v>
      </c>
      <c r="B265" s="4" t="s">
        <v>575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'nest_relation2'</v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6" spans="1:11" hidden="1">
      <c r="A266" s="4" t="s">
        <v>559</v>
      </c>
      <c r="B266" s="4" t="s">
        <v>40</v>
      </c>
      <c r="C266" s="4" t="str">
        <f>VLOOKUP([Field],Columns[],2,0)&amp;"("</f>
        <v>timestamps(</v>
      </c>
      <c r="D266" s="4" t="str">
        <f>IF(VLOOKUP([Field],Columns[],3,0)&lt;&gt;"","'"&amp;VLOOKUP([Field],Columns[],3,0)&amp;"'","")</f>
        <v/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$table-&gt;timestamps();</v>
      </c>
    </row>
    <row r="267" spans="1:11" hidden="1">
      <c r="A267" s="4" t="s">
        <v>559</v>
      </c>
      <c r="B267" s="4" t="s">
        <v>95</v>
      </c>
      <c r="C267" s="4" t="str">
        <f>VLOOKUP([Field],Columns[],2,0)&amp;"("</f>
        <v>foreign(</v>
      </c>
      <c r="D267" s="4" t="str">
        <f>IF(VLOOKUP([Field],Columns[],3,0)&lt;&gt;"","'"&amp;VLOOKUP([Field],Columns[],3,0)&amp;"'","")</f>
        <v>'resource_list'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-&gt;references('id')</v>
      </c>
      <c r="G267" s="4" t="str">
        <f>IF(VLOOKUP([Field],Columns[],6,0)=0,"","-&gt;"&amp;VLOOKUP([Field],Columns[],6,0))</f>
        <v>-&gt;on('__resource_lists')</v>
      </c>
      <c r="H267" s="4" t="str">
        <f>IF(VLOOKUP([Field],Columns[],7,0)=0,"","-&gt;"&amp;VLOOKUP([Field],Columns[],7,0))</f>
        <v>-&gt;onUpdate('cascade')</v>
      </c>
      <c r="I267" s="4" t="str">
        <f>IF(VLOOKUP([Field],Columns[],8,0)=0,"","-&gt;"&amp;VLOOKUP([Field],Columns[],8,0))</f>
        <v>-&gt;onDelete('cascade')</v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68" spans="1:11" hidden="1">
      <c r="A268" s="4" t="s">
        <v>559</v>
      </c>
      <c r="B268" s="4" t="s">
        <v>573</v>
      </c>
      <c r="C268" s="4" t="str">
        <f>VLOOKUP([Field],Columns[],2,0)&amp;"("</f>
        <v>foreign(</v>
      </c>
      <c r="D268" s="4" t="str">
        <f>IF(VLOOKUP([Field],Columns[],3,0)&lt;&gt;"","'"&amp;VLOOKUP([Field],Columns[],3,0)&amp;"'","")</f>
        <v>'relation'</v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>-&gt;references('id')</v>
      </c>
      <c r="G268" s="4" t="str">
        <f>IF(VLOOKUP([Field],Columns[],6,0)=0,"","-&gt;"&amp;VLOOKUP([Field],Columns[],6,0))</f>
        <v>-&gt;on('__resource_relations')</v>
      </c>
      <c r="H268" s="4" t="str">
        <f>IF(VLOOKUP([Field],Columns[],7,0)=0,"","-&gt;"&amp;VLOOKUP([Field],Columns[],7,0))</f>
        <v>-&gt;onUpdate('cascade')</v>
      </c>
      <c r="I268" s="4" t="str">
        <f>IF(VLOOKUP([Field],Columns[],8,0)=0,"","-&gt;"&amp;VLOOKUP([Field],Columns[],8,0))</f>
        <v>-&gt;onDelete('set null')</v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69" spans="1:11" hidden="1">
      <c r="A269" s="4" t="s">
        <v>559</v>
      </c>
      <c r="B269" s="4" t="s">
        <v>579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'nest_relation1'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-&gt;on('__resource_relations')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-&gt;onDelete('set null')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0" spans="1:11" hidden="1">
      <c r="A270" s="4" t="s">
        <v>559</v>
      </c>
      <c r="B270" s="4" t="s">
        <v>580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'nest_relation2'</v>
      </c>
      <c r="E270" s="7" t="str">
        <f>IF(VLOOKUP([Field],Columns[],4,0)&lt;&gt;0,", "&amp;VLOOKUP([Field],Columns[],4,0)&amp;")",")")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1" spans="1:11" hidden="1">
      <c r="A271" s="5" t="s">
        <v>567</v>
      </c>
      <c r="B271" s="5" t="s">
        <v>21</v>
      </c>
      <c r="C271" s="5" t="str">
        <f>VLOOKUP([Field],Columns[],2,0)&amp;"("</f>
        <v>increments(</v>
      </c>
      <c r="D271" s="5" t="str">
        <f>IF(VLOOKUP([Field],Columns[],3,0)&lt;&gt;"","'"&amp;VLOOKUP([Field],Columns[],3,0)&amp;"'","")</f>
        <v>'id'</v>
      </c>
      <c r="E271" s="8" t="str">
        <f>IF(VLOOKUP([Field],Columns[],4,0)&lt;&gt;0,", "&amp;VLOOKUP([Field],Columns[],4,0)&amp;")",")")</f>
        <v>)</v>
      </c>
      <c r="F271" s="5" t="str">
        <f>IF(VLOOKUP([Field],Columns[],5,0)=0,"","-&gt;"&amp;VLOOKUP([Field],Columns[],5,0))</f>
        <v/>
      </c>
      <c r="G271" s="5" t="str">
        <f>IF(VLOOKUP([Field],Columns[],6,0)=0,"","-&gt;"&amp;VLOOKUP([Field],Columns[],6,0))</f>
        <v/>
      </c>
      <c r="H271" s="5" t="str">
        <f>IF(VLOOKUP([Field],Columns[],7,0)=0,"","-&gt;"&amp;VLOOKUP([Field],Columns[],7,0))</f>
        <v/>
      </c>
      <c r="I271" s="5" t="str">
        <f>IF(VLOOKUP([Field],Columns[],8,0)=0,"","-&gt;"&amp;VLOOKUP([Field],Columns[],8,0))</f>
        <v/>
      </c>
      <c r="J271" s="5" t="str">
        <f>IF(VLOOKUP([Field],Columns[],9,0)=0,"","-&gt;"&amp;VLOOKUP([Field],Columns[],9,0))</f>
        <v/>
      </c>
      <c r="K271" s="5" t="str">
        <f>"$table-&gt;"&amp;[Type]&amp;[Name]&amp;[Arg2]&amp;[Method1]&amp;[Method2]&amp;[Method3]&amp;[Method4]&amp;[Method5]&amp;";"</f>
        <v>$table-&gt;increments('id');</v>
      </c>
    </row>
    <row r="272" spans="1:11" hidden="1">
      <c r="A272" s="5" t="s">
        <v>567</v>
      </c>
      <c r="B272" s="5" t="s">
        <v>4</v>
      </c>
      <c r="C272" s="5" t="str">
        <f>VLOOKUP([Field],Columns[],2,0)&amp;"("</f>
        <v>unsignedInteger(</v>
      </c>
      <c r="D272" s="5" t="str">
        <f>IF(VLOOKUP([Field],Columns[],3,0)&lt;&gt;"","'"&amp;VLOOKUP([Field],Columns[],3,0)&amp;"'","")</f>
        <v>'resource_data'</v>
      </c>
      <c r="E272" s="8" t="str">
        <f>IF(VLOOKUP([Field],Columns[],4,0)&lt;&gt;0,", "&amp;VLOOKUP([Field],Columns[],4,0)&amp;")",")")</f>
        <v>)</v>
      </c>
      <c r="F272" s="5" t="str">
        <f>IF(VLOOKUP([Field],Columns[],5,0)=0,"","-&gt;"&amp;VLOOKUP([Field],Columns[],5,0))</f>
        <v>-&gt;index()</v>
      </c>
      <c r="G272" s="5" t="str">
        <f>IF(VLOOKUP([Field],Columns[],6,0)=0,"","-&gt;"&amp;VLOOKUP([Field],Columns[],6,0))</f>
        <v/>
      </c>
      <c r="H272" s="5" t="str">
        <f>IF(VLOOKUP([Field],Columns[],7,0)=0,"","-&gt;"&amp;VLOOKUP([Field],Columns[],7,0))</f>
        <v/>
      </c>
      <c r="I272" s="5" t="str">
        <f>IF(VLOOKUP([Field],Columns[],8,0)=0,"","-&gt;"&amp;VLOOKUP([Field],Columns[],8,0))</f>
        <v/>
      </c>
      <c r="J272" s="5" t="str">
        <f>IF(VLOOKUP([Field],Columns[],9,0)=0,"","-&gt;"&amp;VLOOKUP([Field],Columns[],9,0))</f>
        <v/>
      </c>
      <c r="K272" s="5" t="str">
        <f>"$table-&gt;"&amp;[Type]&amp;[Name]&amp;[Arg2]&amp;[Method1]&amp;[Method2]&amp;[Method3]&amp;[Method4]&amp;[Method5]&amp;";"</f>
        <v>$table-&gt;unsignedInteger('resource_data')-&gt;index();</v>
      </c>
    </row>
    <row r="273" spans="1:11" hidden="1">
      <c r="A273" s="5" t="s">
        <v>567</v>
      </c>
      <c r="B273" s="5" t="s">
        <v>57</v>
      </c>
      <c r="C273" s="5" t="str">
        <f>VLOOKUP([Field],Columns[],2,0)&amp;"("</f>
        <v>unsignedInteger(</v>
      </c>
      <c r="D273" s="5" t="str">
        <f>IF(VLOOKUP([Field],Columns[],3,0)&lt;&gt;"","'"&amp;VLOOKUP([Field],Columns[],3,0)&amp;"'","")</f>
        <v>'scope'</v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>-&gt;index()</v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$table-&gt;unsignedInteger('scope')-&gt;index();</v>
      </c>
    </row>
    <row r="274" spans="1:11" hidden="1">
      <c r="A274" s="5" t="s">
        <v>567</v>
      </c>
      <c r="B274" s="5" t="s">
        <v>40</v>
      </c>
      <c r="C274" s="5" t="str">
        <f>VLOOKUP([Field],Columns[],2,0)&amp;"("</f>
        <v>timestamps(</v>
      </c>
      <c r="D274" s="5" t="str">
        <f>IF(VLOOKUP([Field],Columns[],3,0)&lt;&gt;"","'"&amp;VLOOKUP([Field],Columns[],3,0)&amp;"'","")</f>
        <v/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/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$table-&gt;timestamps();</v>
      </c>
    </row>
    <row r="275" spans="1:11" hidden="1">
      <c r="A275" s="5" t="s">
        <v>567</v>
      </c>
      <c r="B275" s="5" t="s">
        <v>93</v>
      </c>
      <c r="C275" s="5" t="str">
        <f>VLOOKUP([Field],Columns[],2,0)&amp;"("</f>
        <v>foreign(</v>
      </c>
      <c r="D275" s="5" t="str">
        <f>IF(VLOOKUP([Field],Columns[],3,0)&lt;&gt;"","'"&amp;VLOOKUP([Field],Columns[],3,0)&amp;"'","")</f>
        <v>'resource_data'</v>
      </c>
      <c r="E275" s="8" t="str">
        <f>IF(VLOOKUP([Field],Columns[],4,0)&lt;&gt;0,", "&amp;VLOOKUP([Field],Columns[],4,0)&amp;")",")")</f>
        <v>)</v>
      </c>
      <c r="F275" s="5" t="str">
        <f>IF(VLOOKUP([Field],Columns[],5,0)=0,"","-&gt;"&amp;VLOOKUP([Field],Columns[],5,0))</f>
        <v>-&gt;references('id')</v>
      </c>
      <c r="G275" s="5" t="str">
        <f>IF(VLOOKUP([Field],Columns[],6,0)=0,"","-&gt;"&amp;VLOOKUP([Field],Columns[],6,0))</f>
        <v>-&gt;on('__resource_data')</v>
      </c>
      <c r="H275" s="5" t="str">
        <f>IF(VLOOKUP([Field],Columns[],7,0)=0,"","-&gt;"&amp;VLOOKUP([Field],Columns[],7,0))</f>
        <v>-&gt;onUpdate('cascade')</v>
      </c>
      <c r="I275" s="5" t="str">
        <f>IF(VLOOKUP([Field],Columns[],8,0)=0,"","-&gt;"&amp;VLOOKUP([Field],Columns[],8,0))</f>
        <v>-&gt;onDelete('cascade')</v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6" spans="1:11" hidden="1">
      <c r="A276" s="4" t="s">
        <v>567</v>
      </c>
      <c r="B276" s="4" t="s">
        <v>60</v>
      </c>
      <c r="C276" s="4" t="str">
        <f>VLOOKUP([Field],Columns[],2,0)&amp;"("</f>
        <v>foreign(</v>
      </c>
      <c r="D276" s="4" t="str">
        <f>IF(VLOOKUP([Field],Columns[],3,0)&lt;&gt;"","'"&amp;VLOOKUP([Field],Columns[],3,0)&amp;"'","")</f>
        <v>'scope'</v>
      </c>
      <c r="E276" s="7" t="str">
        <f>IF(VLOOKUP([Field],Columns[],4,0)&lt;&gt;0,", "&amp;VLOOKUP([Field],Columns[],4,0)&amp;")",")")</f>
        <v>)</v>
      </c>
      <c r="F276" s="4" t="str">
        <f>IF(VLOOKUP([Field],Columns[],5,0)=0,"","-&gt;"&amp;VLOOKUP([Field],Columns[],5,0))</f>
        <v>-&gt;references('id')</v>
      </c>
      <c r="G276" s="4" t="str">
        <f>IF(VLOOKUP([Field],Columns[],6,0)=0,"","-&gt;"&amp;VLOOKUP([Field],Columns[],6,0))</f>
        <v>-&gt;on('__resource_scopes')</v>
      </c>
      <c r="H276" s="4" t="str">
        <f>IF(VLOOKUP([Field],Columns[],7,0)=0,"","-&gt;"&amp;VLOOKUP([Field],Columns[],7,0))</f>
        <v>-&gt;onUpdate('cascade')</v>
      </c>
      <c r="I276" s="4" t="str">
        <f>IF(VLOOKUP([Field],Columns[],8,0)=0,"","-&gt;"&amp;VLOOKUP([Field],Columns[],8,0))</f>
        <v>-&gt;onDelete('cascade')</v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7" spans="1:11" hidden="1">
      <c r="A277" s="4" t="s">
        <v>589</v>
      </c>
      <c r="B277" s="4" t="s">
        <v>21</v>
      </c>
      <c r="C277" s="4" t="str">
        <f>VLOOKUP([Field],Columns[],2,0)&amp;"("</f>
        <v>increments(</v>
      </c>
      <c r="D277" s="4" t="str">
        <f>IF(VLOOKUP([Field],Columns[],3,0)&lt;&gt;"","'"&amp;VLOOKUP([Field],Columns[],3,0)&amp;"'","")</f>
        <v>'id'</v>
      </c>
      <c r="E277" s="7" t="str">
        <f>IF(VLOOKUP([Field],Columns[],4,0)&lt;&gt;0,", "&amp;VLOOKUP([Field],Columns[],4,0)&amp;")",")")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$table-&gt;increments('id');</v>
      </c>
    </row>
    <row r="278" spans="1:11" hidden="1">
      <c r="A278" s="4" t="s">
        <v>589</v>
      </c>
      <c r="B278" s="4" t="s">
        <v>117</v>
      </c>
      <c r="C278" s="4" t="str">
        <f>VLOOKUP([Field],Columns[],2,0)&amp;"("</f>
        <v>unsignedInteger(</v>
      </c>
      <c r="D278" s="4" t="str">
        <f>IF(VLOOKUP([Field],Columns[],3,0)&lt;&gt;"","'"&amp;VLOOKUP([Field],Columns[],3,0)&amp;"'","")</f>
        <v>'resource_form'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-&gt;index()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$table-&gt;unsignedInteger('resource_form')-&gt;index();</v>
      </c>
    </row>
    <row r="279" spans="1:11" hidden="1">
      <c r="A279" s="4" t="s">
        <v>589</v>
      </c>
      <c r="B279" s="4" t="s">
        <v>122</v>
      </c>
      <c r="C279" s="4" t="str">
        <f>VLOOKUP([Field],Columns[],2,0)&amp;"("</f>
        <v>unsignedInteger(</v>
      </c>
      <c r="D279" s="4" t="str">
        <f>IF(VLOOKUP([Field],Columns[],3,0)&lt;&gt;"","'"&amp;VLOOKUP([Field],Columns[],3,0)&amp;"'","")</f>
        <v>'form_field'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>-&gt;index()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$table-&gt;unsignedInteger('form_field')-&gt;index();</v>
      </c>
    </row>
    <row r="280" spans="1:11" hidden="1">
      <c r="A280" s="4" t="s">
        <v>589</v>
      </c>
      <c r="B280" s="4" t="s">
        <v>598</v>
      </c>
      <c r="C280" s="4" t="str">
        <f>VLOOKUP([Field],Columns[],2,0)&amp;"("</f>
        <v>unsignedTinyInteger(</v>
      </c>
      <c r="D280" s="4" t="str">
        <f>IF(VLOOKUP([Field],Columns[],3,0)&lt;&gt;"","'"&amp;VLOOKUP([Field],Columns[],3,0)&amp;"'","")</f>
        <v>'colspan'</v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>-&gt;default(12)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$table-&gt;unsignedTinyInteger('colspan')-&gt;default(12);</v>
      </c>
    </row>
    <row r="281" spans="1:11" hidden="1">
      <c r="A281" s="4" t="s">
        <v>589</v>
      </c>
      <c r="B281" s="4" t="s">
        <v>40</v>
      </c>
      <c r="C281" s="4" t="str">
        <f>VLOOKUP([Field],Columns[],2,0)&amp;"("</f>
        <v>timestamps(</v>
      </c>
      <c r="D281" s="4" t="str">
        <f>IF(VLOOKUP([Field],Columns[],3,0)&lt;&gt;"","'"&amp;VLOOKUP([Field],Columns[],3,0)&amp;"'","")</f>
        <v/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/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$table-&gt;timestamps();</v>
      </c>
    </row>
    <row r="282" spans="1:11" hidden="1">
      <c r="A282" s="4" t="s">
        <v>589</v>
      </c>
      <c r="B282" s="4" t="s">
        <v>118</v>
      </c>
      <c r="C282" s="4" t="str">
        <f>VLOOKUP([Field],Columns[],2,0)&amp;"("</f>
        <v>foreign(</v>
      </c>
      <c r="D282" s="4" t="str">
        <f>IF(VLOOKUP([Field],Columns[],3,0)&lt;&gt;"","'"&amp;VLOOKUP([Field],Columns[],3,0)&amp;"'","")</f>
        <v>'resource_form'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-&gt;references('id')</v>
      </c>
      <c r="G282" s="4" t="str">
        <f>IF(VLOOKUP([Field],Columns[],6,0)=0,"","-&gt;"&amp;VLOOKUP([Field],Columns[],6,0))</f>
        <v>-&gt;on('__resource_forms')</v>
      </c>
      <c r="H282" s="4" t="str">
        <f>IF(VLOOKUP([Field],Columns[],7,0)=0,"","-&gt;"&amp;VLOOKUP([Field],Columns[],7,0))</f>
        <v>-&gt;onUpdate('cascade')</v>
      </c>
      <c r="I282" s="4" t="str">
        <f>IF(VLOOKUP([Field],Columns[],8,0)=0,"","-&gt;"&amp;VLOOKUP([Field],Columns[],8,0))</f>
        <v>-&gt;onDelete('cascade')</v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3" spans="1:11" hidden="1">
      <c r="A283" s="4" t="s">
        <v>589</v>
      </c>
      <c r="B283" s="4" t="s">
        <v>123</v>
      </c>
      <c r="C283" s="4" t="str">
        <f>VLOOKUP([Field],Columns[],2,0)&amp;"("</f>
        <v>foreign(</v>
      </c>
      <c r="D283" s="4" t="str">
        <f>IF(VLOOKUP([Field],Columns[],3,0)&lt;&gt;"","'"&amp;VLOOKUP([Field],Columns[],3,0)&amp;"'","")</f>
        <v>'form_field'</v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>-&gt;references('id')</v>
      </c>
      <c r="G283" s="4" t="str">
        <f>IF(VLOOKUP([Field],Columns[],6,0)=0,"","-&gt;"&amp;VLOOKUP([Field],Columns[],6,0))</f>
        <v>-&gt;on('__resource_form_fields')</v>
      </c>
      <c r="H283" s="4" t="str">
        <f>IF(VLOOKUP([Field],Columns[],7,0)=0,"","-&gt;"&amp;VLOOKUP([Field],Columns[],7,0))</f>
        <v>-&gt;onUpdate('cascade')</v>
      </c>
      <c r="I283" s="4" t="str">
        <f>IF(VLOOKUP([Field],Columns[],8,0)=0,"","-&gt;"&amp;VLOOKUP([Field],Columns[],8,0))</f>
        <v>-&gt;onDelete('cascade')</v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4" spans="1:11" hidden="1">
      <c r="A284" s="4" t="s">
        <v>599</v>
      </c>
      <c r="B284" s="4" t="s">
        <v>21</v>
      </c>
      <c r="C284" s="4" t="str">
        <f>VLOOKUP([Field],Columns[],2,0)&amp;"("</f>
        <v>increments(</v>
      </c>
      <c r="D284" s="4" t="str">
        <f>IF(VLOOKUP([Field],Columns[],3,0)&lt;&gt;"","'"&amp;VLOOKUP([Field],Columns[],3,0)&amp;"'","")</f>
        <v>'id'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/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$table-&gt;increments('id');</v>
      </c>
    </row>
    <row r="285" spans="1:11" hidden="1">
      <c r="A285" s="4" t="s">
        <v>599</v>
      </c>
      <c r="B285" s="4" t="s">
        <v>4</v>
      </c>
      <c r="C285" s="4" t="str">
        <f>VLOOKUP([Field],Columns[],2,0)&amp;"("</f>
        <v>unsignedInteger(</v>
      </c>
      <c r="D285" s="4" t="str">
        <f>IF(VLOOKUP([Field],Columns[],3,0)&lt;&gt;"","'"&amp;VLOOKUP([Field],Columns[],3,0)&amp;"'","")</f>
        <v>'resource_data'</v>
      </c>
      <c r="E285" s="7" t="str">
        <f>IF(VLOOKUP([Field],Columns[],4,0)&lt;&gt;0,", "&amp;VLOOKUP([Field],Columns[],4,0)&amp;")",")")</f>
        <v>)</v>
      </c>
      <c r="F285" s="4" t="str">
        <f>IF(VLOOKUP([Field],Columns[],5,0)=0,"","-&gt;"&amp;VLOOKUP([Field],Columns[],5,0))</f>
        <v>-&gt;index()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$table-&gt;unsignedInteger('resource_data')-&gt;index();</v>
      </c>
    </row>
    <row r="286" spans="1:11" hidden="1">
      <c r="A286" s="4" t="s">
        <v>599</v>
      </c>
      <c r="B286" s="4" t="s">
        <v>30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'title'</v>
      </c>
      <c r="E286" s="7" t="str">
        <f>IF(VLOOKUP([Field],Columns[],4,0)&lt;&gt;0,", "&amp;VLOOKUP([Field],Columns[],4,0)&amp;")",")")</f>
        <v>, 128)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$table-&gt;string('title', 128)-&gt;nullable();</v>
      </c>
    </row>
    <row r="287" spans="1:11" hidden="1">
      <c r="A287" s="4" t="s">
        <v>599</v>
      </c>
      <c r="B287" s="4" t="s">
        <v>55</v>
      </c>
      <c r="C287" s="4" t="str">
        <f>VLOOKUP([Field],Columns[],2,0)&amp;"("</f>
        <v>string(</v>
      </c>
      <c r="D287" s="4" t="str">
        <f>IF(VLOOKUP([Field],Columns[],3,0)&lt;&gt;"","'"&amp;VLOOKUP([Field],Columns[],3,0)&amp;"'","")</f>
        <v>'title_field'</v>
      </c>
      <c r="E287" s="7" t="str">
        <f>IF(VLOOKUP([Field],Columns[],4,0)&lt;&gt;0,", "&amp;VLOOKUP([Field],Columns[],4,0)&amp;")",")")</f>
        <v>, 128)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$table-&gt;string('title_field', 128)-&gt;nullable();</v>
      </c>
    </row>
    <row r="288" spans="1:11" hidden="1">
      <c r="A288" s="4" t="s">
        <v>599</v>
      </c>
      <c r="B288" s="4" t="s">
        <v>572</v>
      </c>
      <c r="C288" s="4" t="str">
        <f>VLOOKUP([Field],Columns[],2,0)&amp;"("</f>
        <v>unsignedInteger(</v>
      </c>
      <c r="D288" s="4" t="str">
        <f>IF(VLOOKUP([Field],Columns[],3,0)&lt;&gt;"","'"&amp;VLOOKUP([Field],Columns[],3,0)&amp;"'","")</f>
        <v>'relation'</v>
      </c>
      <c r="E288" s="7" t="str">
        <f>IF(VLOOKUP([Field],Columns[],4,0)&lt;&gt;0,", "&amp;VLOOKUP([Field],Columns[],4,0)&amp;")",")")</f>
        <v>)</v>
      </c>
      <c r="F288" s="4" t="str">
        <f>IF(VLOOKUP([Field],Columns[],5,0)=0,"","-&gt;"&amp;VLOOKUP([Field],Columns[],5,0))</f>
        <v>-&gt;index()</v>
      </c>
      <c r="G288" s="4" t="str">
        <f>IF(VLOOKUP([Field],Columns[],6,0)=0,"","-&gt;"&amp;VLOOKUP([Field],Columns[],6,0))</f>
        <v>-&gt;nullable()</v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$table-&gt;unsignedInteger('relation')-&gt;index()-&gt;nullable();</v>
      </c>
    </row>
    <row r="289" spans="1:11" hidden="1">
      <c r="A289" s="4" t="s">
        <v>599</v>
      </c>
      <c r="B289" s="4" t="s">
        <v>598</v>
      </c>
      <c r="C289" s="4" t="str">
        <f>VLOOKUP([Field],Columns[],2,0)&amp;"("</f>
        <v>unsignedTinyInteger(</v>
      </c>
      <c r="D289" s="4" t="str">
        <f>IF(VLOOKUP([Field],Columns[],3,0)&lt;&gt;"","'"&amp;VLOOKUP([Field],Columns[],3,0)&amp;"'","")</f>
        <v>'colspan'</v>
      </c>
      <c r="E289" s="7" t="str">
        <f>IF(VLOOKUP([Field],Columns[],4,0)&lt;&gt;0,", "&amp;VLOOKUP([Field],Columns[],4,0)&amp;")",")")</f>
        <v>)</v>
      </c>
      <c r="F289" s="4" t="str">
        <f>IF(VLOOKUP([Field],Columns[],5,0)=0,"","-&gt;"&amp;VLOOKUP([Field],Columns[],5,0))</f>
        <v>-&gt;default(12)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$table-&gt;unsignedTinyInteger('colspan')-&gt;default(12);</v>
      </c>
    </row>
    <row r="290" spans="1:11" hidden="1">
      <c r="A290" s="4" t="s">
        <v>599</v>
      </c>
      <c r="B290" s="4" t="s">
        <v>40</v>
      </c>
      <c r="C290" s="4" t="str">
        <f>VLOOKUP([Field],Columns[],2,0)&amp;"("</f>
        <v>timestamps(</v>
      </c>
      <c r="D290" s="4" t="str">
        <f>IF(VLOOKUP([Field],Columns[],3,0)&lt;&gt;"","'"&amp;VLOOKUP([Field],Columns[],3,0)&amp;"'","")</f>
        <v/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/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$table-&gt;timestamps();</v>
      </c>
    </row>
    <row r="291" spans="1:11" hidden="1">
      <c r="A291" s="4" t="s">
        <v>599</v>
      </c>
      <c r="B291" s="4" t="s">
        <v>93</v>
      </c>
      <c r="C291" s="4" t="str">
        <f>VLOOKUP([Field],Columns[],2,0)&amp;"("</f>
        <v>foreign(</v>
      </c>
      <c r="D291" s="4" t="str">
        <f>IF(VLOOKUP([Field],Columns[],3,0)&lt;&gt;"","'"&amp;VLOOKUP([Field],Columns[],3,0)&amp;"'","")</f>
        <v>'resource_data'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-&gt;references('id')</v>
      </c>
      <c r="G291" s="4" t="str">
        <f>IF(VLOOKUP([Field],Columns[],6,0)=0,"","-&gt;"&amp;VLOOKUP([Field],Columns[],6,0))</f>
        <v>-&gt;on('__resource_data')</v>
      </c>
      <c r="H291" s="4" t="str">
        <f>IF(VLOOKUP([Field],Columns[],7,0)=0,"","-&gt;"&amp;VLOOKUP([Field],Columns[],7,0))</f>
        <v>-&gt;onUpdate('cascade')</v>
      </c>
      <c r="I291" s="4" t="str">
        <f>IF(VLOOKUP([Field],Columns[],8,0)=0,"","-&gt;"&amp;VLOOKUP([Field],Columns[],8,0))</f>
        <v>-&gt;onDelete('cascade')</v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2" spans="1:11" hidden="1">
      <c r="A292" s="4" t="s">
        <v>599</v>
      </c>
      <c r="B292" s="4" t="s">
        <v>573</v>
      </c>
      <c r="C292" s="4" t="str">
        <f>VLOOKUP([Field],Columns[],2,0)&amp;"("</f>
        <v>foreign(</v>
      </c>
      <c r="D292" s="4" t="str">
        <f>IF(VLOOKUP([Field],Columns[],3,0)&lt;&gt;"","'"&amp;VLOOKUP([Field],Columns[],3,0)&amp;"'","")</f>
        <v>'relation'</v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>-&gt;references('id')</v>
      </c>
      <c r="G292" s="4" t="str">
        <f>IF(VLOOKUP([Field],Columns[],6,0)=0,"","-&gt;"&amp;VLOOKUP([Field],Columns[],6,0))</f>
        <v>-&gt;on('__resource_relations')</v>
      </c>
      <c r="H292" s="4" t="str">
        <f>IF(VLOOKUP([Field],Columns[],7,0)=0,"","-&gt;"&amp;VLOOKUP([Field],Columns[],7,0))</f>
        <v>-&gt;onUpdate('cascade')</v>
      </c>
      <c r="I292" s="4" t="str">
        <f>IF(VLOOKUP([Field],Columns[],8,0)=0,"","-&gt;"&amp;VLOOKUP([Field],Columns[],8,0))</f>
        <v>-&gt;onDelete('set null')</v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3" spans="1:11" hidden="1">
      <c r="A293" s="4" t="s">
        <v>600</v>
      </c>
      <c r="B293" s="4" t="s">
        <v>21</v>
      </c>
      <c r="C293" s="4" t="str">
        <f>VLOOKUP([Field],Columns[],2,0)&amp;"("</f>
        <v>increments(</v>
      </c>
      <c r="D293" s="4" t="str">
        <f>IF(VLOOKUP([Field],Columns[],3,0)&lt;&gt;"","'"&amp;VLOOKUP([Field],Columns[],3,0)&amp;"'","")</f>
        <v>'id'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/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$table-&gt;increments('id');</v>
      </c>
    </row>
    <row r="294" spans="1:11" hidden="1">
      <c r="A294" s="4" t="s">
        <v>600</v>
      </c>
      <c r="B294" s="4" t="s">
        <v>601</v>
      </c>
      <c r="C294" s="4" t="str">
        <f>VLOOKUP([Field],Columns[],2,0)&amp;"("</f>
        <v>unsignedInteger(</v>
      </c>
      <c r="D294" s="4" t="str">
        <f>IF(VLOOKUP([Field],Columns[],3,0)&lt;&gt;"","'"&amp;VLOOKUP([Field],Columns[],3,0)&amp;"'","")</f>
        <v>'section'</v>
      </c>
      <c r="E294" s="7" t="str">
        <f>IF(VLOOKUP([Field],Columns[],4,0)&lt;&gt;0,", "&amp;VLOOKUP([Field],Columns[],4,0)&amp;")",")")</f>
        <v>)</v>
      </c>
      <c r="F294" s="4" t="str">
        <f>IF(VLOOKUP([Field],Columns[],5,0)=0,"","-&gt;"&amp;VLOOKUP([Field],Columns[],5,0))</f>
        <v>-&gt;index()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$table-&gt;unsignedInteger('section')-&gt;index();</v>
      </c>
    </row>
    <row r="295" spans="1:11" hidden="1">
      <c r="A295" s="4" t="s">
        <v>600</v>
      </c>
      <c r="B295" s="4" t="s">
        <v>268</v>
      </c>
      <c r="C295" s="4" t="str">
        <f>VLOOKUP([Field],Columns[],2,0)&amp;"("</f>
        <v>string(</v>
      </c>
      <c r="D295" s="4" t="str">
        <f>IF(VLOOKUP([Field],Columns[],3,0)&lt;&gt;"","'"&amp;VLOOKUP([Field],Columns[],3,0)&amp;"'","")</f>
        <v>'label'</v>
      </c>
      <c r="E295" s="7" t="str">
        <f>IF(VLOOKUP([Field],Columns[],4,0)&lt;&gt;0,", "&amp;VLOOKUP([Field],Columns[],4,0)&amp;")",")")</f>
        <v>, 128)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$table-&gt;string('label', 128)-&gt;nullable();</v>
      </c>
    </row>
    <row r="296" spans="1:11" hidden="1">
      <c r="A296" s="4" t="s">
        <v>600</v>
      </c>
      <c r="B296" s="4" t="s">
        <v>603</v>
      </c>
      <c r="C296" s="4" t="str">
        <f>VLOOKUP([Field],Columns[],2,0)&amp;"("</f>
        <v>string(</v>
      </c>
      <c r="D296" s="4" t="str">
        <f>IF(VLOOKUP([Field],Columns[],3,0)&lt;&gt;"","'"&amp;VLOOKUP([Field],Columns[],3,0)&amp;"'","")</f>
        <v>'attribute'</v>
      </c>
      <c r="E296" s="7" t="str">
        <f>IF(VLOOKUP([Field],Columns[],4,0)&lt;&gt;0,", "&amp;VLOOKUP([Field],Columns[],4,0)&amp;")",")")</f>
        <v>, 64)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$table-&gt;string('attribute', 64)-&gt;nullable();</v>
      </c>
    </row>
    <row r="297" spans="1:11" hidden="1">
      <c r="A297" s="4" t="s">
        <v>600</v>
      </c>
      <c r="B297" s="4" t="s">
        <v>572</v>
      </c>
      <c r="C297" s="4" t="str">
        <f>VLOOKUP([Field],Columns[],2,0)&amp;"("</f>
        <v>unsignedInteger(</v>
      </c>
      <c r="D297" s="4" t="str">
        <f>IF(VLOOKUP([Field],Columns[],3,0)&lt;&gt;"","'"&amp;VLOOKUP([Field],Columns[],3,0)&amp;"'","")</f>
        <v>'relation'</v>
      </c>
      <c r="E297" s="7" t="str">
        <f>IF(VLOOKUP([Field],Columns[],4,0)&lt;&gt;0,", "&amp;VLOOKUP([Field],Columns[],4,0)&amp;")",")")</f>
        <v>)</v>
      </c>
      <c r="F297" s="4" t="str">
        <f>IF(VLOOKUP([Field],Columns[],5,0)=0,"","-&gt;"&amp;VLOOKUP([Field],Columns[],5,0))</f>
        <v>-&gt;index()</v>
      </c>
      <c r="G297" s="4" t="str">
        <f>IF(VLOOKUP([Field],Columns[],6,0)=0,"","-&gt;"&amp;VLOOKUP([Field],Columns[],6,0))</f>
        <v>-&gt;nullable()</v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$table-&gt;unsignedInteger('relation')-&gt;index()-&gt;nullable();</v>
      </c>
    </row>
    <row r="298" spans="1:11" hidden="1">
      <c r="A298" s="4" t="s">
        <v>600</v>
      </c>
      <c r="B298" s="4" t="s">
        <v>40</v>
      </c>
      <c r="C298" s="4" t="str">
        <f>VLOOKUP([Field],Columns[],2,0)&amp;"("</f>
        <v>timestamps(</v>
      </c>
      <c r="D298" s="4" t="str">
        <f>IF(VLOOKUP([Field],Columns[],3,0)&lt;&gt;"","'"&amp;VLOOKUP([Field],Columns[],3,0)&amp;"'","")</f>
        <v/>
      </c>
      <c r="E298" s="7" t="str">
        <f>IF(VLOOKUP([Field],Columns[],4,0)&lt;&gt;0,", "&amp;VLOOKUP([Field],Columns[],4,0)&amp;")",")")</f>
        <v>)</v>
      </c>
      <c r="F298" s="4" t="str">
        <f>IF(VLOOKUP([Field],Columns[],5,0)=0,"","-&gt;"&amp;VLOOKUP([Field],Columns[],5,0))</f>
        <v/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$table-&gt;timestamps();</v>
      </c>
    </row>
    <row r="299" spans="1:11" hidden="1">
      <c r="A299" s="4" t="s">
        <v>600</v>
      </c>
      <c r="B299" s="4" t="s">
        <v>604</v>
      </c>
      <c r="C299" s="4" t="str">
        <f>VLOOKUP([Field],Columns[],2,0)&amp;"("</f>
        <v>foreign(</v>
      </c>
      <c r="D299" s="4" t="str">
        <f>IF(VLOOKUP([Field],Columns[],3,0)&lt;&gt;"","'"&amp;VLOOKUP([Field],Columns[],3,0)&amp;"'","")</f>
        <v>'section'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-&gt;references('id')</v>
      </c>
      <c r="G299" s="4" t="str">
        <f>IF(VLOOKUP([Field],Columns[],6,0)=0,"","-&gt;"&amp;VLOOKUP([Field],Columns[],6,0))</f>
        <v>-&gt;on('__resource_data_view_sections')</v>
      </c>
      <c r="H299" s="4" t="str">
        <f>IF(VLOOKUP([Field],Columns[],7,0)=0,"","-&gt;"&amp;VLOOKUP([Field],Columns[],7,0))</f>
        <v>-&gt;onUpdate('cascade')</v>
      </c>
      <c r="I299" s="4" t="str">
        <f>IF(VLOOKUP([Field],Columns[],8,0)=0,"","-&gt;"&amp;VLOOKUP([Field],Columns[],8,0))</f>
        <v>-&gt;onDelete('cascade')</v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0" spans="1:11" hidden="1">
      <c r="A300" s="4" t="s">
        <v>600</v>
      </c>
      <c r="B300" s="4" t="s">
        <v>573</v>
      </c>
      <c r="C300" s="4" t="str">
        <f>VLOOKUP([Field],Columns[],2,0)&amp;"("</f>
        <v>foreign(</v>
      </c>
      <c r="D300" s="4" t="str">
        <f>IF(VLOOKUP([Field],Columns[],3,0)&lt;&gt;"","'"&amp;VLOOKUP([Field],Columns[],3,0)&amp;"'","")</f>
        <v>'relation'</v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>-&gt;references('id')</v>
      </c>
      <c r="G300" s="4" t="str">
        <f>IF(VLOOKUP([Field],Columns[],6,0)=0,"","-&gt;"&amp;VLOOKUP([Field],Columns[],6,0))</f>
        <v>-&gt;on('__resource_relations')</v>
      </c>
      <c r="H300" s="4" t="str">
        <f>IF(VLOOKUP([Field],Columns[],7,0)=0,"","-&gt;"&amp;VLOOKUP([Field],Columns[],7,0))</f>
        <v>-&gt;onUpdate('cascade')</v>
      </c>
      <c r="I300" s="4" t="str">
        <f>IF(VLOOKUP([Field],Columns[],8,0)=0,"","-&gt;"&amp;VLOOKUP([Field],Columns[],8,0))</f>
        <v>-&gt;onDelete('set null')</v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01" spans="1:11" hidden="1">
      <c r="A301" s="4" t="s">
        <v>647</v>
      </c>
      <c r="B301" s="4" t="s">
        <v>21</v>
      </c>
      <c r="C301" s="4" t="str">
        <f>VLOOKUP([Field],Columns[],2,0)&amp;"("</f>
        <v>increments(</v>
      </c>
      <c r="D301" s="4" t="str">
        <f>IF(VLOOKUP([Field],Columns[],3,0)&lt;&gt;"","'"&amp;VLOOKUP([Field],Columns[],3,0)&amp;"'","")</f>
        <v>'id'</v>
      </c>
      <c r="E301" s="7" t="str">
        <f>IF(VLOOKUP([Field],Columns[],4,0)&lt;&gt;0,", "&amp;VLOOKUP([Field],Columns[],4,0)&amp;")",")")</f>
        <v>)</v>
      </c>
      <c r="F301" s="4" t="str">
        <f>IF(VLOOKUP([Field],Columns[],5,0)=0,"","-&gt;"&amp;VLOOKUP([Field],Columns[],5,0))</f>
        <v/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$table-&gt;increments('id');</v>
      </c>
    </row>
    <row r="302" spans="1:11" hidden="1">
      <c r="A302" s="4" t="s">
        <v>647</v>
      </c>
      <c r="B302" s="4" t="s">
        <v>117</v>
      </c>
      <c r="C302" s="4" t="str">
        <f>VLOOKUP([Field],Columns[],2,0)&amp;"("</f>
        <v>unsignedInteger(</v>
      </c>
      <c r="D302" s="4" t="str">
        <f>IF(VLOOKUP([Field],Columns[],3,0)&lt;&gt;"","'"&amp;VLOOKUP([Field],Columns[],3,0)&amp;"'","")</f>
        <v>'resource_form'</v>
      </c>
      <c r="E302" s="7" t="str">
        <f>IF(VLOOKUP([Field],Columns[],4,0)&lt;&gt;0,", "&amp;VLOOKUP([Field],Columns[],4,0)&amp;")",")")</f>
        <v>)</v>
      </c>
      <c r="F302" s="4" t="str">
        <f>IF(VLOOKUP([Field],Columns[],5,0)=0,"","-&gt;"&amp;VLOOKUP([Field],Columns[],5,0))</f>
        <v>-&gt;index()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$table-&gt;unsignedInteger('resource_form')-&gt;index();</v>
      </c>
    </row>
    <row r="303" spans="1:11" hidden="1">
      <c r="A303" s="4" t="s">
        <v>647</v>
      </c>
      <c r="B303" s="4" t="s">
        <v>647</v>
      </c>
      <c r="C303" s="4" t="str">
        <f>VLOOKUP([Field],Columns[],2,0)&amp;"("</f>
        <v>unsignedInteger(</v>
      </c>
      <c r="D303" s="4" t="str">
        <f>IF(VLOOKUP([Field],Columns[],3,0)&lt;&gt;"","'"&amp;VLOOKUP([Field],Columns[],3,0)&amp;"'","")</f>
        <v>'collection_form'</v>
      </c>
      <c r="E303" s="7" t="str">
        <f>IF(VLOOKUP([Field],Columns[],4,0)&lt;&gt;0,", "&amp;VLOOKUP([Field],Columns[],4,0)&amp;")",")")</f>
        <v>)</v>
      </c>
      <c r="F303" s="4" t="str">
        <f>IF(VLOOKUP([Field],Columns[],5,0)=0,"","-&gt;"&amp;VLOOKUP([Field],Columns[],5,0))</f>
        <v>-&gt;index()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$table-&gt;unsignedInteger('collection_form')-&gt;index();</v>
      </c>
    </row>
    <row r="304" spans="1:11" hidden="1">
      <c r="A304" s="4" t="s">
        <v>647</v>
      </c>
      <c r="B304" s="4" t="s">
        <v>572</v>
      </c>
      <c r="C304" s="4" t="str">
        <f>VLOOKUP([Field],Columns[],2,0)&amp;"("</f>
        <v>unsignedInteger(</v>
      </c>
      <c r="D304" s="4" t="str">
        <f>IF(VLOOKUP([Field],Columns[],3,0)&lt;&gt;"","'"&amp;VLOOKUP([Field],Columns[],3,0)&amp;"'","")</f>
        <v>'relation'</v>
      </c>
      <c r="E304" s="7" t="str">
        <f>IF(VLOOKUP([Field],Columns[],4,0)&lt;&gt;0,", "&amp;VLOOKUP([Field],Columns[],4,0)&amp;")",")")</f>
        <v>)</v>
      </c>
      <c r="F304" s="4" t="str">
        <f>IF(VLOOKUP([Field],Columns[],5,0)=0,"","-&gt;"&amp;VLOOKUP([Field],Columns[],5,0))</f>
        <v>-&gt;index()</v>
      </c>
      <c r="G304" s="4" t="str">
        <f>IF(VLOOKUP([Field],Columns[],6,0)=0,"","-&gt;"&amp;VLOOKUP([Field],Columns[],6,0))</f>
        <v>-&gt;nullable()</v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$table-&gt;unsignedInteger('relation')-&gt;index()-&gt;nullable();</v>
      </c>
    </row>
    <row r="305" spans="1:11" s="26" customFormat="1" hidden="1">
      <c r="A305" s="4" t="s">
        <v>647</v>
      </c>
      <c r="B305" s="4" t="s">
        <v>666</v>
      </c>
      <c r="C305" s="4" t="str">
        <f>VLOOKUP([Field],Columns[],2,0)&amp;"("</f>
        <v>unsignedInteger(</v>
      </c>
      <c r="D305" s="4" t="str">
        <f>IF(VLOOKUP([Field],Columns[],3,0)&lt;&gt;"","'"&amp;VLOOKUP([Field],Columns[],3,0)&amp;"'","")</f>
        <v>'foreign_field'</v>
      </c>
      <c r="E305" s="7" t="str">
        <f>IF(VLOOKUP([Field],Columns[],4,0)&lt;&gt;0,", "&amp;VLOOKUP([Field],Columns[],4,0)&amp;")",")")</f>
        <v>)</v>
      </c>
      <c r="F305" s="4" t="str">
        <f>IF(VLOOKUP([Field],Columns[],5,0)=0,"","-&gt;"&amp;VLOOKUP([Field],Columns[],5,0))</f>
        <v>-&gt;index()</v>
      </c>
      <c r="G305" s="4" t="str">
        <f>IF(VLOOKUP([Field],Columns[],6,0)=0,"","-&gt;"&amp;VLOOKUP([Field],Columns[],6,0))</f>
        <v>-&gt;nullable()</v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$table-&gt;unsignedInteger('foreign_field')-&gt;index()-&gt;nullable();</v>
      </c>
    </row>
    <row r="306" spans="1:11" hidden="1">
      <c r="A306" s="4" t="s">
        <v>647</v>
      </c>
      <c r="B306" s="4" t="s">
        <v>40</v>
      </c>
      <c r="C306" s="4" t="str">
        <f>VLOOKUP([Field],Columns[],2,0)&amp;"("</f>
        <v>timestamps(</v>
      </c>
      <c r="D306" s="4" t="str">
        <f>IF(VLOOKUP([Field],Columns[],3,0)&lt;&gt;"","'"&amp;VLOOKUP([Field],Columns[],3,0)&amp;"'","")</f>
        <v/>
      </c>
      <c r="E306" s="7" t="str">
        <f>IF(VLOOKUP([Field],Columns[],4,0)&lt;&gt;0,", "&amp;VLOOKUP([Field],Columns[],4,0)&amp;")",")")</f>
        <v>)</v>
      </c>
      <c r="F306" s="4" t="str">
        <f>IF(VLOOKUP([Field],Columns[],5,0)=0,"","-&gt;"&amp;VLOOKUP([Field],Columns[],5,0))</f>
        <v/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$table-&gt;timestamps();</v>
      </c>
    </row>
    <row r="307" spans="1:11" hidden="1">
      <c r="A307" s="4" t="s">
        <v>647</v>
      </c>
      <c r="B307" s="4" t="s">
        <v>118</v>
      </c>
      <c r="C307" s="4" t="str">
        <f>VLOOKUP([Field],Columns[],2,0)&amp;"("</f>
        <v>foreign(</v>
      </c>
      <c r="D307" s="4" t="str">
        <f>IF(VLOOKUP([Field],Columns[],3,0)&lt;&gt;"","'"&amp;VLOOKUP([Field],Columns[],3,0)&amp;"'","")</f>
        <v>'resource_form'</v>
      </c>
      <c r="E307" s="7" t="str">
        <f>IF(VLOOKUP([Field],Columns[],4,0)&lt;&gt;0,", "&amp;VLOOKUP([Field],Columns[],4,0)&amp;")",")")</f>
        <v>)</v>
      </c>
      <c r="F307" s="4" t="str">
        <f>IF(VLOOKUP([Field],Columns[],5,0)=0,"","-&gt;"&amp;VLOOKUP([Field],Columns[],5,0))</f>
        <v>-&gt;references('id')</v>
      </c>
      <c r="G307" s="4" t="str">
        <f>IF(VLOOKUP([Field],Columns[],6,0)=0,"","-&gt;"&amp;VLOOKUP([Field],Columns[],6,0))</f>
        <v>-&gt;on('__resource_forms')</v>
      </c>
      <c r="H307" s="4" t="str">
        <f>IF(VLOOKUP([Field],Columns[],7,0)=0,"","-&gt;"&amp;VLOOKUP([Field],Columns[],7,0))</f>
        <v>-&gt;onUpdate('cascade')</v>
      </c>
      <c r="I307" s="4" t="str">
        <f>IF(VLOOKUP([Field],Columns[],8,0)=0,"","-&gt;"&amp;VLOOKUP([Field],Columns[],8,0))</f>
        <v>-&gt;onDelete('cascade')</v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308" spans="1:11" hidden="1">
      <c r="A308" s="4" t="s">
        <v>647</v>
      </c>
      <c r="B308" s="4" t="s">
        <v>648</v>
      </c>
      <c r="C308" s="4" t="str">
        <f>VLOOKUP([Field],Columns[],2,0)&amp;"("</f>
        <v>foreign(</v>
      </c>
      <c r="D308" s="4" t="str">
        <f>IF(VLOOKUP([Field],Columns[],3,0)&lt;&gt;"","'"&amp;VLOOKUP([Field],Columns[],3,0)&amp;"'","")</f>
        <v>'collection_form'</v>
      </c>
      <c r="E308" s="7" t="str">
        <f>IF(VLOOKUP([Field],Columns[],4,0)&lt;&gt;0,", "&amp;VLOOKUP([Field],Columns[],4,0)&amp;")",")")</f>
        <v>)</v>
      </c>
      <c r="F308" s="4" t="str">
        <f>IF(VLOOKUP([Field],Columns[],5,0)=0,"","-&gt;"&amp;VLOOKUP([Field],Columns[],5,0))</f>
        <v>-&gt;references('id')</v>
      </c>
      <c r="G308" s="4" t="str">
        <f>IF(VLOOKUP([Field],Columns[],6,0)=0,"","-&gt;"&amp;VLOOKUP([Field],Columns[],6,0))</f>
        <v>-&gt;on('__resource_forms')</v>
      </c>
      <c r="H308" s="4" t="str">
        <f>IF(VLOOKUP([Field],Columns[],7,0)=0,"","-&gt;"&amp;VLOOKUP([Field],Columns[],7,0))</f>
        <v>-&gt;onUpdate('cascade')</v>
      </c>
      <c r="I308" s="4" t="str">
        <f>IF(VLOOKUP([Field],Columns[],8,0)=0,"","-&gt;"&amp;VLOOKUP([Field],Columns[],8,0))</f>
        <v>-&gt;onDelete('cascade')</v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$table-&gt;foreign('collection_form')-&gt;references('id')-&gt;on('__resource_forms')-&gt;onUpdate('cascade')-&gt;onDelete('cascade');</v>
      </c>
    </row>
    <row r="309" spans="1:11" hidden="1">
      <c r="A309" s="4" t="s">
        <v>647</v>
      </c>
      <c r="B309" s="4" t="s">
        <v>573</v>
      </c>
      <c r="C309" s="4" t="str">
        <f>VLOOKUP([Field],Columns[],2,0)&amp;"("</f>
        <v>foreign(</v>
      </c>
      <c r="D309" s="4" t="str">
        <f>IF(VLOOKUP([Field],Columns[],3,0)&lt;&gt;"","'"&amp;VLOOKUP([Field],Columns[],3,0)&amp;"'","")</f>
        <v>'relation'</v>
      </c>
      <c r="E309" s="7" t="str">
        <f>IF(VLOOKUP([Field],Columns[],4,0)&lt;&gt;0,", "&amp;VLOOKUP([Field],Columns[],4,0)&amp;")",")")</f>
        <v>)</v>
      </c>
      <c r="F309" s="4" t="str">
        <f>IF(VLOOKUP([Field],Columns[],5,0)=0,"","-&gt;"&amp;VLOOKUP([Field],Columns[],5,0))</f>
        <v>-&gt;references('id')</v>
      </c>
      <c r="G309" s="4" t="str">
        <f>IF(VLOOKUP([Field],Columns[],6,0)=0,"","-&gt;"&amp;VLOOKUP([Field],Columns[],6,0))</f>
        <v>-&gt;on('__resource_relations')</v>
      </c>
      <c r="H309" s="4" t="str">
        <f>IF(VLOOKUP([Field],Columns[],7,0)=0,"","-&gt;"&amp;VLOOKUP([Field],Columns[],7,0))</f>
        <v>-&gt;onUpdate('cascade')</v>
      </c>
      <c r="I309" s="4" t="str">
        <f>IF(VLOOKUP([Field],Columns[],8,0)=0,"","-&gt;"&amp;VLOOKUP([Field],Columns[],8,0))</f>
        <v>-&gt;onDelete('set null')</v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10" spans="1:11" hidden="1">
      <c r="A310" s="4" t="s">
        <v>647</v>
      </c>
      <c r="B310" s="4" t="s">
        <v>668</v>
      </c>
      <c r="C310" s="4" t="str">
        <f>VLOOKUP([Field],Columns[],2,0)&amp;"("</f>
        <v>foreign(</v>
      </c>
      <c r="D310" s="4" t="str">
        <f>IF(VLOOKUP([Field],Columns[],3,0)&lt;&gt;"","'"&amp;VLOOKUP([Field],Columns[],3,0)&amp;"'","")</f>
        <v>'foreign_field'</v>
      </c>
      <c r="E310" s="7" t="str">
        <f>IF(VLOOKUP([Field],Columns[],4,0)&lt;&gt;0,", "&amp;VLOOKUP([Field],Columns[],4,0)&amp;")",")")</f>
        <v>)</v>
      </c>
      <c r="F310" s="4" t="str">
        <f>IF(VLOOKUP([Field],Columns[],5,0)=0,"","-&gt;"&amp;VLOOKUP([Field],Columns[],5,0))</f>
        <v>-&gt;references('id')</v>
      </c>
      <c r="G310" s="4" t="str">
        <f>IF(VLOOKUP([Field],Columns[],6,0)=0,"","-&gt;"&amp;VLOOKUP([Field],Columns[],6,0))</f>
        <v>-&gt;on('__resource_form_fields')</v>
      </c>
      <c r="H310" s="4" t="str">
        <f>IF(VLOOKUP([Field],Columns[],7,0)=0,"","-&gt;"&amp;VLOOKUP([Field],Columns[],7,0))</f>
        <v>-&gt;onUpdate('cascade')</v>
      </c>
      <c r="I310" s="4" t="str">
        <f>IF(VLOOKUP([Field],Columns[],8,0)=0,"","-&gt;"&amp;VLOOKUP([Field],Columns[],8,0))</f>
        <v>-&gt;onDelete('cascade')</v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$table-&gt;foreign('foreign_field')-&gt;references('id')-&gt;on('__resource_form_fields')-&gt;onUpdate('cascade')-&gt;onDelete('cascade');</v>
      </c>
    </row>
    <row r="311" spans="1:11" hidden="1">
      <c r="A311" s="4" t="s">
        <v>671</v>
      </c>
      <c r="B311" s="4" t="s">
        <v>21</v>
      </c>
      <c r="C311" s="4" t="str">
        <f>VLOOKUP([Field],Columns[],2,0)&amp;"("</f>
        <v>increments(</v>
      </c>
      <c r="D311" s="4" t="str">
        <f>IF(VLOOKUP([Field],Columns[],3,0)&lt;&gt;"","'"&amp;VLOOKUP([Field],Columns[],3,0)&amp;"'","")</f>
        <v>'id'</v>
      </c>
      <c r="E311" s="7" t="str">
        <f>IF(VLOOKUP([Field],Columns[],4,0)&lt;&gt;0,", "&amp;VLOOKUP([Field],Columns[],4,0)&amp;")",")")</f>
        <v>)</v>
      </c>
      <c r="F311" s="4" t="str">
        <f>IF(VLOOKUP([Field],Columns[],5,0)=0,"","-&gt;"&amp;VLOOKUP([Field],Columns[],5,0))</f>
        <v/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$table-&gt;increments('id');</v>
      </c>
    </row>
    <row r="312" spans="1:11" hidden="1">
      <c r="A312" s="4" t="s">
        <v>671</v>
      </c>
      <c r="B312" s="4" t="s">
        <v>94</v>
      </c>
      <c r="C312" s="4" t="str">
        <f>VLOOKUP([Field],Columns[],2,0)&amp;"("</f>
        <v>unsignedInteger(</v>
      </c>
      <c r="D312" s="4" t="str">
        <f>IF(VLOOKUP([Field],Columns[],3,0)&lt;&gt;"","'"&amp;VLOOKUP([Field],Columns[],3,0)&amp;"'","")</f>
        <v>'resource_list'</v>
      </c>
      <c r="E312" s="7" t="str">
        <f>IF(VLOOKUP([Field],Columns[],4,0)&lt;&gt;0,", "&amp;VLOOKUP([Field],Columns[],4,0)&amp;")",")")</f>
        <v>)</v>
      </c>
      <c r="F312" s="4" t="str">
        <f>IF(VLOOKUP([Field],Columns[],5,0)=0,"","-&gt;"&amp;VLOOKUP([Field],Columns[],5,0))</f>
        <v>-&gt;index()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$table-&gt;unsignedInteger('resource_list')-&gt;index();</v>
      </c>
    </row>
    <row r="313" spans="1:11" hidden="1">
      <c r="A313" s="4" t="s">
        <v>671</v>
      </c>
      <c r="B313" s="4" t="s">
        <v>560</v>
      </c>
      <c r="C313" s="4" t="str">
        <f>VLOOKUP([Field],Columns[],2,0)&amp;"("</f>
        <v>string(</v>
      </c>
      <c r="D313" s="4" t="str">
        <f>IF(VLOOKUP([Field],Columns[],3,0)&lt;&gt;"","'"&amp;VLOOKUP([Field],Columns[],3,0)&amp;"'","")</f>
        <v>'field'</v>
      </c>
      <c r="E313" s="7" t="str">
        <f>IF(VLOOKUP([Field],Columns[],4,0)&lt;&gt;0,", "&amp;VLOOKUP([Field],Columns[],4,0)&amp;")",")")</f>
        <v>, 64)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$table-&gt;string('field', 64)-&gt;nullable();</v>
      </c>
    </row>
    <row r="314" spans="1:11" hidden="1">
      <c r="A314" s="4" t="s">
        <v>671</v>
      </c>
      <c r="B314" s="4" t="s">
        <v>572</v>
      </c>
      <c r="C314" s="4" t="str">
        <f>VLOOKUP([Field],Columns[],2,0)&amp;"("</f>
        <v>unsignedInteger(</v>
      </c>
      <c r="D314" s="4" t="str">
        <f>IF(VLOOKUP([Field],Columns[],3,0)&lt;&gt;"","'"&amp;VLOOKUP([Field],Columns[],3,0)&amp;"'","")</f>
        <v>'relation'</v>
      </c>
      <c r="E314" s="7" t="str">
        <f>IF(VLOOKUP([Field],Columns[],4,0)&lt;&gt;0,", "&amp;VLOOKUP([Field],Columns[],4,0)&amp;")",")")</f>
        <v>)</v>
      </c>
      <c r="F314" s="4" t="str">
        <f>IF(VLOOKUP([Field],Columns[],5,0)=0,"","-&gt;"&amp;VLOOKUP([Field],Columns[],5,0))</f>
        <v>-&gt;index()</v>
      </c>
      <c r="G314" s="4" t="str">
        <f>IF(VLOOKUP([Field],Columns[],6,0)=0,"","-&gt;"&amp;VLOOKUP([Field],Columns[],6,0))</f>
        <v>-&gt;nullable()</v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$table-&gt;unsignedInteger('relation')-&gt;index()-&gt;nullable();</v>
      </c>
    </row>
    <row r="315" spans="1:11" hidden="1">
      <c r="A315" s="4" t="s">
        <v>671</v>
      </c>
      <c r="B315" s="4" t="s">
        <v>574</v>
      </c>
      <c r="C315" s="4" t="str">
        <f>VLOOKUP([Field],Columns[],2,0)&amp;"("</f>
        <v>unsignedInteger(</v>
      </c>
      <c r="D315" s="4" t="str">
        <f>IF(VLOOKUP([Field],Columns[],3,0)&lt;&gt;"","'"&amp;VLOOKUP([Field],Columns[],3,0)&amp;"'","")</f>
        <v>'nest_relation1'</v>
      </c>
      <c r="E315" s="7" t="str">
        <f>IF(VLOOKUP([Field],Columns[],4,0)&lt;&gt;0,", "&amp;VLOOKUP([Field],Columns[],4,0)&amp;")",")")</f>
        <v>)</v>
      </c>
      <c r="F315" s="4" t="str">
        <f>IF(VLOOKUP([Field],Columns[],5,0)=0,"","-&gt;"&amp;VLOOKUP([Field],Columns[],5,0))</f>
        <v>-&gt;index()</v>
      </c>
      <c r="G315" s="4" t="str">
        <f>IF(VLOOKUP([Field],Columns[],6,0)=0,"","-&gt;"&amp;VLOOKUP([Field],Columns[],6,0))</f>
        <v>-&gt;nullable()</v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316" spans="1:11" hidden="1">
      <c r="A316" s="4" t="s">
        <v>671</v>
      </c>
      <c r="B316" s="4" t="s">
        <v>575</v>
      </c>
      <c r="C316" s="4" t="str">
        <f>VLOOKUP([Field],Columns[],2,0)&amp;"("</f>
        <v>unsignedInteger(</v>
      </c>
      <c r="D316" s="4" t="str">
        <f>IF(VLOOKUP([Field],Columns[],3,0)&lt;&gt;"","'"&amp;VLOOKUP([Field],Columns[],3,0)&amp;"'","")</f>
        <v>'nest_relation2'</v>
      </c>
      <c r="E316" s="7" t="str">
        <f>IF(VLOOKUP([Field],Columns[],4,0)&lt;&gt;0,", "&amp;VLOOKUP([Field],Columns[],4,0)&amp;")",")")</f>
        <v>)</v>
      </c>
      <c r="F316" s="4" t="str">
        <f>IF(VLOOKUP([Field],Columns[],5,0)=0,"","-&gt;"&amp;VLOOKUP([Field],Columns[],5,0))</f>
        <v>-&gt;index()</v>
      </c>
      <c r="G316" s="4" t="str">
        <f>IF(VLOOKUP([Field],Columns[],6,0)=0,"","-&gt;"&amp;VLOOKUP([Field],Columns[],6,0))</f>
        <v>-&gt;nullable()</v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317" spans="1:11" hidden="1">
      <c r="A317" s="4" t="s">
        <v>671</v>
      </c>
      <c r="B317" s="4" t="s">
        <v>576</v>
      </c>
      <c r="C317" s="4" t="str">
        <f>VLOOKUP([Field],Columns[],2,0)&amp;"("</f>
        <v>unsignedInteger(</v>
      </c>
      <c r="D317" s="4" t="str">
        <f>IF(VLOOKUP([Field],Columns[],3,0)&lt;&gt;"","'"&amp;VLOOKUP([Field],Columns[],3,0)&amp;"'","")</f>
        <v>'nest_relation3'</v>
      </c>
      <c r="E317" s="7" t="str">
        <f>IF(VLOOKUP([Field],Columns[],4,0)&lt;&gt;0,", "&amp;VLOOKUP([Field],Columns[],4,0)&amp;")",")")</f>
        <v>)</v>
      </c>
      <c r="F317" s="4" t="str">
        <f>IF(VLOOKUP([Field],Columns[],5,0)=0,"","-&gt;"&amp;VLOOKUP([Field],Columns[],5,0))</f>
        <v>-&gt;index()</v>
      </c>
      <c r="G317" s="4" t="str">
        <f>IF(VLOOKUP([Field],Columns[],6,0)=0,"","-&gt;"&amp;VLOOKUP([Field],Columns[],6,0))</f>
        <v>-&gt;nullable()</v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318" spans="1:11" hidden="1">
      <c r="A318" s="4" t="s">
        <v>671</v>
      </c>
      <c r="B318" s="4" t="s">
        <v>40</v>
      </c>
      <c r="C318" s="4" t="str">
        <f>VLOOKUP([Field],Columns[],2,0)&amp;"("</f>
        <v>timestamps(</v>
      </c>
      <c r="D318" s="4" t="str">
        <f>IF(VLOOKUP([Field],Columns[],3,0)&lt;&gt;"","'"&amp;VLOOKUP([Field],Columns[],3,0)&amp;"'","")</f>
        <v/>
      </c>
      <c r="E318" s="7" t="str">
        <f>IF(VLOOKUP([Field],Columns[],4,0)&lt;&gt;0,", "&amp;VLOOKUP([Field],Columns[],4,0)&amp;")",")")</f>
        <v>)</v>
      </c>
      <c r="F318" s="4" t="str">
        <f>IF(VLOOKUP([Field],Columns[],5,0)=0,"","-&gt;"&amp;VLOOKUP([Field],Columns[],5,0))</f>
        <v/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$table-&gt;timestamps();</v>
      </c>
    </row>
    <row r="319" spans="1:11" hidden="1">
      <c r="A319" s="4" t="s">
        <v>671</v>
      </c>
      <c r="B319" s="4" t="s">
        <v>95</v>
      </c>
      <c r="C319" s="4" t="str">
        <f>VLOOKUP([Field],Columns[],2,0)&amp;"("</f>
        <v>foreign(</v>
      </c>
      <c r="D319" s="4" t="str">
        <f>IF(VLOOKUP([Field],Columns[],3,0)&lt;&gt;"","'"&amp;VLOOKUP([Field],Columns[],3,0)&amp;"'","")</f>
        <v>'resource_list'</v>
      </c>
      <c r="E319" s="7" t="str">
        <f>IF(VLOOKUP([Field],Columns[],4,0)&lt;&gt;0,", "&amp;VLOOKUP([Field],Columns[],4,0)&amp;")",")")</f>
        <v>)</v>
      </c>
      <c r="F319" s="4" t="str">
        <f>IF(VLOOKUP([Field],Columns[],5,0)=0,"","-&gt;"&amp;VLOOKUP([Field],Columns[],5,0))</f>
        <v>-&gt;references('id')</v>
      </c>
      <c r="G319" s="4" t="str">
        <f>IF(VLOOKUP([Field],Columns[],6,0)=0,"","-&gt;"&amp;VLOOKUP([Field],Columns[],6,0))</f>
        <v>-&gt;on('__resource_lists')</v>
      </c>
      <c r="H319" s="4" t="str">
        <f>IF(VLOOKUP([Field],Columns[],7,0)=0,"","-&gt;"&amp;VLOOKUP([Field],Columns[],7,0))</f>
        <v>-&gt;onUpdate('cascade')</v>
      </c>
      <c r="I319" s="4" t="str">
        <f>IF(VLOOKUP([Field],Columns[],8,0)=0,"","-&gt;"&amp;VLOOKUP([Field],Columns[],8,0))</f>
        <v>-&gt;onDelete('cascade')</v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20" spans="1:11" hidden="1">
      <c r="A320" s="4" t="s">
        <v>671</v>
      </c>
      <c r="B320" s="4" t="s">
        <v>573</v>
      </c>
      <c r="C320" s="4" t="str">
        <f>VLOOKUP([Field],Columns[],2,0)&amp;"("</f>
        <v>foreign(</v>
      </c>
      <c r="D320" s="4" t="str">
        <f>IF(VLOOKUP([Field],Columns[],3,0)&lt;&gt;"","'"&amp;VLOOKUP([Field],Columns[],3,0)&amp;"'","")</f>
        <v>'relation'</v>
      </c>
      <c r="E320" s="7" t="str">
        <f>IF(VLOOKUP([Field],Columns[],4,0)&lt;&gt;0,", "&amp;VLOOKUP([Field],Columns[],4,0)&amp;")",")")</f>
        <v>)</v>
      </c>
      <c r="F320" s="4" t="str">
        <f>IF(VLOOKUP([Field],Columns[],5,0)=0,"","-&gt;"&amp;VLOOKUP([Field],Columns[],5,0))</f>
        <v>-&gt;references('id')</v>
      </c>
      <c r="G320" s="4" t="str">
        <f>IF(VLOOKUP([Field],Columns[],6,0)=0,"","-&gt;"&amp;VLOOKUP([Field],Columns[],6,0))</f>
        <v>-&gt;on('__resource_relations')</v>
      </c>
      <c r="H320" s="4" t="str">
        <f>IF(VLOOKUP([Field],Columns[],7,0)=0,"","-&gt;"&amp;VLOOKUP([Field],Columns[],7,0))</f>
        <v>-&gt;onUpdate('cascade')</v>
      </c>
      <c r="I320" s="4" t="str">
        <f>IF(VLOOKUP([Field],Columns[],8,0)=0,"","-&gt;"&amp;VLOOKUP([Field],Columns[],8,0))</f>
        <v>-&gt;onDelete('set null')</v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21" spans="1:11" hidden="1">
      <c r="A321" s="4" t="s">
        <v>671</v>
      </c>
      <c r="B321" s="4" t="s">
        <v>579</v>
      </c>
      <c r="C321" s="4" t="str">
        <f>VLOOKUP([Field],Columns[],2,0)&amp;"("</f>
        <v>foreign(</v>
      </c>
      <c r="D321" s="4" t="str">
        <f>IF(VLOOKUP([Field],Columns[],3,0)&lt;&gt;"","'"&amp;VLOOKUP([Field],Columns[],3,0)&amp;"'","")</f>
        <v>'nest_relation1'</v>
      </c>
      <c r="E321" s="7" t="str">
        <f>IF(VLOOKUP([Field],Columns[],4,0)&lt;&gt;0,", "&amp;VLOOKUP([Field],Columns[],4,0)&amp;")",")")</f>
        <v>)</v>
      </c>
      <c r="F321" s="4" t="str">
        <f>IF(VLOOKUP([Field],Columns[],5,0)=0,"","-&gt;"&amp;VLOOKUP([Field],Columns[],5,0))</f>
        <v>-&gt;references('id')</v>
      </c>
      <c r="G321" s="4" t="str">
        <f>IF(VLOOKUP([Field],Columns[],6,0)=0,"","-&gt;"&amp;VLOOKUP([Field],Columns[],6,0))</f>
        <v>-&gt;on('__resource_relations')</v>
      </c>
      <c r="H321" s="4" t="str">
        <f>IF(VLOOKUP([Field],Columns[],7,0)=0,"","-&gt;"&amp;VLOOKUP([Field],Columns[],7,0))</f>
        <v>-&gt;onUpdate('cascade')</v>
      </c>
      <c r="I321" s="4" t="str">
        <f>IF(VLOOKUP([Field],Columns[],8,0)=0,"","-&gt;"&amp;VLOOKUP([Field],Columns[],8,0))</f>
        <v>-&gt;onDelete('set null')</v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322" spans="1:11" hidden="1">
      <c r="A322" s="4" t="s">
        <v>671</v>
      </c>
      <c r="B322" s="4" t="s">
        <v>580</v>
      </c>
      <c r="C322" s="4" t="str">
        <f>VLOOKUP([Field],Columns[],2,0)&amp;"("</f>
        <v>foreign(</v>
      </c>
      <c r="D322" s="4" t="str">
        <f>IF(VLOOKUP([Field],Columns[],3,0)&lt;&gt;"","'"&amp;VLOOKUP([Field],Columns[],3,0)&amp;"'","")</f>
        <v>'nest_relation2'</v>
      </c>
      <c r="E322" s="7" t="str">
        <f>IF(VLOOKUP([Field],Columns[],4,0)&lt;&gt;0,", "&amp;VLOOKUP([Field],Columns[],4,0)&amp;")",")")</f>
        <v>)</v>
      </c>
      <c r="F322" s="4" t="str">
        <f>IF(VLOOKUP([Field],Columns[],5,0)=0,"","-&gt;"&amp;VLOOKUP([Field],Columns[],5,0))</f>
        <v>-&gt;references('id')</v>
      </c>
      <c r="G322" s="4" t="str">
        <f>IF(VLOOKUP([Field],Columns[],6,0)=0,"","-&gt;"&amp;VLOOKUP([Field],Columns[],6,0))</f>
        <v>-&gt;on('__resource_relations')</v>
      </c>
      <c r="H322" s="4" t="str">
        <f>IF(VLOOKUP([Field],Columns[],7,0)=0,"","-&gt;"&amp;VLOOKUP([Field],Columns[],7,0))</f>
        <v>-&gt;onUpdate('cascade')</v>
      </c>
      <c r="I322" s="4" t="str">
        <f>IF(VLOOKUP([Field],Columns[],8,0)=0,"","-&gt;"&amp;VLOOKUP([Field],Columns[],8,0))</f>
        <v>-&gt;onDelete('set null')</v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323" spans="1:11" hidden="1">
      <c r="A323" s="4" t="s">
        <v>671</v>
      </c>
      <c r="B323" s="4" t="s">
        <v>581</v>
      </c>
      <c r="C323" s="4" t="str">
        <f>VLOOKUP([Field],Columns[],2,0)&amp;"("</f>
        <v>foreign(</v>
      </c>
      <c r="D323" s="4" t="str">
        <f>IF(VLOOKUP([Field],Columns[],3,0)&lt;&gt;"","'"&amp;VLOOKUP([Field],Columns[],3,0)&amp;"'","")</f>
        <v>'nest_relation3'</v>
      </c>
      <c r="E323" s="7" t="str">
        <f>IF(VLOOKUP([Field],Columns[],4,0)&lt;&gt;0,", "&amp;VLOOKUP([Field],Columns[],4,0)&amp;")",")")</f>
        <v>)</v>
      </c>
      <c r="F323" s="4" t="str">
        <f>IF(VLOOKUP([Field],Columns[],5,0)=0,"","-&gt;"&amp;VLOOKUP([Field],Columns[],5,0))</f>
        <v>-&gt;references('id')</v>
      </c>
      <c r="G323" s="4" t="str">
        <f>IF(VLOOKUP([Field],Columns[],6,0)=0,"","-&gt;"&amp;VLOOKUP([Field],Columns[],6,0))</f>
        <v>-&gt;on('__resource_relations')</v>
      </c>
      <c r="H323" s="4" t="str">
        <f>IF(VLOOKUP([Field],Columns[],7,0)=0,"","-&gt;"&amp;VLOOKUP([Field],Columns[],7,0))</f>
        <v>-&gt;onUpdate('cascade')</v>
      </c>
      <c r="I323" s="4" t="str">
        <f>IF(VLOOKUP([Field],Columns[],8,0)=0,"","-&gt;"&amp;VLOOKUP([Field],Columns[],8,0))</f>
        <v>-&gt;onDelete('set null')</v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324" spans="1:11">
      <c r="A324" s="4" t="s">
        <v>679</v>
      </c>
      <c r="B324" s="4" t="s">
        <v>21</v>
      </c>
      <c r="C324" s="4" t="str">
        <f>VLOOKUP([Field],Columns[],2,0)&amp;"("</f>
        <v>increments(</v>
      </c>
      <c r="D324" s="4" t="str">
        <f>IF(VLOOKUP([Field],Columns[],3,0)&lt;&gt;"","'"&amp;VLOOKUP([Field],Columns[],3,0)&amp;"'","")</f>
        <v>'id'</v>
      </c>
      <c r="E324" s="7" t="str">
        <f>IF(VLOOKUP([Field],Columns[],4,0)&lt;&gt;0,", "&amp;VLOOKUP([Field],Columns[],4,0)&amp;")",")")</f>
        <v>)</v>
      </c>
      <c r="F324" s="4" t="str">
        <f>IF(VLOOKUP([Field],Columns[],5,0)=0,"","-&gt;"&amp;VLOOKUP([Field],Columns[],5,0))</f>
        <v/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$table-&gt;increments('id');</v>
      </c>
    </row>
    <row r="325" spans="1:11">
      <c r="A325" s="4" t="s">
        <v>679</v>
      </c>
      <c r="B325" s="4" t="s">
        <v>122</v>
      </c>
      <c r="C325" s="4" t="str">
        <f>VLOOKUP([Field],Columns[],2,0)&amp;"("</f>
        <v>unsignedInteger(</v>
      </c>
      <c r="D325" s="4" t="str">
        <f>IF(VLOOKUP([Field],Columns[],3,0)&lt;&gt;"","'"&amp;VLOOKUP([Field],Columns[],3,0)&amp;"'","")</f>
        <v>'form_field'</v>
      </c>
      <c r="E325" s="7" t="str">
        <f>IF(VLOOKUP([Field],Columns[],4,0)&lt;&gt;0,", "&amp;VLOOKUP([Field],Columns[],4,0)&amp;")",")")</f>
        <v>)</v>
      </c>
      <c r="F325" s="4" t="str">
        <f>IF(VLOOKUP([Field],Columns[],5,0)=0,"","-&gt;"&amp;VLOOKUP([Field],Columns[],5,0))</f>
        <v>-&gt;index()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$table-&gt;unsignedInteger('form_field')-&gt;index();</v>
      </c>
    </row>
    <row r="326" spans="1:11">
      <c r="A326" s="4" t="s">
        <v>679</v>
      </c>
      <c r="B326" s="4" t="s">
        <v>680</v>
      </c>
      <c r="C326" s="4" t="str">
        <f>VLOOKUP([Field],Columns[],2,0)&amp;"("</f>
        <v>string(</v>
      </c>
      <c r="D326" s="4" t="str">
        <f>IF(VLOOKUP([Field],Columns[],3,0)&lt;&gt;"","'"&amp;VLOOKUP([Field],Columns[],3,0)&amp;"'","")</f>
        <v>'depend_field'</v>
      </c>
      <c r="E326" s="7" t="str">
        <f>IF(VLOOKUP([Field],Columns[],4,0)&lt;&gt;0,", "&amp;VLOOKUP([Field],Columns[],4,0)&amp;")",")")</f>
        <v>, 64)</v>
      </c>
      <c r="F326" s="4" t="str">
        <f>IF(VLOOKUP([Field],Columns[],5,0)=0,"","-&gt;"&amp;VLOOKUP([Field],Columns[],5,0))</f>
        <v>-&gt;index()</v>
      </c>
      <c r="G326" s="4" t="str">
        <f>IF(VLOOKUP([Field],Columns[],6,0)=0,"","-&gt;"&amp;VLOOKUP([Field],Columns[],6,0))</f>
        <v>-&gt;nullable()</v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$table-&gt;string('depend_field', 64)-&gt;index()-&gt;nullable();</v>
      </c>
    </row>
    <row r="327" spans="1:11">
      <c r="A327" s="4" t="s">
        <v>679</v>
      </c>
      <c r="B327" s="4" t="s">
        <v>682</v>
      </c>
      <c r="C327" s="4" t="str">
        <f>VLOOKUP([Field],Columns[],2,0)&amp;"("</f>
        <v>string(</v>
      </c>
      <c r="D327" s="4" t="str">
        <f>IF(VLOOKUP([Field],Columns[],3,0)&lt;&gt;"","'"&amp;VLOOKUP([Field],Columns[],3,0)&amp;"'","")</f>
        <v>'db_field'</v>
      </c>
      <c r="E327" s="7" t="str">
        <f>IF(VLOOKUP([Field],Columns[],4,0)&lt;&gt;0,", "&amp;VLOOKUP([Field],Columns[],4,0)&amp;")",")")</f>
        <v>, 64)</v>
      </c>
      <c r="F327" s="4" t="str">
        <f>IF(VLOOKUP([Field],Columns[],5,0)=0,"","-&gt;"&amp;VLOOKUP([Field],Columns[],5,0))</f>
        <v>-&gt;nullable()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$table-&gt;string('db_field', 64)-&gt;nullable();</v>
      </c>
    </row>
    <row r="328" spans="1:11">
      <c r="A328" s="4" t="s">
        <v>679</v>
      </c>
      <c r="B328" s="4" t="s">
        <v>684</v>
      </c>
      <c r="C328" s="4" t="str">
        <f>VLOOKUP([Field],Columns[],2,0)&amp;"("</f>
        <v>enum(</v>
      </c>
      <c r="D328" s="4" t="str">
        <f>IF(VLOOKUP([Field],Columns[],3,0)&lt;&gt;"","'"&amp;VLOOKUP([Field],Columns[],3,0)&amp;"'","")</f>
        <v>'operator'</v>
      </c>
      <c r="E328" s="7" t="str">
        <f>IF(VLOOKUP([Field],Columns[],4,0)&lt;&gt;0,", "&amp;VLOOKUP([Field],Columns[],4,0)&amp;")",")")</f>
        <v>, ['=','&lt;','&gt;','&lt;=','&gt;=','&lt;&gt;','In','NotIn','like'])</v>
      </c>
      <c r="F328" s="4" t="str">
        <f>IF(VLOOKUP([Field],Columns[],5,0)=0,"","-&gt;"&amp;VLOOKUP([Field],Columns[],5,0))</f>
        <v>-&gt;default('=')</v>
      </c>
      <c r="G328" s="4" t="str">
        <f>IF(VLOOKUP([Field],Columns[],6,0)=0,"","-&gt;"&amp;VLOOKUP([Field],Columns[],6,0))</f>
        <v/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29" spans="1:11">
      <c r="A329" s="4" t="s">
        <v>679</v>
      </c>
      <c r="B329" s="4" t="s">
        <v>688</v>
      </c>
      <c r="C329" s="4" t="str">
        <f>VLOOKUP([Field],Columns[],2,0)&amp;"("</f>
        <v>string(</v>
      </c>
      <c r="D329" s="4" t="str">
        <f>IF(VLOOKUP([Field],Columns[],3,0)&lt;&gt;"","'"&amp;VLOOKUP([Field],Columns[],3,0)&amp;"'","")</f>
        <v>'compare_method'</v>
      </c>
      <c r="E329" s="7" t="str">
        <f>IF(VLOOKUP([Field],Columns[],4,0)&lt;&gt;0,", "&amp;VLOOKUP([Field],Columns[],4,0)&amp;")",")")</f>
        <v>, 128)</v>
      </c>
      <c r="F329" s="4" t="str">
        <f>IF(VLOOKUP([Field],Columns[],5,0)=0,"","-&gt;"&amp;VLOOKUP([Field],Columns[],5,0))</f>
        <v/>
      </c>
      <c r="G329" s="4" t="str">
        <f>IF(VLOOKUP([Field],Columns[],6,0)=0,"","-&gt;"&amp;VLOOKUP([Field],Columns[],6,0))</f>
        <v>-&gt;nullable()</v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$table-&gt;string('compare_method', 128)-&gt;nullable();</v>
      </c>
    </row>
    <row r="330" spans="1:11">
      <c r="A330" s="4" t="s">
        <v>679</v>
      </c>
      <c r="B330" s="4" t="s">
        <v>36</v>
      </c>
      <c r="C330" s="4" t="str">
        <f>VLOOKUP([Field],Columns[],2,0)&amp;"("</f>
        <v>string(</v>
      </c>
      <c r="D330" s="4" t="str">
        <f>IF(VLOOKUP([Field],Columns[],3,0)&lt;&gt;"","'"&amp;VLOOKUP([Field],Columns[],3,0)&amp;"'","")</f>
        <v>'method'</v>
      </c>
      <c r="E330" s="7" t="str">
        <f>IF(VLOOKUP([Field],Columns[],4,0)&lt;&gt;0,", "&amp;VLOOKUP([Field],Columns[],4,0)&amp;")",")")</f>
        <v>, 128)</v>
      </c>
      <c r="F330" s="4" t="str">
        <f>IF(VLOOKUP([Field],Columns[],5,0)=0,"","-&gt;"&amp;VLOOKUP([Field],Columns[],5,0))</f>
        <v>-&gt;nullable()</v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$table-&gt;string('method', 128)-&gt;nullable();</v>
      </c>
    </row>
    <row r="331" spans="1:11" s="26" customFormat="1">
      <c r="A331" s="4" t="s">
        <v>679</v>
      </c>
      <c r="B331" s="4" t="s">
        <v>700</v>
      </c>
      <c r="C331" s="4" t="str">
        <f>VLOOKUP([Field],Columns[],2,0)&amp;"("</f>
        <v>string(</v>
      </c>
      <c r="D331" s="4" t="str">
        <f>IF(VLOOKUP([Field],Columns[],3,0)&lt;&gt;"","'"&amp;VLOOKUP([Field],Columns[],3,0)&amp;"'","")</f>
        <v>'value_db_field'</v>
      </c>
      <c r="E331" s="7" t="str">
        <f>IF(VLOOKUP([Field],Columns[],4,0)&lt;&gt;0,", "&amp;VLOOKUP([Field],Columns[],4,0)&amp;")",")")</f>
        <v>, 64)</v>
      </c>
      <c r="F331" s="4" t="str">
        <f>IF(VLOOKUP([Field],Columns[],5,0)=0,"","-&gt;"&amp;VLOOKUP([Field],Columns[],5,0))</f>
        <v>-&gt;nullable()</v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$table-&gt;string('value_db_field', 64)-&gt;nullable();</v>
      </c>
    </row>
    <row r="332" spans="1:11" s="26" customFormat="1">
      <c r="A332" s="4" t="s">
        <v>679</v>
      </c>
      <c r="B332" s="4" t="s">
        <v>698</v>
      </c>
      <c r="C332" s="4" t="str">
        <f>VLOOKUP([Field],Columns[],2,0)&amp;"("</f>
        <v>enum(</v>
      </c>
      <c r="D332" s="4" t="str">
        <f>IF(VLOOKUP([Field],Columns[],3,0)&lt;&gt;"","'"&amp;VLOOKUP([Field],Columns[],3,0)&amp;"'","")</f>
        <v>'ignore_null'</v>
      </c>
      <c r="E332" s="7" t="str">
        <f>IF(VLOOKUP([Field],Columns[],4,0)&lt;&gt;0,", "&amp;VLOOKUP([Field],Columns[],4,0)&amp;")",")")</f>
        <v>, ['Yes','No'])</v>
      </c>
      <c r="F332" s="4" t="str">
        <f>IF(VLOOKUP([Field],Columns[],5,0)=0,"","-&gt;"&amp;VLOOKUP([Field],Columns[],5,0))</f>
        <v>-&gt;default('Yes')</v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$table-&gt;enum('ignore_null', ['Yes','No'])-&gt;default('Yes');</v>
      </c>
    </row>
    <row r="333" spans="1:11">
      <c r="A333" s="4" t="s">
        <v>679</v>
      </c>
      <c r="B333" s="4" t="s">
        <v>40</v>
      </c>
      <c r="C333" s="4" t="str">
        <f>VLOOKUP([Field],Columns[],2,0)&amp;"("</f>
        <v>timestamps(</v>
      </c>
      <c r="D333" s="4" t="str">
        <f>IF(VLOOKUP([Field],Columns[],3,0)&lt;&gt;"","'"&amp;VLOOKUP([Field],Columns[],3,0)&amp;"'","")</f>
        <v/>
      </c>
      <c r="E333" s="7" t="str">
        <f>IF(VLOOKUP([Field],Columns[],4,0)&lt;&gt;0,", "&amp;VLOOKUP([Field],Columns[],4,0)&amp;")",")")</f>
        <v>)</v>
      </c>
      <c r="F333" s="4" t="str">
        <f>IF(VLOOKUP([Field],Columns[],5,0)=0,"","-&gt;"&amp;VLOOKUP([Field],Columns[],5,0))</f>
        <v/>
      </c>
      <c r="G333" s="4" t="str">
        <f>IF(VLOOKUP([Field],Columns[],6,0)=0,"","-&gt;"&amp;VLOOKUP([Field],Columns[],6,0))</f>
        <v/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$table-&gt;timestamps();</v>
      </c>
    </row>
    <row r="334" spans="1:11">
      <c r="A334" s="4" t="s">
        <v>679</v>
      </c>
      <c r="B334" s="4" t="s">
        <v>123</v>
      </c>
      <c r="C334" s="4" t="str">
        <f>VLOOKUP([Field],Columns[],2,0)&amp;"("</f>
        <v>foreign(</v>
      </c>
      <c r="D334" s="4" t="str">
        <f>IF(VLOOKUP([Field],Columns[],3,0)&lt;&gt;"","'"&amp;VLOOKUP([Field],Columns[],3,0)&amp;"'","")</f>
        <v>'form_field'</v>
      </c>
      <c r="E334" s="7" t="str">
        <f>IF(VLOOKUP([Field],Columns[],4,0)&lt;&gt;0,", "&amp;VLOOKUP([Field],Columns[],4,0)&amp;")",")")</f>
        <v>)</v>
      </c>
      <c r="F334" s="4" t="str">
        <f>IF(VLOOKUP([Field],Columns[],5,0)=0,"","-&gt;"&amp;VLOOKUP([Field],Columns[],5,0))</f>
        <v>-&gt;references('id')</v>
      </c>
      <c r="G334" s="4" t="str">
        <f>IF(VLOOKUP([Field],Columns[],6,0)=0,"","-&gt;"&amp;VLOOKUP([Field],Columns[],6,0))</f>
        <v>-&gt;on('__resource_form_fields')</v>
      </c>
      <c r="H334" s="4" t="str">
        <f>IF(VLOOKUP([Field],Columns[],7,0)=0,"","-&gt;"&amp;VLOOKUP([Field],Columns[],7,0))</f>
        <v>-&gt;onUpdate('cascade')</v>
      </c>
      <c r="I334" s="4" t="str">
        <f>IF(VLOOKUP([Field],Columns[],8,0)=0,"","-&gt;"&amp;VLOOKUP([Field],Columns[],8,0))</f>
        <v>-&gt;onDelete('cascade')</v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335" spans="1:11">
      <c r="A335" s="4" t="s">
        <v>702</v>
      </c>
      <c r="B335" s="4" t="s">
        <v>21</v>
      </c>
      <c r="C335" s="4" t="str">
        <f>VLOOKUP([Field],Columns[],2,0)&amp;"("</f>
        <v>increments(</v>
      </c>
      <c r="D335" s="4" t="str">
        <f>IF(VLOOKUP([Field],Columns[],3,0)&lt;&gt;"","'"&amp;VLOOKUP([Field],Columns[],3,0)&amp;"'","")</f>
        <v>'id'</v>
      </c>
      <c r="E335" s="7" t="str">
        <f>IF(VLOOKUP([Field],Columns[],4,0)&lt;&gt;0,", "&amp;VLOOKUP([Field],Columns[],4,0)&amp;")",")")</f>
        <v>)</v>
      </c>
      <c r="F335" s="4" t="str">
        <f>IF(VLOOKUP([Field],Columns[],5,0)=0,"","-&gt;"&amp;VLOOKUP([Field],Columns[],5,0))</f>
        <v/>
      </c>
      <c r="G335" s="4" t="str">
        <f>IF(VLOOKUP([Field],Columns[],6,0)=0,"","-&gt;"&amp;VLOOKUP([Field],Columns[],6,0))</f>
        <v/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$table-&gt;increments('id');</v>
      </c>
    </row>
    <row r="336" spans="1:11">
      <c r="A336" s="4" t="s">
        <v>702</v>
      </c>
      <c r="B336" s="4" t="s">
        <v>23</v>
      </c>
      <c r="C336" s="4" t="str">
        <f>VLOOKUP([Field],Columns[],2,0)&amp;"("</f>
        <v>unsignedInteger(</v>
      </c>
      <c r="D336" s="4" t="str">
        <f>IF(VLOOKUP([Field],Columns[],3,0)&lt;&gt;"","'"&amp;VLOOKUP([Field],Columns[],3,0)&amp;"'","")</f>
        <v>'resource'</v>
      </c>
      <c r="E336" s="7" t="str">
        <f>IF(VLOOKUP([Field],Columns[],4,0)&lt;&gt;0,", "&amp;VLOOKUP([Field],Columns[],4,0)&amp;")",")")</f>
        <v>)</v>
      </c>
      <c r="F336" s="4" t="str">
        <f>IF(VLOOKUP([Field],Columns[],5,0)=0,"","-&gt;"&amp;VLOOKUP([Field],Columns[],5,0))</f>
        <v>-&gt;index()</v>
      </c>
      <c r="G336" s="4" t="str">
        <f>IF(VLOOKUP([Field],Columns[],6,0)=0,"","-&gt;"&amp;VLOOKUP([Field],Columns[],6,0))</f>
        <v/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$table-&gt;unsignedInteger('resource')-&gt;index();</v>
      </c>
    </row>
    <row r="337" spans="1:11">
      <c r="A337" s="4" t="s">
        <v>702</v>
      </c>
      <c r="B337" s="4" t="s">
        <v>26</v>
      </c>
      <c r="C337" s="4" t="str">
        <f>VLOOKUP([Field],Columns[],2,0)&amp;"("</f>
        <v>string(</v>
      </c>
      <c r="D337" s="4" t="str">
        <f>IF(VLOOKUP([Field],Columns[],3,0)&lt;&gt;"","'"&amp;VLOOKUP([Field],Columns[],3,0)&amp;"'","")</f>
        <v>'name'</v>
      </c>
      <c r="E337" s="7" t="str">
        <f>IF(VLOOKUP([Field],Columns[],4,0)&lt;&gt;0,", "&amp;VLOOKUP([Field],Columns[],4,0)&amp;")",")")</f>
        <v>, 64)</v>
      </c>
      <c r="F337" s="4" t="str">
        <f>IF(VLOOKUP([Field],Columns[],5,0)=0,"","-&gt;"&amp;VLOOKUP([Field],Columns[],5,0))</f>
        <v>-&gt;index()</v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$table-&gt;string('name', 64)-&gt;index();</v>
      </c>
    </row>
    <row r="338" spans="1:11">
      <c r="A338" s="4" t="s">
        <v>702</v>
      </c>
      <c r="B338" s="4" t="s">
        <v>94</v>
      </c>
      <c r="C338" s="4" t="str">
        <f>VLOOKUP([Field],Columns[],2,0)&amp;"("</f>
        <v>unsignedInteger(</v>
      </c>
      <c r="D338" s="4" t="str">
        <f>IF(VLOOKUP([Field],Columns[],3,0)&lt;&gt;"","'"&amp;VLOOKUP([Field],Columns[],3,0)&amp;"'","")</f>
        <v>'resource_list'</v>
      </c>
      <c r="E338" s="7" t="str">
        <f>IF(VLOOKUP([Field],Columns[],4,0)&lt;&gt;0,", "&amp;VLOOKUP([Field],Columns[],4,0)&amp;")",")")</f>
        <v>)</v>
      </c>
      <c r="F338" s="4" t="str">
        <f>IF(VLOOKUP([Field],Columns[],5,0)=0,"","-&gt;"&amp;VLOOKUP([Field],Columns[],5,0))</f>
        <v>-&gt;index()</v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$table-&gt;unsignedInteger('resource_list')-&gt;index();</v>
      </c>
    </row>
    <row r="339" spans="1:11">
      <c r="A339" s="4" t="s">
        <v>702</v>
      </c>
      <c r="B339" s="4" t="s">
        <v>703</v>
      </c>
      <c r="C339" s="4" t="str">
        <f>VLOOKUP([Field],Columns[],2,0)&amp;"("</f>
        <v>enum(</v>
      </c>
      <c r="D339" s="4" t="str">
        <f>IF(VLOOKUP([Field],Columns[],3,0)&lt;&gt;"","'"&amp;VLOOKUP([Field],Columns[],3,0)&amp;"'","")</f>
        <v>'aggregates'</v>
      </c>
      <c r="E339" s="7" t="str">
        <f>IF(VLOOKUP([Field],Columns[],4,0)&lt;&gt;0,", "&amp;VLOOKUP([Field],Columns[],4,0)&amp;")",")")</f>
        <v>, ['COUNT','SUM','AVG','MAX','MIN'])</v>
      </c>
      <c r="F339" s="4" t="str">
        <f>IF(VLOOKUP([Field],Columns[],5,0)=0,"","-&gt;"&amp;VLOOKUP([Field],Columns[],5,0))</f>
        <v>-&gt;default('COUNT')</v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$table-&gt;enum('aggregates', ['COUNT','SUM','AVG','MAX','MIN'])-&gt;default('COUNT');</v>
      </c>
    </row>
    <row r="340" spans="1:11">
      <c r="A340" s="4" t="s">
        <v>702</v>
      </c>
      <c r="B340" s="4" t="s">
        <v>708</v>
      </c>
      <c r="C340" s="4" t="str">
        <f>VLOOKUP([Field],Columns[],2,0)&amp;"("</f>
        <v>string(</v>
      </c>
      <c r="D340" s="4" t="str">
        <f>IF(VLOOKUP([Field],Columns[],3,0)&lt;&gt;"","'"&amp;VLOOKUP([Field],Columns[],3,0)&amp;"'","")</f>
        <v>'aggregate_field'</v>
      </c>
      <c r="E340" s="7" t="str">
        <f>IF(VLOOKUP([Field],Columns[],4,0)&lt;&gt;0,", "&amp;VLOOKUP([Field],Columns[],4,0)&amp;")",")")</f>
        <v>, 64)</v>
      </c>
      <c r="F340" s="4" t="str">
        <f>IF(VLOOKUP([Field],Columns[],5,0)=0,"","-&gt;"&amp;VLOOKUP([Field],Columns[],5,0))</f>
        <v>-&gt;nullable()</v>
      </c>
      <c r="G340" s="4" t="str">
        <f>IF(VLOOKUP([Field],Columns[],6,0)=0,"","-&gt;"&amp;VLOOKUP([Field],Columns[],6,0))</f>
        <v/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$table-&gt;string('aggregate_field', 64)-&gt;nullable();</v>
      </c>
    </row>
    <row r="341" spans="1:11">
      <c r="A341" s="4" t="s">
        <v>702</v>
      </c>
      <c r="B341" s="5" t="s">
        <v>709</v>
      </c>
      <c r="C341" s="5" t="str">
        <f>VLOOKUP([Field],Columns[],2,0)&amp;"("</f>
        <v>enum(</v>
      </c>
      <c r="D341" s="5" t="str">
        <f>IF(VLOOKUP([Field],Columns[],3,0)&lt;&gt;"","'"&amp;VLOOKUP([Field],Columns[],3,0)&amp;"'","")</f>
        <v>'aggregate_distinct'</v>
      </c>
      <c r="E341" s="8" t="str">
        <f>IF(VLOOKUP([Field],Columns[],4,0)&lt;&gt;0,", "&amp;VLOOKUP([Field],Columns[],4,0)&amp;")",")")</f>
        <v>, ['No','Yes'])</v>
      </c>
      <c r="F341" s="5" t="str">
        <f>IF(VLOOKUP([Field],Columns[],5,0)=0,"","-&gt;"&amp;VLOOKUP([Field],Columns[],5,0))</f>
        <v>-&gt;default('No')</v>
      </c>
      <c r="G341" s="5" t="str">
        <f>IF(VLOOKUP([Field],Columns[],6,0)=0,"","-&gt;"&amp;VLOOKUP([Field],Columns[],6,0))</f>
        <v/>
      </c>
      <c r="H341" s="5" t="str">
        <f>IF(VLOOKUP([Field],Columns[],7,0)=0,"","-&gt;"&amp;VLOOKUP([Field],Columns[],7,0))</f>
        <v/>
      </c>
      <c r="I341" s="5" t="str">
        <f>IF(VLOOKUP([Field],Columns[],8,0)=0,"","-&gt;"&amp;VLOOKUP([Field],Columns[],8,0))</f>
        <v/>
      </c>
      <c r="J341" s="5" t="str">
        <f>IF(VLOOKUP([Field],Columns[],9,0)=0,"","-&gt;"&amp;VLOOKUP([Field],Columns[],9,0))</f>
        <v/>
      </c>
      <c r="K341" s="5" t="str">
        <f>"$table-&gt;"&amp;[Type]&amp;[Name]&amp;[Arg2]&amp;[Method1]&amp;[Method2]&amp;[Method3]&amp;[Method4]&amp;[Method5]&amp;";"</f>
        <v>$table-&gt;enum('aggregate_distinct', ['No','Yes'])-&gt;default('No');</v>
      </c>
    </row>
    <row r="342" spans="1:11">
      <c r="A342" s="4" t="s">
        <v>702</v>
      </c>
      <c r="B342" s="5" t="s">
        <v>712</v>
      </c>
      <c r="C342" s="5" t="str">
        <f>VLOOKUP([Field],Columns[],2,0)&amp;"("</f>
        <v>enum(</v>
      </c>
      <c r="D342" s="5" t="str">
        <f>IF(VLOOKUP([Field],Columns[],3,0)&lt;&gt;"","'"&amp;VLOOKUP([Field],Columns[],3,0)&amp;"'","")</f>
        <v>'date_field'</v>
      </c>
      <c r="E342" s="8" t="str">
        <f>IF(VLOOKUP([Field],Columns[],4,0)&lt;&gt;0,", "&amp;VLOOKUP([Field],Columns[],4,0)&amp;")",")")</f>
        <v>, ['created_at','updated_at'])</v>
      </c>
      <c r="F342" s="5" t="str">
        <f>IF(VLOOKUP([Field],Columns[],5,0)=0,"","-&gt;"&amp;VLOOKUP([Field],Columns[],5,0))</f>
        <v>-&gt;default('created_at')</v>
      </c>
      <c r="G342" s="5" t="str">
        <f>IF(VLOOKUP([Field],Columns[],6,0)=0,"","-&gt;"&amp;VLOOKUP([Field],Columns[],6,0))</f>
        <v/>
      </c>
      <c r="H342" s="5" t="str">
        <f>IF(VLOOKUP([Field],Columns[],7,0)=0,"","-&gt;"&amp;VLOOKUP([Field],Columns[],7,0))</f>
        <v/>
      </c>
      <c r="I342" s="5" t="str">
        <f>IF(VLOOKUP([Field],Columns[],8,0)=0,"","-&gt;"&amp;VLOOKUP([Field],Columns[],8,0))</f>
        <v/>
      </c>
      <c r="J342" s="5" t="str">
        <f>IF(VLOOKUP([Field],Columns[],9,0)=0,"","-&gt;"&amp;VLOOKUP([Field],Columns[],9,0))</f>
        <v/>
      </c>
      <c r="K342" s="5" t="str">
        <f>"$table-&gt;"&amp;[Type]&amp;[Name]&amp;[Arg2]&amp;[Method1]&amp;[Method2]&amp;[Method3]&amp;[Method4]&amp;[Method5]&amp;";"</f>
        <v>$table-&gt;enum('date_field', ['created_at','updated_at'])-&gt;default('created_at');</v>
      </c>
    </row>
    <row r="343" spans="1:11">
      <c r="A343" s="4" t="s">
        <v>702</v>
      </c>
      <c r="B343" s="5" t="s">
        <v>716</v>
      </c>
      <c r="C343" s="5" t="str">
        <f>VLOOKUP([Field],Columns[],2,0)&amp;"("</f>
        <v>enum(</v>
      </c>
      <c r="D343" s="5" t="str">
        <f>IF(VLOOKUP([Field],Columns[],3,0)&lt;&gt;"","'"&amp;VLOOKUP([Field],Columns[],3,0)&amp;"'","")</f>
        <v>'range_unit'</v>
      </c>
      <c r="E343" s="8" t="str">
        <f>IF(VLOOKUP([Field],Columns[],4,0)&lt;&gt;0,", "&amp;VLOOKUP([Field],Columns[],4,0)&amp;")",")")</f>
        <v>, ['DAY','WEEK','MONTH','YEAR','MINUTE','HOUR','WTD','WTD2','MTD','QTD','HTD','YTD'])</v>
      </c>
      <c r="F343" s="5" t="str">
        <f>IF(VLOOKUP([Field],Columns[],5,0)=0,"","-&gt;"&amp;VLOOKUP([Field],Columns[],5,0))</f>
        <v>-&gt;default('DAY')</v>
      </c>
      <c r="G343" s="5" t="str">
        <f>IF(VLOOKUP([Field],Columns[],6,0)=0,"","-&gt;"&amp;VLOOKUP([Field],Columns[],6,0))</f>
        <v/>
      </c>
      <c r="H343" s="5" t="str">
        <f>IF(VLOOKUP([Field],Columns[],7,0)=0,"","-&gt;"&amp;VLOOKUP([Field],Columns[],7,0))</f>
        <v/>
      </c>
      <c r="I343" s="5" t="str">
        <f>IF(VLOOKUP([Field],Columns[],8,0)=0,"","-&gt;"&amp;VLOOKUP([Field],Columns[],8,0))</f>
        <v/>
      </c>
      <c r="J343" s="5" t="str">
        <f>IF(VLOOKUP([Field],Columns[],9,0)=0,"","-&gt;"&amp;VLOOKUP([Field],Columns[],9,0))</f>
        <v/>
      </c>
      <c r="K343" s="5" t="str">
        <f>"$table-&gt;"&amp;[Type]&amp;[Name]&amp;[Arg2]&amp;[Method1]&amp;[Method2]&amp;[Method3]&amp;[Method4]&amp;[Method5]&amp;";"</f>
        <v>$table-&gt;enum('range_unit', ['DAY','WEEK','MONTH','YEAR','MINUTE','HOUR','WTD','WTD2','MTD','QTD','HTD','YTD'])-&gt;default('DAY');</v>
      </c>
    </row>
    <row r="344" spans="1:11">
      <c r="A344" s="4" t="s">
        <v>702</v>
      </c>
      <c r="B344" s="5" t="s">
        <v>720</v>
      </c>
      <c r="C344" s="5" t="str">
        <f>VLOOKUP([Field],Columns[],2,0)&amp;"("</f>
        <v>unsignedTinyInteger(</v>
      </c>
      <c r="D344" s="5" t="str">
        <f>IF(VLOOKUP([Field],Columns[],3,0)&lt;&gt;"","'"&amp;VLOOKUP([Field],Columns[],3,0)&amp;"'","")</f>
        <v>'range'</v>
      </c>
      <c r="E344" s="8" t="str">
        <f>IF(VLOOKUP([Field],Columns[],4,0)&lt;&gt;0,", "&amp;VLOOKUP([Field],Columns[],4,0)&amp;")",")")</f>
        <v>)</v>
      </c>
      <c r="F344" s="5" t="str">
        <f>IF(VLOOKUP([Field],Columns[],5,0)=0,"","-&gt;"&amp;VLOOKUP([Field],Columns[],5,0))</f>
        <v>-&gt;default(2)</v>
      </c>
      <c r="G344" s="5" t="str">
        <f>IF(VLOOKUP([Field],Columns[],6,0)=0,"","-&gt;"&amp;VLOOKUP([Field],Columns[],6,0))</f>
        <v/>
      </c>
      <c r="H344" s="5" t="str">
        <f>IF(VLOOKUP([Field],Columns[],7,0)=0,"","-&gt;"&amp;VLOOKUP([Field],Columns[],7,0))</f>
        <v/>
      </c>
      <c r="I344" s="5" t="str">
        <f>IF(VLOOKUP([Field],Columns[],8,0)=0,"","-&gt;"&amp;VLOOKUP([Field],Columns[],8,0))</f>
        <v/>
      </c>
      <c r="J344" s="5" t="str">
        <f>IF(VLOOKUP([Field],Columns[],9,0)=0,"","-&gt;"&amp;VLOOKUP([Field],Columns[],9,0))</f>
        <v/>
      </c>
      <c r="K344" s="5" t="str">
        <f>"$table-&gt;"&amp;[Type]&amp;[Name]&amp;[Arg2]&amp;[Method1]&amp;[Method2]&amp;[Method3]&amp;[Method4]&amp;[Method5]&amp;";"</f>
        <v>$table-&gt;unsignedTinyInteger('range')-&gt;default(2);</v>
      </c>
    </row>
    <row r="345" spans="1:11">
      <c r="A345" s="4" t="s">
        <v>702</v>
      </c>
      <c r="B345" s="4" t="s">
        <v>723</v>
      </c>
      <c r="C345" s="4" t="str">
        <f>VLOOKUP([Field],Columns[],2,0)&amp;"("</f>
        <v>string(</v>
      </c>
      <c r="D345" s="4" t="str">
        <f>IF(VLOOKUP([Field],Columns[],3,0)&lt;&gt;"","'"&amp;VLOOKUP([Field],Columns[],3,0)&amp;"'","")</f>
        <v>'groupby'</v>
      </c>
      <c r="E345" s="7" t="str">
        <f>IF(VLOOKUP([Field],Columns[],4,0)&lt;&gt;0,", "&amp;VLOOKUP([Field],Columns[],4,0)&amp;")",")")</f>
        <v>, 64)</v>
      </c>
      <c r="F345" s="4" t="str">
        <f>IF(VLOOKUP([Field],Columns[],5,0)=0,"","-&gt;"&amp;VLOOKUP([Field],Columns[],5,0))</f>
        <v>-&gt;nullable()</v>
      </c>
      <c r="G345" s="4" t="str">
        <f>IF(VLOOKUP([Field],Columns[],6,0)=0,"","-&gt;"&amp;VLOOKUP([Field],Columns[],6,0))</f>
        <v/>
      </c>
      <c r="H345" s="4" t="str">
        <f>IF(VLOOKUP([Field],Columns[],7,0)=0,"","-&gt;"&amp;VLOOKUP([Field],Columns[],7,0))</f>
        <v/>
      </c>
      <c r="I345" s="4" t="str">
        <f>IF(VLOOKUP([Field],Columns[],8,0)=0,"","-&gt;"&amp;VLOOKUP([Field],Columns[],8,0))</f>
        <v/>
      </c>
      <c r="J345" s="4" t="str">
        <f>IF(VLOOKUP([Field],Columns[],9,0)=0,"","-&gt;"&amp;VLOOKUP([Field],Columns[],9,0))</f>
        <v/>
      </c>
      <c r="K345" s="4" t="str">
        <f>"$table-&gt;"&amp;[Type]&amp;[Name]&amp;[Arg2]&amp;[Method1]&amp;[Method2]&amp;[Method3]&amp;[Method4]&amp;[Method5]&amp;";"</f>
        <v>$table-&gt;string('groupby', 64)-&gt;nullable();</v>
      </c>
    </row>
    <row r="346" spans="1:11" s="26" customFormat="1">
      <c r="A346" s="4" t="s">
        <v>702</v>
      </c>
      <c r="B346" s="4" t="s">
        <v>36</v>
      </c>
      <c r="C346" s="4" t="str">
        <f>VLOOKUP([Field],Columns[],2,0)&amp;"("</f>
        <v>string(</v>
      </c>
      <c r="D346" s="4" t="str">
        <f>IF(VLOOKUP([Field],Columns[],3,0)&lt;&gt;"","'"&amp;VLOOKUP([Field],Columns[],3,0)&amp;"'","")</f>
        <v>'method'</v>
      </c>
      <c r="E346" s="7" t="str">
        <f>IF(VLOOKUP([Field],Columns[],4,0)&lt;&gt;0,", "&amp;VLOOKUP([Field],Columns[],4,0)&amp;")",")")</f>
        <v>, 128)</v>
      </c>
      <c r="F346" s="4" t="str">
        <f>IF(VLOOKUP([Field],Columns[],5,0)=0,"","-&gt;"&amp;VLOOKUP([Field],Columns[],5,0))</f>
        <v>-&gt;nullable()</v>
      </c>
      <c r="G346" s="4" t="str">
        <f>IF(VLOOKUP([Field],Columns[],6,0)=0,"","-&gt;"&amp;VLOOKUP([Field],Columns[],6,0))</f>
        <v/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$table-&gt;string('method', 128)-&gt;nullable();</v>
      </c>
    </row>
    <row r="347" spans="1:11">
      <c r="A347" s="4" t="s">
        <v>702</v>
      </c>
      <c r="B347" s="4" t="s">
        <v>40</v>
      </c>
      <c r="C347" s="4" t="str">
        <f>VLOOKUP([Field],Columns[],2,0)&amp;"("</f>
        <v>timestamps(</v>
      </c>
      <c r="D347" s="4" t="str">
        <f>IF(VLOOKUP([Field],Columns[],3,0)&lt;&gt;"","'"&amp;VLOOKUP([Field],Columns[],3,0)&amp;"'","")</f>
        <v/>
      </c>
      <c r="E347" s="7" t="str">
        <f>IF(VLOOKUP([Field],Columns[],4,0)&lt;&gt;0,", "&amp;VLOOKUP([Field],Columns[],4,0)&amp;")",")")</f>
        <v>)</v>
      </c>
      <c r="F347" s="4" t="str">
        <f>IF(VLOOKUP([Field],Columns[],5,0)=0,"","-&gt;"&amp;VLOOKUP([Field],Columns[],5,0))</f>
        <v/>
      </c>
      <c r="G347" s="4" t="str">
        <f>IF(VLOOKUP([Field],Columns[],6,0)=0,"","-&gt;"&amp;VLOOKUP([Field],Columns[],6,0))</f>
        <v/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$table-&gt;timestamps();</v>
      </c>
    </row>
    <row r="348" spans="1:11">
      <c r="A348" s="4" t="s">
        <v>702</v>
      </c>
      <c r="B348" s="4" t="s">
        <v>41</v>
      </c>
      <c r="C348" s="4" t="str">
        <f>VLOOKUP([Field],Columns[],2,0)&amp;"("</f>
        <v>foreign(</v>
      </c>
      <c r="D348" s="4" t="str">
        <f>IF(VLOOKUP([Field],Columns[],3,0)&lt;&gt;"","'"&amp;VLOOKUP([Field],Columns[],3,0)&amp;"'","")</f>
        <v>'resource'</v>
      </c>
      <c r="E348" s="7" t="str">
        <f>IF(VLOOKUP([Field],Columns[],4,0)&lt;&gt;0,", "&amp;VLOOKUP([Field],Columns[],4,0)&amp;")",")")</f>
        <v>)</v>
      </c>
      <c r="F348" s="4" t="str">
        <f>IF(VLOOKUP([Field],Columns[],5,0)=0,"","-&gt;"&amp;VLOOKUP([Field],Columns[],5,0))</f>
        <v>-&gt;references('id')</v>
      </c>
      <c r="G348" s="4" t="str">
        <f>IF(VLOOKUP([Field],Columns[],6,0)=0,"","-&gt;"&amp;VLOOKUP([Field],Columns[],6,0))</f>
        <v>-&gt;on('__resources')</v>
      </c>
      <c r="H348" s="4" t="str">
        <f>IF(VLOOKUP([Field],Columns[],7,0)=0,"","-&gt;"&amp;VLOOKUP([Field],Columns[],7,0))</f>
        <v>-&gt;onUpdate('cascade')</v>
      </c>
      <c r="I348" s="4" t="str">
        <f>IF(VLOOKUP([Field],Columns[],8,0)=0,"","-&gt;"&amp;VLOOKUP([Field],Columns[],8,0))</f>
        <v>-&gt;onDelete('cascade')</v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49" spans="1:11">
      <c r="A349" s="4" t="s">
        <v>702</v>
      </c>
      <c r="B349" s="4" t="s">
        <v>95</v>
      </c>
      <c r="C349" s="4" t="str">
        <f>VLOOKUP([Field],Columns[],2,0)&amp;"("</f>
        <v>foreign(</v>
      </c>
      <c r="D349" s="4" t="str">
        <f>IF(VLOOKUP([Field],Columns[],3,0)&lt;&gt;"","'"&amp;VLOOKUP([Field],Columns[],3,0)&amp;"'","")</f>
        <v>'resource_list'</v>
      </c>
      <c r="E349" s="7" t="str">
        <f>IF(VLOOKUP([Field],Columns[],4,0)&lt;&gt;0,", "&amp;VLOOKUP([Field],Columns[],4,0)&amp;")",")")</f>
        <v>)</v>
      </c>
      <c r="F349" s="4" t="str">
        <f>IF(VLOOKUP([Field],Columns[],5,0)=0,"","-&gt;"&amp;VLOOKUP([Field],Columns[],5,0))</f>
        <v>-&gt;references('id')</v>
      </c>
      <c r="G349" s="4" t="str">
        <f>IF(VLOOKUP([Field],Columns[],6,0)=0,"","-&gt;"&amp;VLOOKUP([Field],Columns[],6,0))</f>
        <v>-&gt;on('__resource_lists')</v>
      </c>
      <c r="H349" s="4" t="str">
        <f>IF(VLOOKUP([Field],Columns[],7,0)=0,"","-&gt;"&amp;VLOOKUP([Field],Columns[],7,0))</f>
        <v>-&gt;onUpdate('cascade')</v>
      </c>
      <c r="I349" s="4" t="str">
        <f>IF(VLOOKUP([Field],Columns[],8,0)=0,"","-&gt;"&amp;VLOOKUP([Field],Columns[],8,0))</f>
        <v>-&gt;onDelete('cascade')</v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50" spans="1:11">
      <c r="A350" s="4" t="s">
        <v>725</v>
      </c>
      <c r="B350" s="4" t="s">
        <v>21</v>
      </c>
      <c r="C350" s="4" t="str">
        <f>VLOOKUP([Field],Columns[],2,0)&amp;"("</f>
        <v>increments(</v>
      </c>
      <c r="D350" s="4" t="str">
        <f>IF(VLOOKUP([Field],Columns[],3,0)&lt;&gt;"","'"&amp;VLOOKUP([Field],Columns[],3,0)&amp;"'","")</f>
        <v>'id'</v>
      </c>
      <c r="E350" s="7" t="str">
        <f>IF(VLOOKUP([Field],Columns[],4,0)&lt;&gt;0,", "&amp;VLOOKUP([Field],Columns[],4,0)&amp;")",")")</f>
        <v>)</v>
      </c>
      <c r="F350" s="4" t="str">
        <f>IF(VLOOKUP([Field],Columns[],5,0)=0,"","-&gt;"&amp;VLOOKUP([Field],Columns[],5,0))</f>
        <v/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$table-&gt;increments('id');</v>
      </c>
    </row>
    <row r="351" spans="1:11">
      <c r="A351" s="4" t="s">
        <v>725</v>
      </c>
      <c r="B351" s="4" t="s">
        <v>23</v>
      </c>
      <c r="C351" s="4" t="str">
        <f>VLOOKUP([Field],Columns[],2,0)&amp;"("</f>
        <v>unsignedInteger(</v>
      </c>
      <c r="D351" s="4" t="str">
        <f>IF(VLOOKUP([Field],Columns[],3,0)&lt;&gt;"","'"&amp;VLOOKUP([Field],Columns[],3,0)&amp;"'","")</f>
        <v>'resource'</v>
      </c>
      <c r="E351" s="7" t="str">
        <f>IF(VLOOKUP([Field],Columns[],4,0)&lt;&gt;0,", "&amp;VLOOKUP([Field],Columns[],4,0)&amp;")",")")</f>
        <v>)</v>
      </c>
      <c r="F351" s="4" t="str">
        <f>IF(VLOOKUP([Field],Columns[],5,0)=0,"","-&gt;"&amp;VLOOKUP([Field],Columns[],5,0))</f>
        <v>-&gt;index()</v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$table-&gt;unsignedInteger('resource')-&gt;index();</v>
      </c>
    </row>
    <row r="352" spans="1:11">
      <c r="A352" s="4" t="s">
        <v>725</v>
      </c>
      <c r="B352" s="4" t="s">
        <v>26</v>
      </c>
      <c r="C352" s="4" t="str">
        <f>VLOOKUP([Field],Columns[],2,0)&amp;"("</f>
        <v>string(</v>
      </c>
      <c r="D352" s="4" t="str">
        <f>IF(VLOOKUP([Field],Columns[],3,0)&lt;&gt;"","'"&amp;VLOOKUP([Field],Columns[],3,0)&amp;"'","")</f>
        <v>'name'</v>
      </c>
      <c r="E352" s="7" t="str">
        <f>IF(VLOOKUP([Field],Columns[],4,0)&lt;&gt;0,", "&amp;VLOOKUP([Field],Columns[],4,0)&amp;")",")")</f>
        <v>, 64)</v>
      </c>
      <c r="F352" s="4" t="str">
        <f>IF(VLOOKUP([Field],Columns[],5,0)=0,"","-&gt;"&amp;VLOOKUP([Field],Columns[],5,0))</f>
        <v>-&gt;index()</v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$table-&gt;string('name', 64)-&gt;index();</v>
      </c>
    </row>
    <row r="353" spans="1:11">
      <c r="A353" s="4" t="s">
        <v>725</v>
      </c>
      <c r="B353" s="4" t="s">
        <v>28</v>
      </c>
      <c r="C353" s="4" t="str">
        <f>VLOOKUP([Field],Columns[],2,0)&amp;"("</f>
        <v>string(</v>
      </c>
      <c r="D353" s="4" t="str">
        <f>IF(VLOOKUP([Field],Columns[],3,0)&lt;&gt;"","'"&amp;VLOOKUP([Field],Columns[],3,0)&amp;"'","")</f>
        <v>'description'</v>
      </c>
      <c r="E353" s="7" t="str">
        <f>IF(VLOOKUP([Field],Columns[],4,0)&lt;&gt;0,", "&amp;VLOOKUP([Field],Columns[],4,0)&amp;")",")")</f>
        <v>, 1024)</v>
      </c>
      <c r="F353" s="4" t="str">
        <f>IF(VLOOKUP([Field],Columns[],5,0)=0,"","-&gt;"&amp;VLOOKUP([Field],Columns[],5,0))</f>
        <v>-&gt;nullable()</v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$table-&gt;string('description', 1024)-&gt;nullable();</v>
      </c>
    </row>
    <row r="354" spans="1:11">
      <c r="A354" s="4" t="s">
        <v>725</v>
      </c>
      <c r="B354" s="4" t="s">
        <v>30</v>
      </c>
      <c r="C354" s="4" t="str">
        <f>VLOOKUP([Field],Columns[],2,0)&amp;"("</f>
        <v>string(</v>
      </c>
      <c r="D354" s="4" t="str">
        <f>IF(VLOOKUP([Field],Columns[],3,0)&lt;&gt;"","'"&amp;VLOOKUP([Field],Columns[],3,0)&amp;"'","")</f>
        <v>'title'</v>
      </c>
      <c r="E354" s="7" t="str">
        <f>IF(VLOOKUP([Field],Columns[],4,0)&lt;&gt;0,", "&amp;VLOOKUP([Field],Columns[],4,0)&amp;")",")")</f>
        <v>, 128)</v>
      </c>
      <c r="F354" s="4" t="str">
        <f>IF(VLOOKUP([Field],Columns[],5,0)=0,"","-&gt;"&amp;VLOOKUP([Field],Columns[],5,0))</f>
        <v>-&gt;nullable()</v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$table-&gt;string('title', 128)-&gt;nullable();</v>
      </c>
    </row>
    <row r="355" spans="1:11">
      <c r="A355" s="4" t="s">
        <v>725</v>
      </c>
      <c r="B355" s="4" t="s">
        <v>36</v>
      </c>
      <c r="C355" s="4" t="str">
        <f>VLOOKUP([Field],Columns[],2,0)&amp;"("</f>
        <v>string(</v>
      </c>
      <c r="D355" s="4" t="str">
        <f>IF(VLOOKUP([Field],Columns[],3,0)&lt;&gt;"","'"&amp;VLOOKUP([Field],Columns[],3,0)&amp;"'","")</f>
        <v>'method'</v>
      </c>
      <c r="E355" s="7" t="str">
        <f>IF(VLOOKUP([Field],Columns[],4,0)&lt;&gt;0,", "&amp;VLOOKUP([Field],Columns[],4,0)&amp;")",")")</f>
        <v>, 128)</v>
      </c>
      <c r="F355" s="4" t="str">
        <f>IF(VLOOKUP([Field],Columns[],5,0)=0,"","-&gt;"&amp;VLOOKUP([Field],Columns[],5,0))</f>
        <v>-&gt;nullable()</v>
      </c>
      <c r="G355" s="4" t="str">
        <f>IF(VLOOKUP([Field],Columns[],6,0)=0,"","-&gt;"&amp;VLOOKUP([Field],Columns[],6,0))</f>
        <v/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$table-&gt;string('method', 128)-&gt;nullable();</v>
      </c>
    </row>
    <row r="356" spans="1:11">
      <c r="A356" s="4" t="s">
        <v>725</v>
      </c>
      <c r="B356" s="4" t="s">
        <v>40</v>
      </c>
      <c r="C356" s="5" t="str">
        <f>VLOOKUP([Field],Columns[],2,0)&amp;"("</f>
        <v>timestamps(</v>
      </c>
      <c r="D356" s="5" t="str">
        <f>IF(VLOOKUP([Field],Columns[],3,0)&lt;&gt;"","'"&amp;VLOOKUP([Field],Columns[],3,0)&amp;"'","")</f>
        <v/>
      </c>
      <c r="E356" s="8" t="str">
        <f>IF(VLOOKUP([Field],Columns[],4,0)&lt;&gt;0,", "&amp;VLOOKUP([Field],Columns[],4,0)&amp;")",")")</f>
        <v>)</v>
      </c>
      <c r="F356" s="5" t="str">
        <f>IF(VLOOKUP([Field],Columns[],5,0)=0,"","-&gt;"&amp;VLOOKUP([Field],Columns[],5,0))</f>
        <v/>
      </c>
      <c r="G356" s="5" t="str">
        <f>IF(VLOOKUP([Field],Columns[],6,0)=0,"","-&gt;"&amp;VLOOKUP([Field],Columns[],6,0))</f>
        <v/>
      </c>
      <c r="H356" s="5" t="str">
        <f>IF(VLOOKUP([Field],Columns[],7,0)=0,"","-&gt;"&amp;VLOOKUP([Field],Columns[],7,0))</f>
        <v/>
      </c>
      <c r="I356" s="5" t="str">
        <f>IF(VLOOKUP([Field],Columns[],8,0)=0,"","-&gt;"&amp;VLOOKUP([Field],Columns[],8,0))</f>
        <v/>
      </c>
      <c r="J356" s="5" t="str">
        <f>IF(VLOOKUP([Field],Columns[],9,0)=0,"","-&gt;"&amp;VLOOKUP([Field],Columns[],9,0))</f>
        <v/>
      </c>
      <c r="K356" s="5" t="str">
        <f>"$table-&gt;"&amp;[Type]&amp;[Name]&amp;[Arg2]&amp;[Method1]&amp;[Method2]&amp;[Method3]&amp;[Method4]&amp;[Method5]&amp;";"</f>
        <v>$table-&gt;timestamps();</v>
      </c>
    </row>
    <row r="357" spans="1:11">
      <c r="A357" s="4" t="s">
        <v>725</v>
      </c>
      <c r="B357" s="4" t="s">
        <v>41</v>
      </c>
      <c r="C357" s="4" t="str">
        <f>VLOOKUP([Field],Columns[],2,0)&amp;"("</f>
        <v>foreign(</v>
      </c>
      <c r="D357" s="4" t="str">
        <f>IF(VLOOKUP([Field],Columns[],3,0)&lt;&gt;"","'"&amp;VLOOKUP([Field],Columns[],3,0)&amp;"'","")</f>
        <v>'resource'</v>
      </c>
      <c r="E357" s="7" t="str">
        <f>IF(VLOOKUP([Field],Columns[],4,0)&lt;&gt;0,", "&amp;VLOOKUP([Field],Columns[],4,0)&amp;")",")")</f>
        <v>)</v>
      </c>
      <c r="F357" s="4" t="str">
        <f>IF(VLOOKUP([Field],Columns[],5,0)=0,"","-&gt;"&amp;VLOOKUP([Field],Columns[],5,0))</f>
        <v>-&gt;references('id')</v>
      </c>
      <c r="G357" s="4" t="str">
        <f>IF(VLOOKUP([Field],Columns[],6,0)=0,"","-&gt;"&amp;VLOOKUP([Field],Columns[],6,0))</f>
        <v>-&gt;on('__resources')</v>
      </c>
      <c r="H357" s="4" t="str">
        <f>IF(VLOOKUP([Field],Columns[],7,0)=0,"","-&gt;"&amp;VLOOKUP([Field],Columns[],7,0))</f>
        <v>-&gt;onUpdate('cascade')</v>
      </c>
      <c r="I357" s="4" t="str">
        <f>IF(VLOOKUP([Field],Columns[],8,0)=0,"","-&gt;"&amp;VLOOKUP([Field],Columns[],8,0))</f>
        <v>-&gt;onDelete('cascade')</v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58" spans="1:11">
      <c r="A358" s="4" t="s">
        <v>726</v>
      </c>
      <c r="B358" s="4" t="s">
        <v>21</v>
      </c>
      <c r="C358" s="4" t="str">
        <f>VLOOKUP([Field],Columns[],2,0)&amp;"("</f>
        <v>increments(</v>
      </c>
      <c r="D358" s="4" t="str">
        <f>IF(VLOOKUP([Field],Columns[],3,0)&lt;&gt;"","'"&amp;VLOOKUP([Field],Columns[],3,0)&amp;"'","")</f>
        <v>'id'</v>
      </c>
      <c r="E358" s="7" t="str">
        <f>IF(VLOOKUP([Field],Columns[],4,0)&lt;&gt;0,", "&amp;VLOOKUP([Field],Columns[],4,0)&amp;")",")")</f>
        <v>)</v>
      </c>
      <c r="F358" s="4" t="str">
        <f>IF(VLOOKUP([Field],Columns[],5,0)=0,"","-&gt;"&amp;VLOOKUP([Field],Columns[],5,0))</f>
        <v/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$table-&gt;increments('id');</v>
      </c>
    </row>
    <row r="359" spans="1:11" s="26" customFormat="1">
      <c r="A359" s="4" t="s">
        <v>726</v>
      </c>
      <c r="B359" s="4" t="s">
        <v>725</v>
      </c>
      <c r="C359" s="4" t="str">
        <f>VLOOKUP([Field],Columns[],2,0)&amp;"("</f>
        <v>unsignedInteger(</v>
      </c>
      <c r="D359" s="4" t="str">
        <f>IF(VLOOKUP([Field],Columns[],3,0)&lt;&gt;"","'"&amp;VLOOKUP([Field],Columns[],3,0)&amp;"'","")</f>
        <v>'resource_dashboard'</v>
      </c>
      <c r="E359" s="7" t="str">
        <f>IF(VLOOKUP([Field],Columns[],4,0)&lt;&gt;0,", "&amp;VLOOKUP([Field],Columns[],4,0)&amp;")",")")</f>
        <v>)</v>
      </c>
      <c r="F359" s="4" t="str">
        <f>IF(VLOOKUP([Field],Columns[],5,0)=0,"","-&gt;"&amp;VLOOKUP([Field],Columns[],5,0))</f>
        <v>-&gt;index()</v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$table-&gt;unsignedInteger('resource_dashboard')-&gt;index();</v>
      </c>
    </row>
    <row r="360" spans="1:11">
      <c r="A360" s="4" t="s">
        <v>726</v>
      </c>
      <c r="B360" s="4" t="s">
        <v>26</v>
      </c>
      <c r="C360" s="4" t="str">
        <f>VLOOKUP([Field],Columns[],2,0)&amp;"("</f>
        <v>string(</v>
      </c>
      <c r="D360" s="4" t="str">
        <f>IF(VLOOKUP([Field],Columns[],3,0)&lt;&gt;"","'"&amp;VLOOKUP([Field],Columns[],3,0)&amp;"'","")</f>
        <v>'name'</v>
      </c>
      <c r="E360" s="7" t="str">
        <f>IF(VLOOKUP([Field],Columns[],4,0)&lt;&gt;0,", "&amp;VLOOKUP([Field],Columns[],4,0)&amp;")",")")</f>
        <v>, 64)</v>
      </c>
      <c r="F360" s="4" t="str">
        <f>IF(VLOOKUP([Field],Columns[],5,0)=0,"","-&gt;"&amp;VLOOKUP([Field],Columns[],5,0))</f>
        <v>-&gt;index()</v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$table-&gt;string('name', 64)-&gt;index();</v>
      </c>
    </row>
    <row r="361" spans="1:11">
      <c r="A361" s="4" t="s">
        <v>726</v>
      </c>
      <c r="B361" s="4" t="s">
        <v>30</v>
      </c>
      <c r="C361" s="4" t="str">
        <f>VLOOKUP([Field],Columns[],2,0)&amp;"("</f>
        <v>string(</v>
      </c>
      <c r="D361" s="4" t="str">
        <f>IF(VLOOKUP([Field],Columns[],3,0)&lt;&gt;"","'"&amp;VLOOKUP([Field],Columns[],3,0)&amp;"'","")</f>
        <v>'title'</v>
      </c>
      <c r="E361" s="7" t="str">
        <f>IF(VLOOKUP([Field],Columns[],4,0)&lt;&gt;0,", "&amp;VLOOKUP([Field],Columns[],4,0)&amp;")",")")</f>
        <v>, 128)</v>
      </c>
      <c r="F361" s="4" t="str">
        <f>IF(VLOOKUP([Field],Columns[],5,0)=0,"","-&gt;"&amp;VLOOKUP([Field],Columns[],5,0))</f>
        <v>-&gt;nullable()</v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$table-&gt;string('title', 128)-&gt;nullable();</v>
      </c>
    </row>
    <row r="362" spans="1:11">
      <c r="A362" s="4" t="s">
        <v>726</v>
      </c>
      <c r="B362" s="4" t="s">
        <v>728</v>
      </c>
      <c r="C362" s="4" t="str">
        <f>VLOOKUP([Field],Columns[],2,0)&amp;"("</f>
        <v>unsignedSmallInteger(</v>
      </c>
      <c r="D362" s="4" t="str">
        <f>IF(VLOOKUP([Field],Columns[],3,0)&lt;&gt;"","'"&amp;VLOOKUP([Field],Columns[],3,0)&amp;"'","")</f>
        <v>'height'</v>
      </c>
      <c r="E362" s="7" t="str">
        <f>IF(VLOOKUP([Field],Columns[],4,0)&lt;&gt;0,", "&amp;VLOOKUP([Field],Columns[],4,0)&amp;")",")")</f>
        <v>)</v>
      </c>
      <c r="F362" s="4" t="str">
        <f>IF(VLOOKUP([Field],Columns[],5,0)=0,"","-&gt;"&amp;VLOOKUP([Field],Columns[],5,0))</f>
        <v>-&gt;default(300)</v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$table-&gt;unsignedSmallInteger('height')-&gt;default(300);</v>
      </c>
    </row>
    <row r="363" spans="1:11">
      <c r="A363" s="4" t="s">
        <v>726</v>
      </c>
      <c r="B363" s="4" t="s">
        <v>40</v>
      </c>
      <c r="C363" s="4" t="str">
        <f>VLOOKUP([Field],Columns[],2,0)&amp;"("</f>
        <v>timestamps(</v>
      </c>
      <c r="D363" s="4" t="str">
        <f>IF(VLOOKUP([Field],Columns[],3,0)&lt;&gt;"","'"&amp;VLOOKUP([Field],Columns[],3,0)&amp;"'","")</f>
        <v/>
      </c>
      <c r="E363" s="7" t="str">
        <f>IF(VLOOKUP([Field],Columns[],4,0)&lt;&gt;0,", "&amp;VLOOKUP([Field],Columns[],4,0)&amp;")",")")</f>
        <v>)</v>
      </c>
      <c r="F363" s="4" t="str">
        <f>IF(VLOOKUP([Field],Columns[],5,0)=0,"","-&gt;"&amp;VLOOKUP([Field],Columns[],5,0))</f>
        <v/>
      </c>
      <c r="G363" s="4" t="str">
        <f>IF(VLOOKUP([Field],Columns[],6,0)=0,"","-&gt;"&amp;VLOOKUP([Field],Columns[],6,0))</f>
        <v/>
      </c>
      <c r="H363" s="4" t="str">
        <f>IF(VLOOKUP([Field],Columns[],7,0)=0,"","-&gt;"&amp;VLOOKUP([Field],Columns[],7,0))</f>
        <v/>
      </c>
      <c r="I363" s="4" t="str">
        <f>IF(VLOOKUP([Field],Columns[],8,0)=0,"","-&gt;"&amp;VLOOKUP([Field],Columns[],8,0))</f>
        <v/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$table-&gt;timestamps();</v>
      </c>
    </row>
    <row r="364" spans="1:11">
      <c r="A364" s="4" t="s">
        <v>726</v>
      </c>
      <c r="B364" s="4" t="s">
        <v>730</v>
      </c>
      <c r="C364" s="4" t="str">
        <f>VLOOKUP([Field],Columns[],2,0)&amp;"("</f>
        <v>foreign(</v>
      </c>
      <c r="D364" s="4" t="str">
        <f>IF(VLOOKUP([Field],Columns[],3,0)&lt;&gt;"","'"&amp;VLOOKUP([Field],Columns[],3,0)&amp;"'","")</f>
        <v>'resource_dashboard'</v>
      </c>
      <c r="E364" s="7" t="str">
        <f>IF(VLOOKUP([Field],Columns[],4,0)&lt;&gt;0,", "&amp;VLOOKUP([Field],Columns[],4,0)&amp;")",")")</f>
        <v>)</v>
      </c>
      <c r="F364" s="4" t="str">
        <f>IF(VLOOKUP([Field],Columns[],5,0)=0,"","-&gt;"&amp;VLOOKUP([Field],Columns[],5,0))</f>
        <v>-&gt;references('id')</v>
      </c>
      <c r="G364" s="4" t="str">
        <f>IF(VLOOKUP([Field],Columns[],6,0)=0,"","-&gt;"&amp;VLOOKUP([Field],Columns[],6,0))</f>
        <v>-&gt;on('__resource_dashboard')</v>
      </c>
      <c r="H364" s="4" t="str">
        <f>IF(VLOOKUP([Field],Columns[],7,0)=0,"","-&gt;"&amp;VLOOKUP([Field],Columns[],7,0))</f>
        <v>-&gt;onUpdate('cascade')</v>
      </c>
      <c r="I364" s="4" t="str">
        <f>IF(VLOOKUP([Field],Columns[],8,0)=0,"","-&gt;"&amp;VLOOKUP([Field],Columns[],8,0))</f>
        <v>-&gt;onDelete('cascade')</v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$table-&gt;foreign('resource_dashboard')-&gt;references('id')-&gt;on('__resource_dashboard')-&gt;onUpdate('cascade')-&gt;onDelete('cascade');</v>
      </c>
    </row>
    <row r="365" spans="1:11">
      <c r="A365" s="4" t="s">
        <v>732</v>
      </c>
      <c r="B365" s="4" t="s">
        <v>21</v>
      </c>
      <c r="C365" s="4" t="str">
        <f>VLOOKUP([Field],Columns[],2,0)&amp;"("</f>
        <v>increments(</v>
      </c>
      <c r="D365" s="4" t="str">
        <f>IF(VLOOKUP([Field],Columns[],3,0)&lt;&gt;"","'"&amp;VLOOKUP([Field],Columns[],3,0)&amp;"'","")</f>
        <v>'id'</v>
      </c>
      <c r="E365" s="7" t="str">
        <f>IF(VLOOKUP([Field],Columns[],4,0)&lt;&gt;0,", "&amp;VLOOKUP([Field],Columns[],4,0)&amp;")",")")</f>
        <v>)</v>
      </c>
      <c r="F365" s="4" t="str">
        <f>IF(VLOOKUP([Field],Columns[],5,0)=0,"","-&gt;"&amp;VLOOKUP([Field],Columns[],5,0))</f>
        <v/>
      </c>
      <c r="G365" s="4" t="str">
        <f>IF(VLOOKUP([Field],Columns[],6,0)=0,"","-&gt;"&amp;VLOOKUP([Field],Columns[],6,0))</f>
        <v/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$table-&gt;increments('id');</v>
      </c>
    </row>
    <row r="366" spans="1:11">
      <c r="A366" s="4" t="s">
        <v>732</v>
      </c>
      <c r="B366" s="4" t="s">
        <v>727</v>
      </c>
      <c r="C366" s="4" t="str">
        <f>VLOOKUP([Field],Columns[],2,0)&amp;"("</f>
        <v>unsignedInteger(</v>
      </c>
      <c r="D366" s="4" t="str">
        <f>IF(VLOOKUP([Field],Columns[],3,0)&lt;&gt;"","'"&amp;VLOOKUP([Field],Columns[],3,0)&amp;"'","")</f>
        <v>'section'</v>
      </c>
      <c r="E366" s="7" t="str">
        <f>IF(VLOOKUP([Field],Columns[],4,0)&lt;&gt;0,", "&amp;VLOOKUP([Field],Columns[],4,0)&amp;")",")")</f>
        <v>)</v>
      </c>
      <c r="F366" s="4" t="str">
        <f>IF(VLOOKUP([Field],Columns[],5,0)=0,"","-&gt;"&amp;VLOOKUP([Field],Columns[],5,0))</f>
        <v>-&gt;index()</v>
      </c>
      <c r="G366" s="4" t="str">
        <f>IF(VLOOKUP([Field],Columns[],6,0)=0,"","-&gt;"&amp;VLOOKUP([Field],Columns[],6,0))</f>
        <v/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$table-&gt;unsignedInteger('section')-&gt;index();</v>
      </c>
    </row>
    <row r="367" spans="1:11">
      <c r="A367" s="4" t="s">
        <v>732</v>
      </c>
      <c r="B367" s="4" t="s">
        <v>735</v>
      </c>
      <c r="C367" s="4" t="str">
        <f>VLOOKUP([Field],Columns[],2,0)&amp;"("</f>
        <v>unsignedTinyInteger(</v>
      </c>
      <c r="D367" s="4" t="str">
        <f>IF(VLOOKUP([Field],Columns[],3,0)&lt;&gt;"","'"&amp;VLOOKUP([Field],Columns[],3,0)&amp;"'","")</f>
        <v>'size'</v>
      </c>
      <c r="E367" s="7" t="str">
        <f>IF(VLOOKUP([Field],Columns[],4,0)&lt;&gt;0,", "&amp;VLOOKUP([Field],Columns[],4,0)&amp;")",")")</f>
        <v>)</v>
      </c>
      <c r="F367" s="4" t="str">
        <f>IF(VLOOKUP([Field],Columns[],5,0)=0,"","-&gt;"&amp;VLOOKUP([Field],Columns[],5,0))</f>
        <v>-&gt;default(12)</v>
      </c>
      <c r="G367" s="4" t="str">
        <f>IF(VLOOKUP([Field],Columns[],6,0)=0,"","-&gt;"&amp;VLOOKUP([Field],Columns[],6,0))</f>
        <v/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$table-&gt;unsignedTinyInteger('size')-&gt;default(12);</v>
      </c>
    </row>
    <row r="368" spans="1:11">
      <c r="A368" s="4" t="s">
        <v>732</v>
      </c>
      <c r="B368" s="4" t="s">
        <v>30</v>
      </c>
      <c r="C368" s="4" t="str">
        <f>VLOOKUP([Field],Columns[],2,0)&amp;"("</f>
        <v>string(</v>
      </c>
      <c r="D368" s="4" t="str">
        <f>IF(VLOOKUP([Field],Columns[],3,0)&lt;&gt;"","'"&amp;VLOOKUP([Field],Columns[],3,0)&amp;"'","")</f>
        <v>'title'</v>
      </c>
      <c r="E368" s="7" t="str">
        <f>IF(VLOOKUP([Field],Columns[],4,0)&lt;&gt;0,", "&amp;VLOOKUP([Field],Columns[],4,0)&amp;")",")")</f>
        <v>, 128)</v>
      </c>
      <c r="F368" s="4" t="str">
        <f>IF(VLOOKUP([Field],Columns[],5,0)=0,"","-&gt;"&amp;VLOOKUP([Field],Columns[],5,0))</f>
        <v>-&gt;nullable()</v>
      </c>
      <c r="G368" s="4" t="str">
        <f>IF(VLOOKUP([Field],Columns[],6,0)=0,"","-&gt;"&amp;VLOOKUP([Field],Columns[],6,0))</f>
        <v/>
      </c>
      <c r="H368" s="4" t="str">
        <f>IF(VLOOKUP([Field],Columns[],7,0)=0,"","-&gt;"&amp;VLOOKUP([Field],Columns[],7,0))</f>
        <v/>
      </c>
      <c r="I368" s="4" t="str">
        <f>IF(VLOOKUP([Field],Columns[],8,0)=0,"","-&gt;"&amp;VLOOKUP([Field],Columns[],8,0))</f>
        <v/>
      </c>
      <c r="J368" s="4" t="str">
        <f>IF(VLOOKUP([Field],Columns[],9,0)=0,"","-&gt;"&amp;VLOOKUP([Field],Columns[],9,0))</f>
        <v/>
      </c>
      <c r="K368" s="4" t="str">
        <f>"$table-&gt;"&amp;[Type]&amp;[Name]&amp;[Arg2]&amp;[Method1]&amp;[Method2]&amp;[Method3]&amp;[Method4]&amp;[Method5]&amp;";"</f>
        <v>$table-&gt;string('title', 128)-&gt;nullable();</v>
      </c>
    </row>
    <row r="369" spans="1:11">
      <c r="A369" s="4" t="s">
        <v>732</v>
      </c>
      <c r="B369" s="4" t="s">
        <v>737</v>
      </c>
      <c r="C369" s="4" t="str">
        <f>VLOOKUP([Field],Columns[],2,0)&amp;"("</f>
        <v>enum(</v>
      </c>
      <c r="D369" s="4" t="str">
        <f>IF(VLOOKUP([Field],Columns[],3,0)&lt;&gt;"","'"&amp;VLOOKUP([Field],Columns[],3,0)&amp;"'","")</f>
        <v>'item'</v>
      </c>
      <c r="E369" s="7" t="str">
        <f>IF(VLOOKUP([Field],Columns[],4,0)&lt;&gt;0,", "&amp;VLOOKUP([Field],Columns[],4,0)&amp;")",")")</f>
        <v>, ['Metric','List','ListRelation'])</v>
      </c>
      <c r="F369" s="4" t="str">
        <f>IF(VLOOKUP([Field],Columns[],5,0)=0,"","-&gt;"&amp;VLOOKUP([Field],Columns[],5,0))</f>
        <v>-&gt;default('Metric')</v>
      </c>
      <c r="G369" s="4" t="str">
        <f>IF(VLOOKUP([Field],Columns[],6,0)=0,"","-&gt;"&amp;VLOOKUP([Field],Columns[],6,0))</f>
        <v/>
      </c>
      <c r="H369" s="4" t="str">
        <f>IF(VLOOKUP([Field],Columns[],7,0)=0,"","-&gt;"&amp;VLOOKUP([Field],Columns[],7,0))</f>
        <v/>
      </c>
      <c r="I369" s="4" t="str">
        <f>IF(VLOOKUP([Field],Columns[],8,0)=0,"","-&gt;"&amp;VLOOKUP([Field],Columns[],8,0))</f>
        <v/>
      </c>
      <c r="J369" s="4" t="str">
        <f>IF(VLOOKUP([Field],Columns[],9,0)=0,"","-&gt;"&amp;VLOOKUP([Field],Columns[],9,0))</f>
        <v/>
      </c>
      <c r="K369" s="4" t="str">
        <f>"$table-&gt;"&amp;[Type]&amp;[Name]&amp;[Arg2]&amp;[Method1]&amp;[Method2]&amp;[Method3]&amp;[Method4]&amp;[Method5]&amp;";"</f>
        <v>$table-&gt;enum('item', ['Metric','List','ListRelation'])-&gt;default('Metric');</v>
      </c>
    </row>
    <row r="370" spans="1:11">
      <c r="A370" s="4" t="s">
        <v>732</v>
      </c>
      <c r="B370" s="4" t="s">
        <v>738</v>
      </c>
      <c r="C370" s="4" t="str">
        <f>VLOOKUP([Field],Columns[],2,0)&amp;"("</f>
        <v>string(</v>
      </c>
      <c r="D370" s="4" t="str">
        <f>IF(VLOOKUP([Field],Columns[],3,0)&lt;&gt;"","'"&amp;VLOOKUP([Field],Columns[],3,0)&amp;"'","")</f>
        <v>'item_id'</v>
      </c>
      <c r="E370" s="7" t="str">
        <f>IF(VLOOKUP([Field],Columns[],4,0)&lt;&gt;0,", "&amp;VLOOKUP([Field],Columns[],4,0)&amp;")",")")</f>
        <v>, 64)</v>
      </c>
      <c r="F370" s="4" t="str">
        <f>IF(VLOOKUP([Field],Columns[],5,0)=0,"","-&gt;"&amp;VLOOKUP([Field],Columns[],5,0))</f>
        <v>-&gt;nullable()</v>
      </c>
      <c r="G370" s="4" t="str">
        <f>IF(VLOOKUP([Field],Columns[],6,0)=0,"","-&gt;"&amp;VLOOKUP([Field],Columns[],6,0))</f>
        <v/>
      </c>
      <c r="H370" s="4" t="str">
        <f>IF(VLOOKUP([Field],Columns[],7,0)=0,"","-&gt;"&amp;VLOOKUP([Field],Columns[],7,0))</f>
        <v/>
      </c>
      <c r="I370" s="4" t="str">
        <f>IF(VLOOKUP([Field],Columns[],8,0)=0,"","-&gt;"&amp;VLOOKUP([Field],Columns[],8,0))</f>
        <v/>
      </c>
      <c r="J370" s="4" t="str">
        <f>IF(VLOOKUP([Field],Columns[],9,0)=0,"","-&gt;"&amp;VLOOKUP([Field],Columns[],9,0))</f>
        <v/>
      </c>
      <c r="K370" s="4" t="str">
        <f>"$table-&gt;"&amp;[Type]&amp;[Name]&amp;[Arg2]&amp;[Method1]&amp;[Method2]&amp;[Method3]&amp;[Method4]&amp;[Method5]&amp;";"</f>
        <v>$table-&gt;string('item_id', 64)-&gt;nullable();</v>
      </c>
    </row>
    <row r="371" spans="1:11">
      <c r="A371" s="4" t="s">
        <v>732</v>
      </c>
      <c r="B371" s="4" t="s">
        <v>739</v>
      </c>
      <c r="C371" s="4" t="str">
        <f>VLOOKUP([Field],Columns[],2,0)&amp;"("</f>
        <v>string(</v>
      </c>
      <c r="D371" s="4" t="str">
        <f>IF(VLOOKUP([Field],Columns[],3,0)&lt;&gt;"","'"&amp;VLOOKUP([Field],Columns[],3,0)&amp;"'","")</f>
        <v>'item_id2'</v>
      </c>
      <c r="E371" s="7" t="str">
        <f>IF(VLOOKUP([Field],Columns[],4,0)&lt;&gt;0,", "&amp;VLOOKUP([Field],Columns[],4,0)&amp;")",")")</f>
        <v>, 64)</v>
      </c>
      <c r="F371" s="4" t="str">
        <f>IF(VLOOKUP([Field],Columns[],5,0)=0,"","-&gt;"&amp;VLOOKUP([Field],Columns[],5,0))</f>
        <v>-&gt;nullable()</v>
      </c>
      <c r="G371" s="4" t="str">
        <f>IF(VLOOKUP([Field],Columns[],6,0)=0,"","-&gt;"&amp;VLOOKUP([Field],Columns[],6,0))</f>
        <v/>
      </c>
      <c r="H371" s="4" t="str">
        <f>IF(VLOOKUP([Field],Columns[],7,0)=0,"","-&gt;"&amp;VLOOKUP([Field],Columns[],7,0))</f>
        <v/>
      </c>
      <c r="I371" s="4" t="str">
        <f>IF(VLOOKUP([Field],Columns[],8,0)=0,"","-&gt;"&amp;VLOOKUP([Field],Columns[],8,0))</f>
        <v/>
      </c>
      <c r="J371" s="4" t="str">
        <f>IF(VLOOKUP([Field],Columns[],9,0)=0,"","-&gt;"&amp;VLOOKUP([Field],Columns[],9,0))</f>
        <v/>
      </c>
      <c r="K371" s="4" t="str">
        <f>"$table-&gt;"&amp;[Type]&amp;[Name]&amp;[Arg2]&amp;[Method1]&amp;[Method2]&amp;[Method3]&amp;[Method4]&amp;[Method5]&amp;";"</f>
        <v>$table-&gt;string('item_id2', 64)-&gt;nullable();</v>
      </c>
    </row>
    <row r="372" spans="1:11">
      <c r="A372" s="4" t="s">
        <v>732</v>
      </c>
      <c r="B372" s="4" t="s">
        <v>40</v>
      </c>
      <c r="C372" s="4" t="str">
        <f>VLOOKUP([Field],Columns[],2,0)&amp;"("</f>
        <v>timestamps(</v>
      </c>
      <c r="D372" s="4" t="str">
        <f>IF(VLOOKUP([Field],Columns[],3,0)&lt;&gt;"","'"&amp;VLOOKUP([Field],Columns[],3,0)&amp;"'","")</f>
        <v/>
      </c>
      <c r="E372" s="7" t="str">
        <f>IF(VLOOKUP([Field],Columns[],4,0)&lt;&gt;0,", "&amp;VLOOKUP([Field],Columns[],4,0)&amp;")",")")</f>
        <v>)</v>
      </c>
      <c r="F372" s="4" t="str">
        <f>IF(VLOOKUP([Field],Columns[],5,0)=0,"","-&gt;"&amp;VLOOKUP([Field],Columns[],5,0))</f>
        <v/>
      </c>
      <c r="G372" s="4" t="str">
        <f>IF(VLOOKUP([Field],Columns[],6,0)=0,"","-&gt;"&amp;VLOOKUP([Field],Columns[],6,0))</f>
        <v/>
      </c>
      <c r="H372" s="4" t="str">
        <f>IF(VLOOKUP([Field],Columns[],7,0)=0,"","-&gt;"&amp;VLOOKUP([Field],Columns[],7,0))</f>
        <v/>
      </c>
      <c r="I372" s="4" t="str">
        <f>IF(VLOOKUP([Field],Columns[],8,0)=0,"","-&gt;"&amp;VLOOKUP([Field],Columns[],8,0))</f>
        <v/>
      </c>
      <c r="J372" s="4" t="str">
        <f>IF(VLOOKUP([Field],Columns[],9,0)=0,"","-&gt;"&amp;VLOOKUP([Field],Columns[],9,0))</f>
        <v/>
      </c>
      <c r="K372" s="4" t="str">
        <f>"$table-&gt;"&amp;[Type]&amp;[Name]&amp;[Arg2]&amp;[Method1]&amp;[Method2]&amp;[Method3]&amp;[Method4]&amp;[Method5]&amp;";"</f>
        <v>$table-&gt;timestamps();</v>
      </c>
    </row>
    <row r="373" spans="1:11">
      <c r="A373" s="4" t="s">
        <v>732</v>
      </c>
      <c r="B373" s="4" t="s">
        <v>733</v>
      </c>
      <c r="C373" s="4" t="str">
        <f>VLOOKUP([Field],Columns[],2,0)&amp;"("</f>
        <v>foreign(</v>
      </c>
      <c r="D373" s="4" t="str">
        <f>IF(VLOOKUP([Field],Columns[],3,0)&lt;&gt;"","'"&amp;VLOOKUP([Field],Columns[],3,0)&amp;"'","")</f>
        <v>'section'</v>
      </c>
      <c r="E373" s="7" t="str">
        <f>IF(VLOOKUP([Field],Columns[],4,0)&lt;&gt;0,", "&amp;VLOOKUP([Field],Columns[],4,0)&amp;")",")")</f>
        <v>)</v>
      </c>
      <c r="F373" s="4" t="str">
        <f>IF(VLOOKUP([Field],Columns[],5,0)=0,"","-&gt;"&amp;VLOOKUP([Field],Columns[],5,0))</f>
        <v>-&gt;references('id')</v>
      </c>
      <c r="G373" s="4" t="str">
        <f>IF(VLOOKUP([Field],Columns[],6,0)=0,"","-&gt;"&amp;VLOOKUP([Field],Columns[],6,0))</f>
        <v>-&gt;on('__resource_dashboard_sections')</v>
      </c>
      <c r="H373" s="4" t="str">
        <f>IF(VLOOKUP([Field],Columns[],7,0)=0,"","-&gt;"&amp;VLOOKUP([Field],Columns[],7,0))</f>
        <v>-&gt;onUpdate('cascade')</v>
      </c>
      <c r="I373" s="4" t="str">
        <f>IF(VLOOKUP([Field],Columns[],8,0)=0,"","-&gt;"&amp;VLOOKUP([Field],Columns[],8,0))</f>
        <v>-&gt;onDelete('cascade')</v>
      </c>
      <c r="J373" s="4" t="str">
        <f>IF(VLOOKUP([Field],Columns[],9,0)=0,"","-&gt;"&amp;VLOOKUP([Field],Columns[],9,0))</f>
        <v/>
      </c>
      <c r="K373" s="4" t="str">
        <f>"$table-&gt;"&amp;[Type]&amp;[Name]&amp;[Arg2]&amp;[Method1]&amp;[Method2]&amp;[Method3]&amp;[Method4]&amp;[Method5]&amp;";"</f>
        <v>$table-&gt;foreign('section')-&gt;references('id')-&gt;on('__resource_dashboard_sections')-&gt;onUpdate('cascade')-&gt;onDelete('cascade');</v>
      </c>
    </row>
  </sheetData>
  <dataConsolidate/>
  <dataValidations count="2">
    <dataValidation type="list" allowBlank="1" showInputMessage="1" showErrorMessage="1" sqref="B2:B373">
      <formula1>AvailableFields</formula1>
    </dataValidation>
    <dataValidation type="list" allowBlank="1" showInputMessage="1" showErrorMessage="1" sqref="A2:A373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322"/>
  <sheetViews>
    <sheetView tabSelected="1" topLeftCell="B247" workbookViewId="0">
      <selection activeCell="B34" sqref="B34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>
      <c r="A1" s="36" t="s">
        <v>437</v>
      </c>
      <c r="B1" s="36" t="s">
        <v>435</v>
      </c>
      <c r="C1" s="36" t="s">
        <v>160</v>
      </c>
      <c r="D1" s="37" t="s">
        <v>413</v>
      </c>
      <c r="E1" s="37" t="s">
        <v>414</v>
      </c>
      <c r="F1" s="37" t="s">
        <v>415</v>
      </c>
      <c r="G1" s="37" t="s">
        <v>416</v>
      </c>
      <c r="H1" s="37" t="s">
        <v>417</v>
      </c>
      <c r="I1" s="37" t="s">
        <v>418</v>
      </c>
      <c r="J1" s="37" t="s">
        <v>419</v>
      </c>
      <c r="K1" s="37" t="s">
        <v>420</v>
      </c>
      <c r="L1" s="37" t="s">
        <v>421</v>
      </c>
      <c r="M1" s="37" t="s">
        <v>422</v>
      </c>
      <c r="N1" s="37" t="s">
        <v>423</v>
      </c>
      <c r="O1" s="37" t="s">
        <v>424</v>
      </c>
      <c r="P1" s="37" t="s">
        <v>425</v>
      </c>
      <c r="Q1" s="37" t="s">
        <v>426</v>
      </c>
      <c r="R1" s="37" t="s">
        <v>427</v>
      </c>
    </row>
    <row r="2" spans="1:18">
      <c r="A2" s="18" t="str">
        <f>[Table Name]&amp;"-"&amp;[Record No]</f>
        <v>Groups-0</v>
      </c>
      <c r="B2" s="15" t="s">
        <v>180</v>
      </c>
      <c r="C2" s="18">
        <f>COUNTIF($B$1:$B1,[Table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>
      <c r="A3" s="18" t="str">
        <f>[Table Name]&amp;"-"&amp;[Record No]</f>
        <v>Groups-1</v>
      </c>
      <c r="B3" s="15" t="s">
        <v>180</v>
      </c>
      <c r="C3" s="18">
        <f>COUNTIF($B$1:$B2,[Table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>
      <c r="A4" s="18" t="str">
        <f>[Table Name]&amp;"-"&amp;[Record No]</f>
        <v>Groups-2</v>
      </c>
      <c r="B4" s="15" t="s">
        <v>180</v>
      </c>
      <c r="C4" s="18">
        <f>COUNTIF($B$1:$B3,[Table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>
      <c r="A5" s="18" t="str">
        <f>[Table Name]&amp;"-"&amp;[Record No]</f>
        <v>Groups-3</v>
      </c>
      <c r="B5" s="15" t="s">
        <v>180</v>
      </c>
      <c r="C5" s="18">
        <f>COUNTIF($B$1:$B4,[Table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>
      <c r="A6" s="18" t="str">
        <f>[Table Name]&amp;"-"&amp;[Record No]</f>
        <v>Roles-0</v>
      </c>
      <c r="B6" s="15" t="s">
        <v>185</v>
      </c>
      <c r="C6" s="18">
        <f>COUNTIF($B$1:$B5,[Table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>
      <c r="A7" s="18" t="str">
        <f>[Table Name]&amp;"-"&amp;[Record No]</f>
        <v>Roles-1</v>
      </c>
      <c r="B7" s="15" t="s">
        <v>185</v>
      </c>
      <c r="C7" s="18">
        <f>COUNTIF($B$1:$B6,[Table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>
      <c r="A8" s="18" t="str">
        <f>[Table Name]&amp;"-"&amp;[Record No]</f>
        <v>Roles-2</v>
      </c>
      <c r="B8" s="15" t="s">
        <v>185</v>
      </c>
      <c r="C8" s="18">
        <f>COUNTIF($B$1:$B7,[Table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>
      <c r="A9" s="18" t="str">
        <f>[Table Name]&amp;"-"&amp;[Record No]</f>
        <v>Roles-3</v>
      </c>
      <c r="B9" s="15" t="s">
        <v>185</v>
      </c>
      <c r="C9" s="18">
        <f>COUNTIF($B$1:$B8,[Table Name])</f>
        <v>3</v>
      </c>
      <c r="D9" s="16" t="s">
        <v>588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>
      <c r="A10" s="18" t="str">
        <f>[Table Name]&amp;"-"&amp;[Record No]</f>
        <v>Group Roles-0</v>
      </c>
      <c r="B10" s="16" t="s">
        <v>224</v>
      </c>
      <c r="C10" s="18">
        <f>COUNTIF($B$1:$B9,[Table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>
      <c r="A11" s="18" t="str">
        <f>[Table Name]&amp;"-"&amp;[Record No]</f>
        <v>Group Roles-1</v>
      </c>
      <c r="B11" s="16" t="s">
        <v>224</v>
      </c>
      <c r="C11" s="18">
        <f>COUNTIF($B$1:$B10,[Table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>
      <c r="A12" s="18" t="str">
        <f>[Table Name]&amp;"-"&amp;[Record No]</f>
        <v>Group Roles-2</v>
      </c>
      <c r="B12" s="16" t="s">
        <v>224</v>
      </c>
      <c r="C12" s="18">
        <f>COUNTIF($B$1:$B11,[Table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>
      <c r="A13" s="18" t="str">
        <f>[Table Name]&amp;"-"&amp;[Record No]</f>
        <v>Group Roles-3</v>
      </c>
      <c r="B13" s="16" t="s">
        <v>224</v>
      </c>
      <c r="C13" s="18">
        <f>COUNTIF($B$1:$B12,[Table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>
      <c r="A14" s="19" t="str">
        <f>[Table Name]&amp;"-"&amp;[Record No]</f>
        <v>Resources-0</v>
      </c>
      <c r="B14" s="16" t="s">
        <v>220</v>
      </c>
      <c r="C14" s="18">
        <f>COUNTIF($B$1:$B13,[Table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>
      <c r="A15" s="19" t="str">
        <f>[Table Name]&amp;"-"&amp;[Record No]</f>
        <v>Resources-1</v>
      </c>
      <c r="B15" s="16" t="s">
        <v>220</v>
      </c>
      <c r="C15" s="18">
        <f>COUNTIF($B$1:$B14,[Table Name])</f>
        <v>1</v>
      </c>
      <c r="D15" s="15" t="s">
        <v>177</v>
      </c>
      <c r="E15" s="15" t="s">
        <v>179</v>
      </c>
      <c r="F15" s="15" t="s">
        <v>184</v>
      </c>
      <c r="G15" s="15" t="s">
        <v>558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>
      <c r="A16" s="19" t="str">
        <f>[Table Name]&amp;"-"&amp;[Record No]</f>
        <v>Resources-2</v>
      </c>
      <c r="B16" s="16" t="s">
        <v>220</v>
      </c>
      <c r="C16" s="18">
        <f>COUNTIF($B$1:$B15,[Table Name])</f>
        <v>2</v>
      </c>
      <c r="D16" s="15" t="s">
        <v>273</v>
      </c>
      <c r="E16" s="15" t="s">
        <v>181</v>
      </c>
      <c r="F16" s="15" t="s">
        <v>180</v>
      </c>
      <c r="G16" s="15" t="s">
        <v>558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>
      <c r="A17" s="19" t="str">
        <f>[Table Name]&amp;"-"&amp;[Record No]</f>
        <v>Resources-3</v>
      </c>
      <c r="B17" s="16" t="s">
        <v>220</v>
      </c>
      <c r="C17" s="18">
        <f>COUNTIF($B$1:$B16,[Table Name])</f>
        <v>3</v>
      </c>
      <c r="D17" s="15" t="s">
        <v>318</v>
      </c>
      <c r="E17" s="15" t="s">
        <v>186</v>
      </c>
      <c r="F17" s="15" t="s">
        <v>185</v>
      </c>
      <c r="G17" s="15" t="s">
        <v>558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>
      <c r="A18" s="19" t="str">
        <f>[Table Name]&amp;"-"&amp;[Record No]</f>
        <v>Resources-4</v>
      </c>
      <c r="B18" s="16" t="s">
        <v>220</v>
      </c>
      <c r="C18" s="18">
        <f>COUNTIF($B$1:$B17,[Table Name])</f>
        <v>4</v>
      </c>
      <c r="D18" s="15" t="s">
        <v>208</v>
      </c>
      <c r="E18" s="15" t="s">
        <v>209</v>
      </c>
      <c r="F18" s="15" t="s">
        <v>208</v>
      </c>
      <c r="G18" s="15" t="s">
        <v>558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>
      <c r="A19" s="19" t="str">
        <f>[Table Name]&amp;"-"&amp;[Record No]</f>
        <v>Resources-5</v>
      </c>
      <c r="B19" s="16" t="s">
        <v>220</v>
      </c>
      <c r="C19" s="18">
        <f>COUNTIF($B$1:$B18,[Table Name])</f>
        <v>5</v>
      </c>
      <c r="D19" s="15" t="s">
        <v>205</v>
      </c>
      <c r="E19" s="15" t="s">
        <v>206</v>
      </c>
      <c r="F19" s="15" t="s">
        <v>205</v>
      </c>
      <c r="G19" s="15" t="s">
        <v>558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>
      <c r="A20" s="19" t="str">
        <f>[Table Name]&amp;"-"&amp;[Record No]</f>
        <v>Resources-6</v>
      </c>
      <c r="B20" s="16" t="s">
        <v>220</v>
      </c>
      <c r="C20" s="18">
        <f>COUNTIF($B$1:$B19,[Table Name])</f>
        <v>6</v>
      </c>
      <c r="D20" s="15" t="s">
        <v>319</v>
      </c>
      <c r="E20" s="15" t="s">
        <v>308</v>
      </c>
      <c r="F20" s="15" t="s">
        <v>291</v>
      </c>
      <c r="G20" s="15" t="s">
        <v>558</v>
      </c>
      <c r="H20" s="15" t="s">
        <v>309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>
      <c r="A21" s="19" t="str">
        <f>[Table Name]&amp;"-"&amp;[Record No]</f>
        <v>Resources-7</v>
      </c>
      <c r="B21" s="16" t="s">
        <v>220</v>
      </c>
      <c r="C21" s="18">
        <f>COUNTIF($B$1:$B20,[Table Name])</f>
        <v>7</v>
      </c>
      <c r="D21" s="15" t="s">
        <v>316</v>
      </c>
      <c r="E21" s="15" t="s">
        <v>337</v>
      </c>
      <c r="F21" s="15" t="s">
        <v>315</v>
      </c>
      <c r="G21" s="15" t="s">
        <v>558</v>
      </c>
      <c r="H21" s="15" t="s">
        <v>317</v>
      </c>
      <c r="I21" s="15" t="s">
        <v>21</v>
      </c>
      <c r="J21" s="15"/>
      <c r="K21" s="15"/>
      <c r="L21" s="15"/>
      <c r="M21" s="15"/>
      <c r="N21" s="15"/>
      <c r="O21" s="15"/>
      <c r="P21" s="15"/>
      <c r="Q21" s="15"/>
      <c r="R21" s="15"/>
    </row>
    <row r="22" spans="1:18">
      <c r="A22" s="19" t="str">
        <f>[Table Name]&amp;"-"&amp;[Record No]</f>
        <v>Resources-8</v>
      </c>
      <c r="B22" s="16" t="s">
        <v>220</v>
      </c>
      <c r="C22" s="18">
        <f>COUNTIF($B$1:$B21,[Table Name])</f>
        <v>8</v>
      </c>
      <c r="D22" s="15" t="s">
        <v>369</v>
      </c>
      <c r="E22" s="15" t="s">
        <v>370</v>
      </c>
      <c r="F22" s="15" t="s">
        <v>371</v>
      </c>
      <c r="G22" s="15" t="s">
        <v>558</v>
      </c>
      <c r="H22" s="15" t="s">
        <v>372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>
      <c r="A23" s="19" t="str">
        <f>[Table Name]&amp;"-"&amp;[Record No]</f>
        <v>Resources-9</v>
      </c>
      <c r="B23" s="16" t="s">
        <v>220</v>
      </c>
      <c r="C23" s="18">
        <f>COUNTIF($B$1:$B22,[Table Name])</f>
        <v>9</v>
      </c>
      <c r="D23" s="15" t="s">
        <v>382</v>
      </c>
      <c r="E23" s="15" t="s">
        <v>383</v>
      </c>
      <c r="F23" s="15" t="s">
        <v>384</v>
      </c>
      <c r="G23" s="15" t="s">
        <v>558</v>
      </c>
      <c r="H23" s="15" t="s">
        <v>385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>
      <c r="A24" s="19" t="str">
        <f>[Table Name]&amp;"-"&amp;[Record No]</f>
        <v>Resources-10</v>
      </c>
      <c r="B24" s="16" t="s">
        <v>220</v>
      </c>
      <c r="C24" s="18">
        <f>COUNTIF($B$1:$B23,[Table Name])</f>
        <v>10</v>
      </c>
      <c r="D24" s="15" t="s">
        <v>389</v>
      </c>
      <c r="E24" s="15" t="s">
        <v>388</v>
      </c>
      <c r="F24" s="15" t="s">
        <v>387</v>
      </c>
      <c r="G24" s="15" t="s">
        <v>558</v>
      </c>
      <c r="H24" s="15" t="s">
        <v>386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>
      <c r="A25" s="19" t="str">
        <f>[Table Name]&amp;"-"&amp;[Record No]</f>
        <v>Resources-11</v>
      </c>
      <c r="B25" s="16" t="s">
        <v>220</v>
      </c>
      <c r="C25" s="18">
        <f>COUNTIF($B$1:$B24,[Table Name])</f>
        <v>11</v>
      </c>
      <c r="D25" s="15" t="s">
        <v>395</v>
      </c>
      <c r="E25" s="15" t="s">
        <v>396</v>
      </c>
      <c r="F25" s="15" t="s">
        <v>397</v>
      </c>
      <c r="G25" s="15" t="s">
        <v>558</v>
      </c>
      <c r="H25" s="15" t="s">
        <v>398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>
      <c r="A26" s="19" t="str">
        <f>[Table Name]&amp;"-"&amp;[Record No]</f>
        <v>Resources-12</v>
      </c>
      <c r="B26" s="16" t="s">
        <v>220</v>
      </c>
      <c r="C26" s="18">
        <f>COUNTIF($B$1:$B25,[Table Name])</f>
        <v>12</v>
      </c>
      <c r="D26" s="15" t="s">
        <v>402</v>
      </c>
      <c r="E26" s="15" t="s">
        <v>403</v>
      </c>
      <c r="F26" s="15" t="s">
        <v>404</v>
      </c>
      <c r="G26" s="15" t="s">
        <v>558</v>
      </c>
      <c r="H26" s="15" t="s">
        <v>405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>
      <c r="A27" s="19" t="str">
        <f>[Table Name]&amp;"-"&amp;[Record No]</f>
        <v>Resources-13</v>
      </c>
      <c r="B27" s="16" t="s">
        <v>220</v>
      </c>
      <c r="C27" s="18">
        <f>COUNTIF($B$1:$B26,[Table Name])</f>
        <v>13</v>
      </c>
      <c r="D27" s="16" t="s">
        <v>406</v>
      </c>
      <c r="E27" s="16" t="s">
        <v>407</v>
      </c>
      <c r="F27" s="16" t="s">
        <v>408</v>
      </c>
      <c r="G27" s="15" t="s">
        <v>558</v>
      </c>
      <c r="H27" s="16" t="s">
        <v>409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>
      <c r="A28" s="19" t="str">
        <f>[Table Name]&amp;"-"&amp;[Record No]</f>
        <v>Resource Roles-0</v>
      </c>
      <c r="B28" s="16" t="s">
        <v>227</v>
      </c>
      <c r="C28" s="18">
        <f>COUNTIF($B$1:$B27,[Table Name])</f>
        <v>0</v>
      </c>
      <c r="D28" s="16" t="s">
        <v>23</v>
      </c>
      <c r="E28" s="16" t="s">
        <v>147</v>
      </c>
      <c r="F28" s="16" t="s">
        <v>381</v>
      </c>
      <c r="G28" s="16" t="s">
        <v>378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>
      <c r="A29" s="19" t="str">
        <f>[Table Name]&amp;"-"&amp;[Record No]</f>
        <v>Resource Roles-1</v>
      </c>
      <c r="B29" s="16" t="s">
        <v>227</v>
      </c>
      <c r="C29" s="18">
        <f>COUNTIF($B$1:$B28,[Table Name])</f>
        <v>1</v>
      </c>
      <c r="D29" s="16">
        <v>1</v>
      </c>
      <c r="E29" s="16">
        <v>1</v>
      </c>
      <c r="F29" s="16" t="s">
        <v>380</v>
      </c>
      <c r="G29" s="16" t="s">
        <v>637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>
      <c r="A30" s="19" t="str">
        <f>[Table Name]&amp;"-"&amp;[Record No]</f>
        <v>Resource Roles-2</v>
      </c>
      <c r="B30" s="16" t="s">
        <v>227</v>
      </c>
      <c r="C30" s="18">
        <f>COUNTIF($B$1:$B29,[Table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>
      <c r="A31" s="19" t="str">
        <f>[Table Name]&amp;"-"&amp;[Record No]</f>
        <v>Resource Roles-3</v>
      </c>
      <c r="B31" s="16" t="s">
        <v>227</v>
      </c>
      <c r="C31" s="18">
        <f>COUNTIF($B$1:$B30,[Table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>
      <c r="A32" s="19" t="str">
        <f>[Table Name]&amp;"-"&amp;[Record No]</f>
        <v>Resource Roles-4</v>
      </c>
      <c r="B32" s="16" t="s">
        <v>227</v>
      </c>
      <c r="C32" s="18">
        <f>COUNTIF($B$1:$B31,[Table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>
      <c r="A33" s="19" t="str">
        <f>[Table Name]&amp;"-"&amp;[Record No]</f>
        <v>Resource Roles-5</v>
      </c>
      <c r="B33" s="16" t="s">
        <v>227</v>
      </c>
      <c r="C33" s="18">
        <f>COUNTIF($B$1:$B32,[Table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>
      <c r="A34" s="19" t="str">
        <f>[Table Name]&amp;"-"&amp;[Record No]</f>
        <v>Resource Roles-6</v>
      </c>
      <c r="B34" s="16" t="s">
        <v>227</v>
      </c>
      <c r="C34" s="18">
        <f>COUNTIF($B$1:$B33,[Table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>
      <c r="A35" s="19" t="str">
        <f>[Table Name]&amp;"-"&amp;[Record No]</f>
        <v>Resource Roles-7</v>
      </c>
      <c r="B35" s="16" t="s">
        <v>227</v>
      </c>
      <c r="C35" s="18">
        <f>COUNTIF($B$1:$B34,[Table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>
      <c r="A36" s="19" t="str">
        <f>[Table Name]&amp;"-"&amp;[Record No]</f>
        <v>Resource Relations-0</v>
      </c>
      <c r="B36" s="16" t="s">
        <v>441</v>
      </c>
      <c r="C36" s="18">
        <f>COUNTIF($B$1:$B35,[Table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>
      <c r="A37" s="18" t="str">
        <f>[Table Name]&amp;"-"&amp;[Record No]</f>
        <v>Resource Relations-1</v>
      </c>
      <c r="B37" s="16" t="s">
        <v>441</v>
      </c>
      <c r="C37" s="18">
        <f>COUNTIF($B$1:$B36,[Table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>
      <c r="A38" s="18" t="str">
        <f>[Table Name]&amp;"-"&amp;[Record No]</f>
        <v>Resource Relations-2</v>
      </c>
      <c r="B38" s="16" t="s">
        <v>441</v>
      </c>
      <c r="C38" s="18">
        <f>COUNTIF($B$1:$B37,[Table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>
      <c r="A39" s="18" t="str">
        <f>[Table Name]&amp;"-"&amp;[Record No]</f>
        <v>Resource Relations-3</v>
      </c>
      <c r="B39" s="16" t="s">
        <v>441</v>
      </c>
      <c r="C39" s="18">
        <f>COUNTIF($B$1:$B38,[Table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>
      <c r="A40" s="18" t="str">
        <f>[Table Name]&amp;"-"&amp;[Record No]</f>
        <v>Resource Relations-4</v>
      </c>
      <c r="B40" s="16" t="s">
        <v>441</v>
      </c>
      <c r="C40" s="18">
        <f>COUNTIF($B$1:$B39,[Table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>
      <c r="A41" s="18" t="str">
        <f>[Table Name]&amp;"-"&amp;[Record No]</f>
        <v>Resource Relations-5</v>
      </c>
      <c r="B41" s="16" t="s">
        <v>441</v>
      </c>
      <c r="C41" s="18">
        <f>COUNTIF($B$1:$B40,[Table Name])</f>
        <v>5</v>
      </c>
      <c r="D41" s="15">
        <v>3</v>
      </c>
      <c r="E41" s="15" t="s">
        <v>226</v>
      </c>
      <c r="F41" s="15" t="s">
        <v>394</v>
      </c>
      <c r="G41" s="15" t="s">
        <v>220</v>
      </c>
      <c r="H41" s="15" t="s">
        <v>310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>
      <c r="A42" s="18" t="str">
        <f>[Table Name]&amp;"-"&amp;[Record No]</f>
        <v>Resource Relations-6</v>
      </c>
      <c r="B42" s="16" t="s">
        <v>441</v>
      </c>
      <c r="C42" s="18">
        <f>COUNTIF($B$1:$B41,[Table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>
      <c r="A43" s="18" t="str">
        <f>[Table Name]&amp;"-"&amp;[Record No]</f>
        <v>Resource Relations-7</v>
      </c>
      <c r="B43" s="16" t="s">
        <v>441</v>
      </c>
      <c r="C43" s="18">
        <f>COUNTIF($B$1:$B42,[Table Name])</f>
        <v>7</v>
      </c>
      <c r="D43" s="15">
        <v>4</v>
      </c>
      <c r="E43" s="15" t="s">
        <v>315</v>
      </c>
      <c r="F43" s="15" t="s">
        <v>314</v>
      </c>
      <c r="G43" s="15" t="s">
        <v>313</v>
      </c>
      <c r="H43" s="15" t="s">
        <v>310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>
      <c r="A44" s="18" t="str">
        <f>[Table Name]&amp;"-"&amp;[Record No]</f>
        <v>Resource Relations-8</v>
      </c>
      <c r="B44" s="16" t="s">
        <v>441</v>
      </c>
      <c r="C44" s="18">
        <f>COUNTIF($B$1:$B43,[Table Name])</f>
        <v>8</v>
      </c>
      <c r="D44" s="15">
        <v>7</v>
      </c>
      <c r="E44" s="15" t="s">
        <v>371</v>
      </c>
      <c r="F44" s="15" t="s">
        <v>374</v>
      </c>
      <c r="G44" s="15" t="s">
        <v>346</v>
      </c>
      <c r="H44" s="15" t="s">
        <v>373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>
      <c r="A45" s="18" t="str">
        <f>[Table Name]&amp;"-"&amp;[Record No]</f>
        <v>Resource Relations-9</v>
      </c>
      <c r="B45" s="16" t="s">
        <v>441</v>
      </c>
      <c r="C45" s="18">
        <f>COUNTIF($B$1:$B44,[Table Name])</f>
        <v>9</v>
      </c>
      <c r="D45" s="15">
        <v>7</v>
      </c>
      <c r="E45" s="15" t="s">
        <v>384</v>
      </c>
      <c r="F45" s="15" t="s">
        <v>390</v>
      </c>
      <c r="G45" s="15" t="s">
        <v>391</v>
      </c>
      <c r="H45" s="15" t="s">
        <v>310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>
      <c r="A46" s="18" t="str">
        <f>[Table Name]&amp;"-"&amp;[Record No]</f>
        <v>Resource Relations-10</v>
      </c>
      <c r="B46" s="16" t="s">
        <v>441</v>
      </c>
      <c r="C46" s="18">
        <f>COUNTIF($B$1:$B45,[Table Name])</f>
        <v>10</v>
      </c>
      <c r="D46" s="15">
        <v>7</v>
      </c>
      <c r="E46" s="15" t="s">
        <v>387</v>
      </c>
      <c r="F46" s="15" t="s">
        <v>392</v>
      </c>
      <c r="G46" s="15" t="s">
        <v>393</v>
      </c>
      <c r="H46" s="15" t="s">
        <v>310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>
      <c r="A47" s="18" t="str">
        <f>[Table Name]&amp;"-"&amp;[Record No]</f>
        <v>Resource Relations-11</v>
      </c>
      <c r="B47" s="16" t="s">
        <v>441</v>
      </c>
      <c r="C47" s="18">
        <f>COUNTIF($B$1:$B46,[Table Name])</f>
        <v>11</v>
      </c>
      <c r="D47" s="15">
        <v>5</v>
      </c>
      <c r="E47" s="15" t="s">
        <v>311</v>
      </c>
      <c r="F47" s="15" t="s">
        <v>308</v>
      </c>
      <c r="G47" s="15" t="s">
        <v>291</v>
      </c>
      <c r="H47" s="15" t="s">
        <v>310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>
      <c r="A48" s="18" t="str">
        <f>[Table Name]&amp;"-"&amp;[Record No]</f>
        <v>Resource Relations-12</v>
      </c>
      <c r="B48" s="16" t="s">
        <v>441</v>
      </c>
      <c r="C48" s="18">
        <f>COUNTIF($B$1:$B47,[Table Name])</f>
        <v>12</v>
      </c>
      <c r="D48" s="15">
        <v>11</v>
      </c>
      <c r="E48" s="15" t="s">
        <v>399</v>
      </c>
      <c r="F48" s="15" t="s">
        <v>400</v>
      </c>
      <c r="G48" s="15" t="s">
        <v>208</v>
      </c>
      <c r="H48" s="15" t="s">
        <v>401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>
      <c r="A49" s="18" t="str">
        <f>[Table Name]&amp;"-"&amp;[Record No]</f>
        <v>Resource Relations-13</v>
      </c>
      <c r="B49" s="16" t="s">
        <v>441</v>
      </c>
      <c r="C49" s="18">
        <f>COUNTIF($B$1:$B48,[Table Name])</f>
        <v>13</v>
      </c>
      <c r="D49" s="15">
        <v>4</v>
      </c>
      <c r="E49" s="15" t="s">
        <v>431</v>
      </c>
      <c r="F49" s="15" t="s">
        <v>432</v>
      </c>
      <c r="G49" s="15" t="s">
        <v>404</v>
      </c>
      <c r="H49" s="15" t="s">
        <v>310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>
      <c r="A50" s="19" t="str">
        <f>[Table Name]&amp;"-"&amp;[Record No]</f>
        <v>Resource Relations-14</v>
      </c>
      <c r="B50" s="16" t="s">
        <v>441</v>
      </c>
      <c r="C50" s="18">
        <f>COUNTIF($B$1:$B49,[Table Name])</f>
        <v>14</v>
      </c>
      <c r="D50" s="16">
        <v>12</v>
      </c>
      <c r="E50" s="16" t="s">
        <v>408</v>
      </c>
      <c r="F50" s="16" t="s">
        <v>433</v>
      </c>
      <c r="G50" s="16" t="s">
        <v>434</v>
      </c>
      <c r="H50" s="16" t="s">
        <v>310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>
      <c r="A51" s="19" t="str">
        <f>[Table Name]&amp;"-"&amp;[Record No]</f>
        <v>Resource Scopes-0</v>
      </c>
      <c r="B51" s="16" t="s">
        <v>438</v>
      </c>
      <c r="C51" s="18">
        <f>COUNTIF($B$1:$B50,[Table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>
      <c r="A52" s="18" t="str">
        <f>[Table Name]&amp;"-"&amp;[Record No]</f>
        <v>Resource Scopes-1</v>
      </c>
      <c r="B52" s="16" t="s">
        <v>438</v>
      </c>
      <c r="C52" s="18">
        <f>COUNTIF($B$1:$B51,[Table Name])</f>
        <v>1</v>
      </c>
      <c r="D52" s="15">
        <v>1</v>
      </c>
      <c r="E52" s="15" t="s">
        <v>166</v>
      </c>
      <c r="F52" s="15" t="s">
        <v>246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>
      <c r="A53" s="19" t="str">
        <f>[Table Name]&amp;"-"&amp;[Record No]</f>
        <v>Resource Scopes-2</v>
      </c>
      <c r="B53" s="16" t="s">
        <v>438</v>
      </c>
      <c r="C53" s="18">
        <f>COUNTIF($B$1:$B52,[Table Name])</f>
        <v>2</v>
      </c>
      <c r="D53" s="16">
        <v>1</v>
      </c>
      <c r="E53" s="16" t="s">
        <v>161</v>
      </c>
      <c r="F53" s="16" t="s">
        <v>247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>
      <c r="A54" s="19" t="str">
        <f>[Table Name]&amp;"-"&amp;[Record No]</f>
        <v>Resource Lists-0</v>
      </c>
      <c r="B54" s="16" t="s">
        <v>439</v>
      </c>
      <c r="C54" s="18">
        <f>COUNTIF($B$1:$B53,[Table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>
      <c r="A55" s="18" t="str">
        <f>[Table Name]&amp;"-"&amp;[Record No]</f>
        <v>Resource Lists-1</v>
      </c>
      <c r="B55" s="16" t="s">
        <v>439</v>
      </c>
      <c r="C55" s="18">
        <f>COUNTIF($B$1:$B54,[Table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>
      <c r="A56" s="18" t="str">
        <f>[Table Name]&amp;"-"&amp;[Record No]</f>
        <v>Resource Lists-2</v>
      </c>
      <c r="B56" s="16" t="s">
        <v>439</v>
      </c>
      <c r="C56" s="18">
        <f>COUNTIF($B$1:$B55,[Table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>
      <c r="A57" s="18" t="str">
        <f>[Table Name]&amp;"-"&amp;[Record No]</f>
        <v>Resource Lists-3</v>
      </c>
      <c r="B57" s="16" t="s">
        <v>439</v>
      </c>
      <c r="C57" s="18">
        <f>COUNTIF($B$1:$B56,[Table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>
      <c r="A58" s="18" t="str">
        <f>[Table Name]&amp;"-"&amp;[Record No]</f>
        <v>Resource Lists-4</v>
      </c>
      <c r="B58" s="16" t="s">
        <v>439</v>
      </c>
      <c r="C58" s="18">
        <f>COUNTIF($B$1:$B57,[Table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>
      <c r="A59" s="18" t="str">
        <f>[Table Name]&amp;"-"&amp;[Record No]</f>
        <v>Resource Lists-5</v>
      </c>
      <c r="B59" s="16" t="s">
        <v>439</v>
      </c>
      <c r="C59" s="18">
        <f>COUNTIF($B$1:$B58,[Table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>
      <c r="A60" s="19" t="str">
        <f>[Table Name]&amp;"-"&amp;[Record No]</f>
        <v>Resource Lists-6</v>
      </c>
      <c r="B60" s="16" t="s">
        <v>439</v>
      </c>
      <c r="C60" s="18">
        <f>COUNTIF($B$1:$B59,[Table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>
      <c r="A61" s="19" t="str">
        <f>[Table Name]&amp;"-"&amp;[Record No]</f>
        <v>Resource List Scopes-0</v>
      </c>
      <c r="B61" s="16" t="s">
        <v>440</v>
      </c>
      <c r="C61" s="18">
        <f>COUNTIF($B$1:$B60,[Table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>
      <c r="A62" s="18" t="str">
        <f>[Table Name]&amp;"-"&amp;[Record No]</f>
        <v>Resource List Scopes-1</v>
      </c>
      <c r="B62" s="16" t="s">
        <v>440</v>
      </c>
      <c r="C62" s="18">
        <f>COUNTIF($B$1:$B61,[Table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>
      <c r="A63" s="19" t="str">
        <f>[Table Name]&amp;"-"&amp;[Record No]</f>
        <v>Resource List Scopes-2</v>
      </c>
      <c r="B63" s="16" t="s">
        <v>440</v>
      </c>
      <c r="C63" s="18">
        <f>COUNTIF($B$1:$B62,[Table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>
      <c r="A64" s="19" t="str">
        <f>[Table Name]&amp;"-"&amp;[Record No]</f>
        <v>Resource Forms-0</v>
      </c>
      <c r="B64" s="16" t="s">
        <v>431</v>
      </c>
      <c r="C64" s="18">
        <f>COUNTIF($B$1:$B63,[Table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>
      <c r="A65" s="18" t="str">
        <f>[Table Name]&amp;"-"&amp;[Record No]</f>
        <v>Resource Forms-1</v>
      </c>
      <c r="B65" s="16" t="s">
        <v>431</v>
      </c>
      <c r="C65" s="18">
        <f>COUNTIF($B$1:$B64,[Table Name])</f>
        <v>1</v>
      </c>
      <c r="D65" s="15">
        <v>1</v>
      </c>
      <c r="E65" s="15" t="s">
        <v>230</v>
      </c>
      <c r="F65" s="15" t="s">
        <v>248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>
      <c r="A66" s="18" t="str">
        <f>[Table Name]&amp;"-"&amp;[Record No]</f>
        <v>Resource Forms-2</v>
      </c>
      <c r="B66" s="16" t="s">
        <v>431</v>
      </c>
      <c r="C66" s="18">
        <f>COUNTIF($B$1:$B65,[Table Name])</f>
        <v>2</v>
      </c>
      <c r="D66" s="15">
        <v>1</v>
      </c>
      <c r="E66" s="15" t="s">
        <v>249</v>
      </c>
      <c r="F66" s="15" t="s">
        <v>250</v>
      </c>
      <c r="G66" s="15" t="s">
        <v>251</v>
      </c>
      <c r="H66" s="15" t="s">
        <v>251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>
      <c r="A67" s="18" t="str">
        <f>[Table Name]&amp;"-"&amp;[Record No]</f>
        <v>Resource Forms-3</v>
      </c>
      <c r="B67" s="16" t="s">
        <v>431</v>
      </c>
      <c r="C67" s="18">
        <f>COUNTIF($B$1:$B66,[Table Name])</f>
        <v>3</v>
      </c>
      <c r="D67" s="15">
        <v>1</v>
      </c>
      <c r="E67" s="15" t="s">
        <v>252</v>
      </c>
      <c r="F67" s="15" t="s">
        <v>253</v>
      </c>
      <c r="G67" s="15" t="s">
        <v>254</v>
      </c>
      <c r="H67" s="15" t="s">
        <v>254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>
      <c r="A68" s="18" t="str">
        <f>[Table Name]&amp;"-"&amp;[Record No]</f>
        <v>Resource Forms-4</v>
      </c>
      <c r="B68" s="16" t="s">
        <v>431</v>
      </c>
      <c r="C68" s="18">
        <f>COUNTIF($B$1:$B67,[Table Name])</f>
        <v>4</v>
      </c>
      <c r="D68" s="15">
        <v>2</v>
      </c>
      <c r="E68" s="15" t="s">
        <v>255</v>
      </c>
      <c r="F68" s="15" t="s">
        <v>256</v>
      </c>
      <c r="G68" s="15" t="s">
        <v>257</v>
      </c>
      <c r="H68" s="15" t="s">
        <v>257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>
      <c r="A69" s="18" t="str">
        <f>[Table Name]&amp;"-"&amp;[Record No]</f>
        <v>Resource Forms-5</v>
      </c>
      <c r="B69" s="16" t="s">
        <v>431</v>
      </c>
      <c r="C69" s="18">
        <f>COUNTIF($B$1:$B68,[Table Name])</f>
        <v>5</v>
      </c>
      <c r="D69" s="15">
        <v>3</v>
      </c>
      <c r="E69" s="15" t="s">
        <v>258</v>
      </c>
      <c r="F69" s="15" t="s">
        <v>259</v>
      </c>
      <c r="G69" s="15" t="s">
        <v>260</v>
      </c>
      <c r="H69" s="15" t="s">
        <v>260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>
      <c r="A70" s="18" t="str">
        <f>[Table Name]&amp;"-"&amp;[Record No]</f>
        <v>Resource Forms-6</v>
      </c>
      <c r="B70" s="16" t="s">
        <v>431</v>
      </c>
      <c r="C70" s="18">
        <f>COUNTIF($B$1:$B69,[Table Name])</f>
        <v>6</v>
      </c>
      <c r="D70" s="15">
        <v>4</v>
      </c>
      <c r="E70" s="15" t="s">
        <v>261</v>
      </c>
      <c r="F70" s="15" t="s">
        <v>262</v>
      </c>
      <c r="G70" s="15" t="s">
        <v>208</v>
      </c>
      <c r="H70" s="15" t="s">
        <v>263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>
      <c r="A71" s="19" t="str">
        <f>[Table Name]&amp;"-"&amp;[Record No]</f>
        <v>Resource Forms-7</v>
      </c>
      <c r="B71" s="16" t="s">
        <v>431</v>
      </c>
      <c r="C71" s="18">
        <f>COUNTIF($B$1:$B70,[Table Name])</f>
        <v>7</v>
      </c>
      <c r="D71" s="16">
        <v>5</v>
      </c>
      <c r="E71" s="16" t="s">
        <v>264</v>
      </c>
      <c r="F71" s="16" t="s">
        <v>265</v>
      </c>
      <c r="G71" s="16" t="s">
        <v>266</v>
      </c>
      <c r="H71" s="16" t="s">
        <v>263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>
      <c r="A72" s="19" t="str">
        <f>[Table Name]&amp;"-"&amp;[Record No]</f>
        <v>Resource Form Fields-0</v>
      </c>
      <c r="B72" s="16" t="s">
        <v>442</v>
      </c>
      <c r="C72" s="18">
        <f>COUNTIF($B$1:$B71,[Table Name])</f>
        <v>0</v>
      </c>
      <c r="D72" s="16" t="s">
        <v>117</v>
      </c>
      <c r="E72" s="16" t="s">
        <v>26</v>
      </c>
      <c r="F72" s="16" t="s">
        <v>49</v>
      </c>
      <c r="G72" s="16" t="s">
        <v>268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>
      <c r="A73" s="18" t="str">
        <f>[Table Name]&amp;"-"&amp;[Record No]</f>
        <v>Resource Form Fields-1</v>
      </c>
      <c r="B73" s="16" t="s">
        <v>442</v>
      </c>
      <c r="C73" s="18">
        <f>COUNTIF($B$1:$B72,[Table Name])</f>
        <v>1</v>
      </c>
      <c r="D73" s="15">
        <v>1</v>
      </c>
      <c r="E73" s="15" t="s">
        <v>26</v>
      </c>
      <c r="F73" s="15" t="s">
        <v>269</v>
      </c>
      <c r="G73" s="15" t="s">
        <v>1</v>
      </c>
      <c r="H73" s="15" t="s">
        <v>302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>
      <c r="A74" s="18" t="str">
        <f>[Table Name]&amp;"-"&amp;[Record No]</f>
        <v>Resource Form Fields-2</v>
      </c>
      <c r="B74" s="16" t="s">
        <v>442</v>
      </c>
      <c r="C74" s="18">
        <f>COUNTIF($B$1:$B73,[Table Name])</f>
        <v>2</v>
      </c>
      <c r="D74" s="15">
        <v>1</v>
      </c>
      <c r="E74" s="15" t="s">
        <v>270</v>
      </c>
      <c r="F74" s="15" t="s">
        <v>269</v>
      </c>
      <c r="G74" s="15" t="s">
        <v>271</v>
      </c>
      <c r="H74" s="15" t="s">
        <v>302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>
      <c r="A75" s="18" t="str">
        <f>[Table Name]&amp;"-"&amp;[Record No]</f>
        <v>Resource Form Fields-3</v>
      </c>
      <c r="B75" s="16" t="s">
        <v>442</v>
      </c>
      <c r="C75" s="18">
        <f>COUNTIF($B$1:$B74,[Table Name])</f>
        <v>3</v>
      </c>
      <c r="D75" s="15">
        <v>1</v>
      </c>
      <c r="E75" s="15" t="s">
        <v>141</v>
      </c>
      <c r="F75" s="15" t="s">
        <v>272</v>
      </c>
      <c r="G75" s="15" t="s">
        <v>273</v>
      </c>
      <c r="H75" s="15" t="s">
        <v>302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>
      <c r="A76" s="18" t="str">
        <f>[Table Name]&amp;"-"&amp;[Record No]</f>
        <v>Resource Form Fields-4</v>
      </c>
      <c r="B76" s="16" t="s">
        <v>442</v>
      </c>
      <c r="C76" s="18">
        <f>COUNTIF($B$1:$B75,[Table Name])</f>
        <v>4</v>
      </c>
      <c r="D76" s="15">
        <v>2</v>
      </c>
      <c r="E76" s="15" t="s">
        <v>26</v>
      </c>
      <c r="F76" s="15" t="s">
        <v>269</v>
      </c>
      <c r="G76" s="15" t="s">
        <v>1</v>
      </c>
      <c r="H76" s="15" t="s">
        <v>302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>
      <c r="A77" s="18" t="str">
        <f>[Table Name]&amp;"-"&amp;[Record No]</f>
        <v>Resource Form Fields-5</v>
      </c>
      <c r="B77" s="16" t="s">
        <v>442</v>
      </c>
      <c r="C77" s="18">
        <f>COUNTIF($B$1:$B76,[Table Name])</f>
        <v>5</v>
      </c>
      <c r="D77" s="15">
        <v>2</v>
      </c>
      <c r="E77" s="15" t="s">
        <v>270</v>
      </c>
      <c r="F77" s="15" t="s">
        <v>269</v>
      </c>
      <c r="G77" s="15" t="s">
        <v>271</v>
      </c>
      <c r="H77" s="15" t="s">
        <v>302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>
      <c r="A78" s="18" t="str">
        <f>[Table Name]&amp;"-"&amp;[Record No]</f>
        <v>Resource Form Fields-6</v>
      </c>
      <c r="B78" s="16" t="s">
        <v>442</v>
      </c>
      <c r="C78" s="18">
        <f>COUNTIF($B$1:$B77,[Table Name])</f>
        <v>6</v>
      </c>
      <c r="D78" s="15">
        <v>3</v>
      </c>
      <c r="E78" s="15" t="s">
        <v>26</v>
      </c>
      <c r="F78" s="15" t="s">
        <v>269</v>
      </c>
      <c r="G78" s="15" t="s">
        <v>1</v>
      </c>
      <c r="H78" s="15" t="s">
        <v>302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>
      <c r="A79" s="18" t="str">
        <f>[Table Name]&amp;"-"&amp;[Record No]</f>
        <v>Resource Form Fields-7</v>
      </c>
      <c r="B79" s="16" t="s">
        <v>442</v>
      </c>
      <c r="C79" s="18">
        <f>COUNTIF($B$1:$B78,[Table Name])</f>
        <v>7</v>
      </c>
      <c r="D79" s="15">
        <v>3</v>
      </c>
      <c r="E79" s="15" t="s">
        <v>270</v>
      </c>
      <c r="F79" s="15" t="s">
        <v>269</v>
      </c>
      <c r="G79" s="15" t="s">
        <v>271</v>
      </c>
      <c r="H79" s="15" t="s">
        <v>302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>
      <c r="A80" s="18" t="str">
        <f>[Table Name]&amp;"-"&amp;[Record No]</f>
        <v>Resource Form Fields-8</v>
      </c>
      <c r="B80" s="16" t="s">
        <v>442</v>
      </c>
      <c r="C80" s="18">
        <f>COUNTIF($B$1:$B79,[Table Name])</f>
        <v>8</v>
      </c>
      <c r="D80" s="15">
        <v>4</v>
      </c>
      <c r="E80" s="15" t="s">
        <v>26</v>
      </c>
      <c r="F80" s="15" t="s">
        <v>269</v>
      </c>
      <c r="G80" s="15" t="s">
        <v>274</v>
      </c>
      <c r="H80" s="15" t="s">
        <v>302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>
      <c r="A81" s="18" t="str">
        <f>[Table Name]&amp;"-"&amp;[Record No]</f>
        <v>Resource Form Fields-9</v>
      </c>
      <c r="B81" s="16" t="s">
        <v>442</v>
      </c>
      <c r="C81" s="18">
        <f>COUNTIF($B$1:$B80,[Table Name])</f>
        <v>9</v>
      </c>
      <c r="D81" s="15">
        <v>4</v>
      </c>
      <c r="E81" s="15" t="s">
        <v>28</v>
      </c>
      <c r="F81" s="15" t="s">
        <v>275</v>
      </c>
      <c r="G81" s="15" t="s">
        <v>28</v>
      </c>
      <c r="H81" s="15" t="s">
        <v>302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>
      <c r="A82" s="18" t="str">
        <f>[Table Name]&amp;"-"&amp;[Record No]</f>
        <v>Resource Form Fields-10</v>
      </c>
      <c r="B82" s="16" t="s">
        <v>442</v>
      </c>
      <c r="C82" s="18">
        <f>COUNTIF($B$1:$B81,[Table Name])</f>
        <v>10</v>
      </c>
      <c r="D82" s="15">
        <v>4</v>
      </c>
      <c r="E82" s="15" t="s">
        <v>30</v>
      </c>
      <c r="F82" s="15" t="s">
        <v>269</v>
      </c>
      <c r="G82" s="15" t="s">
        <v>276</v>
      </c>
      <c r="H82" s="15" t="s">
        <v>302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>
      <c r="A83" s="18" t="str">
        <f>[Table Name]&amp;"-"&amp;[Record No]</f>
        <v>Resource Form Fields-11</v>
      </c>
      <c r="B83" s="16" t="s">
        <v>442</v>
      </c>
      <c r="C83" s="18">
        <f>COUNTIF($B$1:$B82,[Table Name])</f>
        <v>11</v>
      </c>
      <c r="D83" s="15">
        <v>5</v>
      </c>
      <c r="E83" s="15" t="s">
        <v>26</v>
      </c>
      <c r="F83" s="15" t="s">
        <v>269</v>
      </c>
      <c r="G83" s="15" t="s">
        <v>1</v>
      </c>
      <c r="H83" s="15" t="s">
        <v>302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>
      <c r="A84" s="18" t="str">
        <f>[Table Name]&amp;"-"&amp;[Record No]</f>
        <v>Resource Form Fields-12</v>
      </c>
      <c r="B84" s="16" t="s">
        <v>442</v>
      </c>
      <c r="C84" s="18">
        <f>COUNTIF($B$1:$B83,[Table Name])</f>
        <v>12</v>
      </c>
      <c r="D84" s="15">
        <v>5</v>
      </c>
      <c r="E84" s="15" t="s">
        <v>28</v>
      </c>
      <c r="F84" s="15" t="s">
        <v>275</v>
      </c>
      <c r="G84" s="15" t="s">
        <v>28</v>
      </c>
      <c r="H84" s="15" t="s">
        <v>302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>
      <c r="A85" s="18" t="str">
        <f>[Table Name]&amp;"-"&amp;[Record No]</f>
        <v>Resource Form Fields-13</v>
      </c>
      <c r="B85" s="16" t="s">
        <v>442</v>
      </c>
      <c r="C85" s="18">
        <f>COUNTIF($B$1:$B84,[Table Name])</f>
        <v>13</v>
      </c>
      <c r="D85" s="15">
        <v>5</v>
      </c>
      <c r="E85" s="15" t="s">
        <v>30</v>
      </c>
      <c r="F85" s="15" t="s">
        <v>269</v>
      </c>
      <c r="G85" s="15" t="s">
        <v>277</v>
      </c>
      <c r="H85" s="15" t="s">
        <v>302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>
      <c r="A86" s="18" t="str">
        <f>[Table Name]&amp;"-"&amp;[Record No]</f>
        <v>Resource Form Fields-14</v>
      </c>
      <c r="B86" s="16" t="s">
        <v>442</v>
      </c>
      <c r="C86" s="18">
        <f>COUNTIF($B$1:$B85,[Table Name])</f>
        <v>14</v>
      </c>
      <c r="D86" s="15">
        <v>6</v>
      </c>
      <c r="E86" s="15" t="s">
        <v>26</v>
      </c>
      <c r="F86" s="15" t="s">
        <v>269</v>
      </c>
      <c r="G86" s="15" t="s">
        <v>1</v>
      </c>
      <c r="H86" s="15" t="s">
        <v>302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>
      <c r="A87" s="18" t="str">
        <f>[Table Name]&amp;"-"&amp;[Record No]</f>
        <v>Resource Form Fields-15</v>
      </c>
      <c r="B87" s="16" t="s">
        <v>442</v>
      </c>
      <c r="C87" s="18">
        <f>COUNTIF($B$1:$B86,[Table Name])</f>
        <v>15</v>
      </c>
      <c r="D87" s="15">
        <v>6</v>
      </c>
      <c r="E87" s="15" t="s">
        <v>28</v>
      </c>
      <c r="F87" s="15" t="s">
        <v>275</v>
      </c>
      <c r="G87" s="15" t="s">
        <v>28</v>
      </c>
      <c r="H87" s="15" t="s">
        <v>302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>
      <c r="A88" s="18" t="str">
        <f>[Table Name]&amp;"-"&amp;[Record No]</f>
        <v>Resource Form Fields-16</v>
      </c>
      <c r="B88" s="16" t="s">
        <v>442</v>
      </c>
      <c r="C88" s="18">
        <f>COUNTIF($B$1:$B87,[Table Name])</f>
        <v>16</v>
      </c>
      <c r="D88" s="15">
        <v>6</v>
      </c>
      <c r="E88" s="15" t="s">
        <v>30</v>
      </c>
      <c r="F88" s="15" t="s">
        <v>269</v>
      </c>
      <c r="G88" s="15" t="s">
        <v>277</v>
      </c>
      <c r="H88" s="15" t="s">
        <v>302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>
      <c r="A89" s="18" t="str">
        <f>[Table Name]&amp;"-"&amp;[Record No]</f>
        <v>Resource Form Fields-17</v>
      </c>
      <c r="B89" s="16" t="s">
        <v>442</v>
      </c>
      <c r="C89" s="18">
        <f>COUNTIF($B$1:$B88,[Table Name])</f>
        <v>17</v>
      </c>
      <c r="D89" s="15">
        <v>6</v>
      </c>
      <c r="E89" s="15" t="s">
        <v>31</v>
      </c>
      <c r="F89" s="15" t="s">
        <v>269</v>
      </c>
      <c r="G89" s="15" t="s">
        <v>278</v>
      </c>
      <c r="H89" s="15" t="s">
        <v>302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>
      <c r="A90" s="18" t="str">
        <f>[Table Name]&amp;"-"&amp;[Record No]</f>
        <v>Resource Form Fields-18</v>
      </c>
      <c r="B90" s="16" t="s">
        <v>442</v>
      </c>
      <c r="C90" s="18">
        <f>COUNTIF($B$1:$B89,[Table Name])</f>
        <v>18</v>
      </c>
      <c r="D90" s="15">
        <v>6</v>
      </c>
      <c r="E90" s="15" t="s">
        <v>32</v>
      </c>
      <c r="F90" s="15" t="s">
        <v>269</v>
      </c>
      <c r="G90" s="15" t="s">
        <v>12</v>
      </c>
      <c r="H90" s="15" t="s">
        <v>302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>
      <c r="A91" s="18" t="str">
        <f>[Table Name]&amp;"-"&amp;[Record No]</f>
        <v>Resource Form Fields-19</v>
      </c>
      <c r="B91" s="16" t="s">
        <v>442</v>
      </c>
      <c r="C91" s="18">
        <f>COUNTIF($B$1:$B90,[Table Name])</f>
        <v>19</v>
      </c>
      <c r="D91" s="15">
        <v>6</v>
      </c>
      <c r="E91" s="15" t="s">
        <v>33</v>
      </c>
      <c r="F91" s="15" t="s">
        <v>269</v>
      </c>
      <c r="G91" s="15" t="s">
        <v>279</v>
      </c>
      <c r="H91" s="15" t="s">
        <v>302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>
      <c r="A92" s="18" t="str">
        <f>[Table Name]&amp;"-"&amp;[Record No]</f>
        <v>Resource Form Fields-20</v>
      </c>
      <c r="B92" s="16" t="s">
        <v>442</v>
      </c>
      <c r="C92" s="18">
        <f>COUNTIF($B$1:$B91,[Table Name])</f>
        <v>20</v>
      </c>
      <c r="D92" s="15">
        <v>6</v>
      </c>
      <c r="E92" s="15" t="s">
        <v>34</v>
      </c>
      <c r="F92" s="15" t="s">
        <v>269</v>
      </c>
      <c r="G92" s="15" t="s">
        <v>280</v>
      </c>
      <c r="H92" s="15" t="s">
        <v>302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>
      <c r="A93" s="18" t="str">
        <f>[Table Name]&amp;"-"&amp;[Record No]</f>
        <v>Resource Form Fields-21</v>
      </c>
      <c r="B93" s="16" t="s">
        <v>442</v>
      </c>
      <c r="C93" s="18">
        <f>COUNTIF($B$1:$B92,[Table Name])</f>
        <v>21</v>
      </c>
      <c r="D93" s="15">
        <v>6</v>
      </c>
      <c r="E93" s="15" t="s">
        <v>35</v>
      </c>
      <c r="F93" s="15" t="s">
        <v>269</v>
      </c>
      <c r="G93" s="15" t="s">
        <v>281</v>
      </c>
      <c r="H93" s="15" t="s">
        <v>302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>
      <c r="A94" s="18" t="str">
        <f>[Table Name]&amp;"-"&amp;[Record No]</f>
        <v>Resource Form Fields-22</v>
      </c>
      <c r="B94" s="16" t="s">
        <v>442</v>
      </c>
      <c r="C94" s="18">
        <f>COUNTIF($B$1:$B93,[Table Name])</f>
        <v>22</v>
      </c>
      <c r="D94" s="15">
        <v>7</v>
      </c>
      <c r="E94" s="15" t="s">
        <v>26</v>
      </c>
      <c r="F94" s="15" t="s">
        <v>269</v>
      </c>
      <c r="G94" s="15" t="s">
        <v>284</v>
      </c>
      <c r="H94" s="15" t="s">
        <v>302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>
      <c r="A95" s="18" t="str">
        <f>[Table Name]&amp;"-"&amp;[Record No]</f>
        <v>Resource Form Fields-23</v>
      </c>
      <c r="B95" s="16" t="s">
        <v>442</v>
      </c>
      <c r="C95" s="18">
        <f>COUNTIF($B$1:$B94,[Table Name])</f>
        <v>23</v>
      </c>
      <c r="D95" s="15">
        <v>7</v>
      </c>
      <c r="E95" s="15" t="s">
        <v>191</v>
      </c>
      <c r="F95" s="15" t="s">
        <v>269</v>
      </c>
      <c r="G95" s="15" t="s">
        <v>282</v>
      </c>
      <c r="H95" s="15" t="s">
        <v>302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>
      <c r="A96" s="18" t="str">
        <f>[Table Name]&amp;"-"&amp;[Record No]</f>
        <v>Resource Form Fields-24</v>
      </c>
      <c r="B96" s="16" t="s">
        <v>442</v>
      </c>
      <c r="C96" s="18">
        <f>COUNTIF($B$1:$B95,[Table Name])</f>
        <v>24</v>
      </c>
      <c r="D96" s="15">
        <v>7</v>
      </c>
      <c r="E96" s="15" t="s">
        <v>192</v>
      </c>
      <c r="F96" s="15" t="s">
        <v>269</v>
      </c>
      <c r="G96" s="15" t="s">
        <v>283</v>
      </c>
      <c r="H96" s="15" t="s">
        <v>302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>
      <c r="A97" s="18" t="str">
        <f>[Table Name]&amp;"-"&amp;[Record No]</f>
        <v>Resource Form Fields-25</v>
      </c>
      <c r="B97" s="16" t="s">
        <v>442</v>
      </c>
      <c r="C97" s="18">
        <f>COUNTIF($B$1:$B96,[Table Name])</f>
        <v>25</v>
      </c>
      <c r="D97" s="15">
        <v>7</v>
      </c>
      <c r="E97" s="15" t="s">
        <v>189</v>
      </c>
      <c r="F97" s="15" t="s">
        <v>275</v>
      </c>
      <c r="G97" s="15" t="s">
        <v>285</v>
      </c>
      <c r="H97" s="15" t="s">
        <v>302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>
      <c r="A98" s="18" t="str">
        <f>[Table Name]&amp;"-"&amp;[Record No]</f>
        <v>Resource Form Fields-26</v>
      </c>
      <c r="B98" s="16" t="s">
        <v>442</v>
      </c>
      <c r="C98" s="18">
        <f>COUNTIF($B$1:$B97,[Table Name])</f>
        <v>26</v>
      </c>
      <c r="D98" s="15">
        <v>7</v>
      </c>
      <c r="E98" s="15" t="s">
        <v>190</v>
      </c>
      <c r="F98" s="15" t="s">
        <v>275</v>
      </c>
      <c r="G98" s="15" t="s">
        <v>286</v>
      </c>
      <c r="H98" s="15" t="s">
        <v>302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>
      <c r="A99" s="18" t="str">
        <f>[Table Name]&amp;"-"&amp;[Record No]</f>
        <v>Resource Form Fields-27</v>
      </c>
      <c r="B99" s="16" t="s">
        <v>442</v>
      </c>
      <c r="C99" s="18">
        <f>COUNTIF($B$1:$B98,[Table Name])</f>
        <v>27</v>
      </c>
      <c r="D99" s="15">
        <v>7</v>
      </c>
      <c r="E99" s="15" t="s">
        <v>196</v>
      </c>
      <c r="F99" s="15" t="s">
        <v>275</v>
      </c>
      <c r="G99" s="15" t="s">
        <v>287</v>
      </c>
      <c r="H99" s="15" t="s">
        <v>302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>
      <c r="A100" s="18" t="str">
        <f>[Table Name]&amp;"-"&amp;[Record No]</f>
        <v>Resource Form Fields-28</v>
      </c>
      <c r="B100" s="16" t="s">
        <v>442</v>
      </c>
      <c r="C100" s="18">
        <f>COUNTIF($B$1:$B99,[Table Name])</f>
        <v>28</v>
      </c>
      <c r="D100" s="15">
        <v>7</v>
      </c>
      <c r="E100" s="15" t="s">
        <v>195</v>
      </c>
      <c r="F100" s="15" t="s">
        <v>275</v>
      </c>
      <c r="G100" s="15" t="s">
        <v>288</v>
      </c>
      <c r="H100" s="15" t="s">
        <v>302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>
      <c r="A101" s="18" t="str">
        <f>[Table Name]&amp;"-"&amp;[Record No]</f>
        <v>Resource Form Fields-29</v>
      </c>
      <c r="B101" s="16" t="s">
        <v>442</v>
      </c>
      <c r="C101" s="18">
        <f>COUNTIF($B$1:$B100,[Table Name])</f>
        <v>29</v>
      </c>
      <c r="D101" s="15">
        <v>7</v>
      </c>
      <c r="E101" s="15" t="s">
        <v>49</v>
      </c>
      <c r="F101" s="15" t="s">
        <v>272</v>
      </c>
      <c r="G101" s="15" t="s">
        <v>289</v>
      </c>
      <c r="H101" s="15" t="s">
        <v>291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>
      <c r="A102" s="18" t="str">
        <f>[Table Name]&amp;"-"&amp;[Record No]</f>
        <v>Resource Form Fields-30</v>
      </c>
      <c r="B102" s="16" t="s">
        <v>442</v>
      </c>
      <c r="C102" s="18">
        <f>COUNTIF($B$1:$B101,[Table Name])</f>
        <v>30</v>
      </c>
      <c r="D102" s="15">
        <v>7</v>
      </c>
      <c r="E102" s="15" t="s">
        <v>202</v>
      </c>
      <c r="F102" s="15" t="s">
        <v>269</v>
      </c>
      <c r="G102" s="15" t="s">
        <v>290</v>
      </c>
      <c r="H102" s="15" t="s">
        <v>291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>
      <c r="A103" s="19" t="str">
        <f>[Table Name]&amp;"-"&amp;[Record No]</f>
        <v>Resource Form Fields-31</v>
      </c>
      <c r="B103" s="16" t="s">
        <v>442</v>
      </c>
      <c r="C103" s="18">
        <f>COUNTIF($B$1:$B102,[Table Name])</f>
        <v>31</v>
      </c>
      <c r="D103" s="16">
        <v>7</v>
      </c>
      <c r="E103" s="16" t="s">
        <v>204</v>
      </c>
      <c r="F103" s="16" t="s">
        <v>275</v>
      </c>
      <c r="G103" s="16" t="s">
        <v>292</v>
      </c>
      <c r="H103" s="16" t="s">
        <v>291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>
      <c r="A104" s="19" t="str">
        <f>[Table Name]&amp;"-"&amp;[Record No]</f>
        <v>Resource Form Field Data-0</v>
      </c>
      <c r="B104" s="16" t="s">
        <v>443</v>
      </c>
      <c r="C104" s="18">
        <f>COUNTIF($B$1:$B103,[Table Name])</f>
        <v>0</v>
      </c>
      <c r="D104" s="16" t="s">
        <v>122</v>
      </c>
      <c r="E104" s="16" t="s">
        <v>127</v>
      </c>
      <c r="F104" s="16" t="s">
        <v>56</v>
      </c>
      <c r="G104" s="16" t="s">
        <v>574</v>
      </c>
      <c r="H104" s="16" t="s">
        <v>575</v>
      </c>
      <c r="I104" s="16" t="s">
        <v>576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>
      <c r="A105" s="19" t="str">
        <f>[Table Name]&amp;"-"&amp;[Record No]</f>
        <v>Resource Form Field Data-1</v>
      </c>
      <c r="B105" s="16" t="s">
        <v>443</v>
      </c>
      <c r="C105" s="18">
        <f>COUNTIF($B$1:$B104,[Table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>
      <c r="A106" s="19" t="str">
        <f>[Table Name]&amp;"-"&amp;[Record No]</f>
        <v>Resource Form Field Data-2</v>
      </c>
      <c r="B106" s="16" t="s">
        <v>443</v>
      </c>
      <c r="C106" s="18">
        <f>COUNTIF($B$1:$B105,[Table Name])</f>
        <v>2</v>
      </c>
      <c r="D106" s="16">
        <v>2</v>
      </c>
      <c r="E106" s="16" t="s">
        <v>270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>
      <c r="A107" s="19" t="str">
        <f>[Table Name]&amp;"-"&amp;[Record No]</f>
        <v>Resource Form Field Data-3</v>
      </c>
      <c r="B107" s="16" t="s">
        <v>443</v>
      </c>
      <c r="C107" s="18">
        <f>COUNTIF($B$1:$B106,[Table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>
      <c r="A108" s="19" t="str">
        <f>[Table Name]&amp;"-"&amp;[Record No]</f>
        <v>Resource Form Field Data-4</v>
      </c>
      <c r="B108" s="16" t="s">
        <v>443</v>
      </c>
      <c r="C108" s="18">
        <f>COUNTIF($B$1:$B107,[Table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>
      <c r="A109" s="19" t="str">
        <f>[Table Name]&amp;"-"&amp;[Record No]</f>
        <v>Resource Form Field Data-5</v>
      </c>
      <c r="B109" s="16" t="s">
        <v>443</v>
      </c>
      <c r="C109" s="18">
        <f>COUNTIF($B$1:$B108,[Table Name])</f>
        <v>5</v>
      </c>
      <c r="D109" s="16">
        <v>5</v>
      </c>
      <c r="E109" s="16" t="s">
        <v>270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>
      <c r="A110" s="19" t="str">
        <f>[Table Name]&amp;"-"&amp;[Record No]</f>
        <v>Resource Form Field Data-6</v>
      </c>
      <c r="B110" s="16" t="s">
        <v>443</v>
      </c>
      <c r="C110" s="18">
        <f>COUNTIF($B$1:$B109,[Table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>
      <c r="A111" s="19" t="str">
        <f>[Table Name]&amp;"-"&amp;[Record No]</f>
        <v>Resource Form Field Data-7</v>
      </c>
      <c r="B111" s="16" t="s">
        <v>443</v>
      </c>
      <c r="C111" s="18">
        <f>COUNTIF($B$1:$B110,[Table Name])</f>
        <v>7</v>
      </c>
      <c r="D111" s="16">
        <v>7</v>
      </c>
      <c r="E111" s="16" t="s">
        <v>270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>
      <c r="A112" s="19" t="str">
        <f>[Table Name]&amp;"-"&amp;[Record No]</f>
        <v>Resource Form Field Data-8</v>
      </c>
      <c r="B112" s="16" t="s">
        <v>443</v>
      </c>
      <c r="C112" s="18">
        <f>COUNTIF($B$1:$B111,[Table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>
      <c r="A113" s="19" t="str">
        <f>[Table Name]&amp;"-"&amp;[Record No]</f>
        <v>Resource Form Field Data-9</v>
      </c>
      <c r="B113" s="16" t="s">
        <v>443</v>
      </c>
      <c r="C113" s="18">
        <f>COUNTIF($B$1:$B112,[Table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>
      <c r="A114" s="19" t="str">
        <f>[Table Name]&amp;"-"&amp;[Record No]</f>
        <v>Resource Form Field Data-10</v>
      </c>
      <c r="B114" s="16" t="s">
        <v>443</v>
      </c>
      <c r="C114" s="18">
        <f>COUNTIF($B$1:$B113,[Table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>
      <c r="A115" s="19" t="str">
        <f>[Table Name]&amp;"-"&amp;[Record No]</f>
        <v>Resource Form Field Data-11</v>
      </c>
      <c r="B115" s="16" t="s">
        <v>443</v>
      </c>
      <c r="C115" s="18">
        <f>COUNTIF($B$1:$B114,[Table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>
      <c r="A116" s="19" t="str">
        <f>[Table Name]&amp;"-"&amp;[Record No]</f>
        <v>Resource Form Field Data-12</v>
      </c>
      <c r="B116" s="16" t="s">
        <v>443</v>
      </c>
      <c r="C116" s="18">
        <f>COUNTIF($B$1:$B115,[Table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>
      <c r="A117" s="19" t="str">
        <f>[Table Name]&amp;"-"&amp;[Record No]</f>
        <v>Resource Form Field Data-13</v>
      </c>
      <c r="B117" s="16" t="s">
        <v>443</v>
      </c>
      <c r="C117" s="18">
        <f>COUNTIF($B$1:$B116,[Table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>
      <c r="A118" s="19" t="str">
        <f>[Table Name]&amp;"-"&amp;[Record No]</f>
        <v>Resource Form Field Data-14</v>
      </c>
      <c r="B118" s="16" t="s">
        <v>443</v>
      </c>
      <c r="C118" s="18">
        <f>COUNTIF($B$1:$B117,[Table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>
      <c r="A119" s="19" t="str">
        <f>[Table Name]&amp;"-"&amp;[Record No]</f>
        <v>Resource Form Field Data-15</v>
      </c>
      <c r="B119" s="16" t="s">
        <v>443</v>
      </c>
      <c r="C119" s="18">
        <f>COUNTIF($B$1:$B118,[Table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>
      <c r="A120" s="19" t="str">
        <f>[Table Name]&amp;"-"&amp;[Record No]</f>
        <v>Resource Form Field Data-16</v>
      </c>
      <c r="B120" s="16" t="s">
        <v>443</v>
      </c>
      <c r="C120" s="18">
        <f>COUNTIF($B$1:$B119,[Table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>
      <c r="A121" s="19" t="str">
        <f>[Table Name]&amp;"-"&amp;[Record No]</f>
        <v>Resource Form Field Data-17</v>
      </c>
      <c r="B121" s="16" t="s">
        <v>443</v>
      </c>
      <c r="C121" s="18">
        <f>COUNTIF($B$1:$B120,[Table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>
      <c r="A122" s="19" t="str">
        <f>[Table Name]&amp;"-"&amp;[Record No]</f>
        <v>Resource Form Field Data-18</v>
      </c>
      <c r="B122" s="16" t="s">
        <v>443</v>
      </c>
      <c r="C122" s="18">
        <f>COUNTIF($B$1:$B121,[Table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>
      <c r="A123" s="19" t="str">
        <f>[Table Name]&amp;"-"&amp;[Record No]</f>
        <v>Resource Form Field Data-19</v>
      </c>
      <c r="B123" s="16" t="s">
        <v>443</v>
      </c>
      <c r="C123" s="18">
        <f>COUNTIF($B$1:$B122,[Table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>
      <c r="A124" s="19" t="str">
        <f>[Table Name]&amp;"-"&amp;[Record No]</f>
        <v>Resource Form Field Data-20</v>
      </c>
      <c r="B124" s="16" t="s">
        <v>443</v>
      </c>
      <c r="C124" s="18">
        <f>COUNTIF($B$1:$B123,[Table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>
      <c r="A125" s="19" t="str">
        <f>[Table Name]&amp;"-"&amp;[Record No]</f>
        <v>Resource Form Field Data-21</v>
      </c>
      <c r="B125" s="16" t="s">
        <v>443</v>
      </c>
      <c r="C125" s="18">
        <f>COUNTIF($B$1:$B124,[Table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>
      <c r="A126" s="19" t="str">
        <f>[Table Name]&amp;"-"&amp;[Record No]</f>
        <v>Resource Form Field Data-22</v>
      </c>
      <c r="B126" s="16" t="s">
        <v>443</v>
      </c>
      <c r="C126" s="18">
        <f>COUNTIF($B$1:$B125,[Table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>
      <c r="A127" s="19" t="str">
        <f>[Table Name]&amp;"-"&amp;[Record No]</f>
        <v>Resource Form Field Data-23</v>
      </c>
      <c r="B127" s="16" t="s">
        <v>443</v>
      </c>
      <c r="C127" s="18">
        <f>COUNTIF($B$1:$B126,[Table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>
      <c r="A128" s="19" t="str">
        <f>[Table Name]&amp;"-"&amp;[Record No]</f>
        <v>Resource Form Field Data-24</v>
      </c>
      <c r="B128" s="16" t="s">
        <v>443</v>
      </c>
      <c r="C128" s="18">
        <f>COUNTIF($B$1:$B127,[Table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>
      <c r="A129" s="19" t="str">
        <f>[Table Name]&amp;"-"&amp;[Record No]</f>
        <v>Resource Form Field Data-25</v>
      </c>
      <c r="B129" s="16" t="s">
        <v>443</v>
      </c>
      <c r="C129" s="18">
        <f>COUNTIF($B$1:$B128,[Table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>
      <c r="A130" s="19" t="str">
        <f>[Table Name]&amp;"-"&amp;[Record No]</f>
        <v>Resource Form Field Data-26</v>
      </c>
      <c r="B130" s="16" t="s">
        <v>443</v>
      </c>
      <c r="C130" s="18">
        <f>COUNTIF($B$1:$B129,[Table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>
      <c r="A131" s="19" t="str">
        <f>[Table Name]&amp;"-"&amp;[Record No]</f>
        <v>Resource Form Field Data-27</v>
      </c>
      <c r="B131" s="16" t="s">
        <v>443</v>
      </c>
      <c r="C131" s="18">
        <f>COUNTIF($B$1:$B130,[Table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>
      <c r="A132" s="19" t="str">
        <f>[Table Name]&amp;"-"&amp;[Record No]</f>
        <v>Resource Form Field Data-28</v>
      </c>
      <c r="B132" s="16" t="s">
        <v>443</v>
      </c>
      <c r="C132" s="18">
        <f>COUNTIF($B$1:$B131,[Table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>
      <c r="A133" s="19" t="str">
        <f>[Table Name]&amp;"-"&amp;[Record No]</f>
        <v>Resource Form Field Data-29</v>
      </c>
      <c r="B133" s="16" t="s">
        <v>443</v>
      </c>
      <c r="C133" s="18">
        <f>COUNTIF($B$1:$B132,[Table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>
      <c r="A134" s="19" t="str">
        <f>[Table Name]&amp;"-"&amp;[Record No]</f>
        <v>Resource Form Field Data-30</v>
      </c>
      <c r="B134" s="16" t="s">
        <v>443</v>
      </c>
      <c r="C134" s="18">
        <f>COUNTIF($B$1:$B133,[Table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>
      <c r="A135" s="19" t="str">
        <f>[Table Name]&amp;"-"&amp;[Record No]</f>
        <v>Resource Form Field Data-31</v>
      </c>
      <c r="B135" s="16" t="s">
        <v>443</v>
      </c>
      <c r="C135" s="18">
        <f>COUNTIF($B$1:$B134,[Table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>
      <c r="A136" s="19" t="str">
        <f>[Table Name]&amp;"-"&amp;[Record No]</f>
        <v>Resource Actions-0</v>
      </c>
      <c r="B136" s="16" t="s">
        <v>315</v>
      </c>
      <c r="C136" s="18">
        <f>COUNTIF($B$1:$B135,[Table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326</v>
      </c>
      <c r="J136" s="16" t="s">
        <v>77</v>
      </c>
      <c r="K136" s="16" t="s">
        <v>323</v>
      </c>
      <c r="L136" s="16"/>
      <c r="M136" s="16"/>
      <c r="N136" s="16"/>
      <c r="O136" s="16"/>
      <c r="P136" s="16"/>
      <c r="Q136" s="16"/>
      <c r="R136" s="16"/>
    </row>
    <row r="137" spans="1:18">
      <c r="A137" s="18" t="str">
        <f>[Table Name]&amp;"-"&amp;[Record No]</f>
        <v>Resource Actions-1</v>
      </c>
      <c r="B137" s="16" t="s">
        <v>315</v>
      </c>
      <c r="C137" s="18">
        <f>COUNTIF($B$1:$B136,[Table Name])</f>
        <v>1</v>
      </c>
      <c r="D137" s="15">
        <v>1</v>
      </c>
      <c r="E137" s="15" t="s">
        <v>230</v>
      </c>
      <c r="F137" s="15" t="s">
        <v>341</v>
      </c>
      <c r="G137" s="15" t="s">
        <v>341</v>
      </c>
      <c r="H137" s="15" t="s">
        <v>342</v>
      </c>
      <c r="I137" s="15" t="s">
        <v>343</v>
      </c>
      <c r="J137" s="15" t="s">
        <v>355</v>
      </c>
      <c r="K137" s="15" t="s">
        <v>340</v>
      </c>
      <c r="L137" s="15"/>
      <c r="M137" s="15"/>
      <c r="N137" s="15"/>
      <c r="O137" s="15"/>
      <c r="P137" s="15"/>
      <c r="Q137" s="15"/>
      <c r="R137" s="15"/>
    </row>
    <row r="138" spans="1:18">
      <c r="A138" s="18" t="str">
        <f>[Table Name]&amp;"-"&amp;[Record No]</f>
        <v>Resource Actions-2</v>
      </c>
      <c r="B138" s="16" t="s">
        <v>315</v>
      </c>
      <c r="C138" s="18">
        <f>COUNTIF($B$1:$B137,[Table Name])</f>
        <v>2</v>
      </c>
      <c r="D138" s="15">
        <v>1</v>
      </c>
      <c r="E138" s="15" t="s">
        <v>345</v>
      </c>
      <c r="F138" s="15" t="s">
        <v>352</v>
      </c>
      <c r="G138" s="15" t="s">
        <v>353</v>
      </c>
      <c r="H138" s="15" t="s">
        <v>342</v>
      </c>
      <c r="I138" s="15" t="s">
        <v>353</v>
      </c>
      <c r="J138" s="15" t="s">
        <v>354</v>
      </c>
      <c r="K138" s="15" t="s">
        <v>340</v>
      </c>
      <c r="L138" s="15"/>
      <c r="M138" s="15"/>
      <c r="N138" s="15"/>
      <c r="O138" s="15"/>
      <c r="P138" s="15"/>
      <c r="Q138" s="15"/>
      <c r="R138" s="15"/>
    </row>
    <row r="139" spans="1:18">
      <c r="A139" s="18" t="str">
        <f>[Table Name]&amp;"-"&amp;[Record No]</f>
        <v>Resource Actions-3</v>
      </c>
      <c r="B139" s="16" t="s">
        <v>315</v>
      </c>
      <c r="C139" s="18">
        <f>COUNTIF($B$1:$B138,[Table Name])</f>
        <v>3</v>
      </c>
      <c r="D139" s="15">
        <v>1</v>
      </c>
      <c r="E139" s="15" t="s">
        <v>356</v>
      </c>
      <c r="F139" s="15" t="s">
        <v>357</v>
      </c>
      <c r="G139" s="15" t="s">
        <v>358</v>
      </c>
      <c r="H139" s="15" t="s">
        <v>342</v>
      </c>
      <c r="I139" s="15" t="s">
        <v>358</v>
      </c>
      <c r="J139" s="15" t="s">
        <v>359</v>
      </c>
      <c r="K139" s="15" t="s">
        <v>340</v>
      </c>
      <c r="L139" s="15"/>
      <c r="M139" s="15"/>
      <c r="N139" s="15"/>
      <c r="O139" s="15"/>
      <c r="P139" s="15"/>
      <c r="Q139" s="15"/>
      <c r="R139" s="15"/>
    </row>
    <row r="140" spans="1:18">
      <c r="A140" s="18" t="str">
        <f>[Table Name]&amp;"-"&amp;[Record No]</f>
        <v>Resource Actions-4</v>
      </c>
      <c r="B140" s="16" t="s">
        <v>315</v>
      </c>
      <c r="C140" s="18">
        <f>COUNTIF($B$1:$B139,[Table Name])</f>
        <v>4</v>
      </c>
      <c r="D140" s="15">
        <v>1</v>
      </c>
      <c r="E140" s="15" t="s">
        <v>360</v>
      </c>
      <c r="F140" s="15" t="s">
        <v>361</v>
      </c>
      <c r="G140" s="15" t="s">
        <v>184</v>
      </c>
      <c r="H140" s="15" t="s">
        <v>342</v>
      </c>
      <c r="I140" s="15" t="s">
        <v>362</v>
      </c>
      <c r="J140" s="15" t="s">
        <v>178</v>
      </c>
      <c r="K140" s="15" t="s">
        <v>340</v>
      </c>
      <c r="L140" s="15"/>
      <c r="M140" s="15"/>
      <c r="N140" s="15"/>
      <c r="O140" s="15"/>
      <c r="P140" s="15"/>
      <c r="Q140" s="15"/>
      <c r="R140" s="15"/>
    </row>
    <row r="141" spans="1:18">
      <c r="A141" s="18" t="str">
        <f>[Table Name]&amp;"-"&amp;[Record No]</f>
        <v>Resource Actions-5</v>
      </c>
      <c r="B141" s="16" t="s">
        <v>315</v>
      </c>
      <c r="C141" s="18">
        <f>COUNTIF($B$1:$B140,[Table Name])</f>
        <v>5</v>
      </c>
      <c r="D141" s="15">
        <v>1</v>
      </c>
      <c r="E141" s="15" t="s">
        <v>364</v>
      </c>
      <c r="F141" s="15" t="s">
        <v>365</v>
      </c>
      <c r="G141" s="15" t="s">
        <v>166</v>
      </c>
      <c r="H141" s="15" t="s">
        <v>342</v>
      </c>
      <c r="I141" s="15" t="s">
        <v>166</v>
      </c>
      <c r="J141" s="15" t="s">
        <v>366</v>
      </c>
      <c r="K141" s="15" t="s">
        <v>340</v>
      </c>
      <c r="L141" s="15"/>
      <c r="M141" s="15"/>
      <c r="N141" s="15"/>
      <c r="O141" s="15"/>
      <c r="P141" s="15"/>
      <c r="Q141" s="15"/>
      <c r="R141" s="15"/>
    </row>
    <row r="142" spans="1:18">
      <c r="A142" s="19" t="str">
        <f>[Table Name]&amp;"-"&amp;[Record No]</f>
        <v>Resource Actions-6</v>
      </c>
      <c r="B142" s="16" t="s">
        <v>315</v>
      </c>
      <c r="C142" s="18">
        <f>COUNTIF($B$1:$B141,[Table Name])</f>
        <v>6</v>
      </c>
      <c r="D142" s="16">
        <v>1</v>
      </c>
      <c r="E142" s="16" t="s">
        <v>367</v>
      </c>
      <c r="F142" s="16" t="s">
        <v>368</v>
      </c>
      <c r="G142" s="16" t="s">
        <v>161</v>
      </c>
      <c r="H142" s="16" t="s">
        <v>342</v>
      </c>
      <c r="I142" s="16" t="s">
        <v>161</v>
      </c>
      <c r="J142" s="16" t="s">
        <v>354</v>
      </c>
      <c r="K142" s="16" t="s">
        <v>340</v>
      </c>
      <c r="L142" s="16"/>
      <c r="M142" s="16"/>
      <c r="N142" s="16"/>
      <c r="O142" s="16"/>
      <c r="P142" s="16"/>
      <c r="Q142" s="16"/>
      <c r="R142" s="16"/>
    </row>
    <row r="143" spans="1:18">
      <c r="A143" s="19" t="str">
        <f>[Table Name]&amp;"-"&amp;[Record No]</f>
        <v>Resource Action Method-0</v>
      </c>
      <c r="B143" s="16" t="s">
        <v>444</v>
      </c>
      <c r="C143" s="18">
        <f>COUNTIF($B$1:$B142,[Table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>
      <c r="A144" s="18" t="str">
        <f>[Table Name]&amp;"-"&amp;[Record No]</f>
        <v>Resource Action Method-1</v>
      </c>
      <c r="B144" s="16" t="s">
        <v>444</v>
      </c>
      <c r="C144" s="18">
        <f>COUNTIF($B$1:$B143,[Table Name])</f>
        <v>1</v>
      </c>
      <c r="D144" s="15">
        <v>1</v>
      </c>
      <c r="E144" s="15" t="s">
        <v>349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>
      <c r="A145" s="18" t="str">
        <f>[Table Name]&amp;"-"&amp;[Record No]</f>
        <v>Resource Action Method-2</v>
      </c>
      <c r="B145" s="16" t="s">
        <v>444</v>
      </c>
      <c r="C145" s="18">
        <f>COUNTIF($B$1:$B144,[Table Name])</f>
        <v>2</v>
      </c>
      <c r="D145" s="15">
        <v>2</v>
      </c>
      <c r="E145" s="15" t="s">
        <v>349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>
      <c r="A146" s="18" t="str">
        <f>[Table Name]&amp;"-"&amp;[Record No]</f>
        <v>Resource Action Method-3</v>
      </c>
      <c r="B146" s="16" t="s">
        <v>444</v>
      </c>
      <c r="C146" s="18">
        <f>COUNTIF($B$1:$B145,[Table Name])</f>
        <v>3</v>
      </c>
      <c r="D146" s="15">
        <v>3</v>
      </c>
      <c r="E146" s="15" t="s">
        <v>349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>
      <c r="A147" s="18" t="str">
        <f>[Table Name]&amp;"-"&amp;[Record No]</f>
        <v>Resource Action Method-4</v>
      </c>
      <c r="B147" s="16" t="s">
        <v>444</v>
      </c>
      <c r="C147" s="18">
        <f>COUNTIF($B$1:$B146,[Table Name])</f>
        <v>4</v>
      </c>
      <c r="D147" s="15">
        <v>4</v>
      </c>
      <c r="E147" s="15" t="s">
        <v>363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>
      <c r="A148" s="18" t="str">
        <f>[Table Name]&amp;"-"&amp;[Record No]</f>
        <v>Resource Action Method-5</v>
      </c>
      <c r="B148" s="16" t="s">
        <v>444</v>
      </c>
      <c r="C148" s="18">
        <f>COUNTIF($B$1:$B147,[Table Name])</f>
        <v>5</v>
      </c>
      <c r="D148" s="15">
        <v>5</v>
      </c>
      <c r="E148" s="15" t="s">
        <v>363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>
      <c r="A149" s="19" t="str">
        <f>[Table Name]&amp;"-"&amp;[Record No]</f>
        <v>Resource Action Method-6</v>
      </c>
      <c r="B149" s="16" t="s">
        <v>444</v>
      </c>
      <c r="C149" s="18">
        <f>COUNTIF($B$1:$B148,[Table Name])</f>
        <v>6</v>
      </c>
      <c r="D149" s="16">
        <v>6</v>
      </c>
      <c r="E149" s="16" t="s">
        <v>363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>
      <c r="A150" s="22" t="str">
        <f>[Table Name]&amp;"-"&amp;[Record No]</f>
        <v>Form Field Attrs-0</v>
      </c>
      <c r="B150" s="40" t="s">
        <v>445</v>
      </c>
      <c r="C150" s="22">
        <f>COUNTIF($B$1:$B149,[Table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>
      <c r="A151" s="22" t="str">
        <f>[Table Name]&amp;"-"&amp;[Record No]</f>
        <v>Resources-14</v>
      </c>
      <c r="B151" s="40" t="s">
        <v>220</v>
      </c>
      <c r="C151" s="22">
        <f>COUNTIF($B$1:$B150,[Table Name])</f>
        <v>14</v>
      </c>
      <c r="D151" s="40" t="s">
        <v>447</v>
      </c>
      <c r="E151" s="40" t="s">
        <v>448</v>
      </c>
      <c r="F151" s="40" t="s">
        <v>449</v>
      </c>
      <c r="G151" s="15" t="s">
        <v>558</v>
      </c>
      <c r="H151" s="40" t="s">
        <v>450</v>
      </c>
      <c r="I151" s="40" t="s">
        <v>21</v>
      </c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>
      <c r="A152" s="22" t="str">
        <f>[Table Name]&amp;"-"&amp;[Record No]</f>
        <v>Resource Relations-15</v>
      </c>
      <c r="B152" s="40" t="s">
        <v>441</v>
      </c>
      <c r="C152" s="22">
        <f>COUNTIF($B$1:$B151,[Table Name])</f>
        <v>15</v>
      </c>
      <c r="D152" s="40">
        <v>13</v>
      </c>
      <c r="E152" s="40" t="s">
        <v>449</v>
      </c>
      <c r="F152" s="40" t="s">
        <v>451</v>
      </c>
      <c r="G152" s="40" t="s">
        <v>452</v>
      </c>
      <c r="H152" s="40" t="s">
        <v>310</v>
      </c>
      <c r="I152" s="40">
        <v>14</v>
      </c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>
      <c r="A153" s="22" t="str">
        <f>[Table Name]&amp;"-"&amp;[Record No]</f>
        <v>Resources-15</v>
      </c>
      <c r="B153" s="40" t="s">
        <v>220</v>
      </c>
      <c r="C153" s="22">
        <f>COUNTIF($B$1:$B152,[Table Name])</f>
        <v>15</v>
      </c>
      <c r="D153" s="40" t="s">
        <v>462</v>
      </c>
      <c r="E153" s="40" t="s">
        <v>463</v>
      </c>
      <c r="F153" s="40" t="s">
        <v>464</v>
      </c>
      <c r="G153" s="15" t="s">
        <v>558</v>
      </c>
      <c r="H153" s="40" t="s">
        <v>465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>
      <c r="A154" s="22" t="str">
        <f>[Table Name]&amp;"-"&amp;[Record No]</f>
        <v>Resource Relations-16</v>
      </c>
      <c r="B154" s="40" t="s">
        <v>441</v>
      </c>
      <c r="C154" s="22">
        <f>COUNTIF($B$1:$B153,[Table Name])</f>
        <v>16</v>
      </c>
      <c r="D154" s="40">
        <v>13</v>
      </c>
      <c r="E154" s="40" t="s">
        <v>464</v>
      </c>
      <c r="F154" s="40" t="s">
        <v>467</v>
      </c>
      <c r="G154" s="40" t="s">
        <v>466</v>
      </c>
      <c r="H154" s="40" t="s">
        <v>373</v>
      </c>
      <c r="I154" s="40">
        <v>15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>
      <c r="A155" s="22" t="str">
        <f>[Table Name]&amp;"-"&amp;[Record No]</f>
        <v>Resources-16</v>
      </c>
      <c r="B155" s="40" t="s">
        <v>220</v>
      </c>
      <c r="C155" s="22">
        <f>COUNTIF($B$1:$B154,[Table Name])</f>
        <v>16</v>
      </c>
      <c r="D155" s="40" t="s">
        <v>468</v>
      </c>
      <c r="E155" s="40" t="s">
        <v>469</v>
      </c>
      <c r="F155" s="40" t="s">
        <v>470</v>
      </c>
      <c r="G155" s="15" t="s">
        <v>558</v>
      </c>
      <c r="H155" s="40" t="s">
        <v>471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>
      <c r="A156" s="22" t="str">
        <f>[Table Name]&amp;"-"&amp;[Record No]</f>
        <v>Resource Relations-17</v>
      </c>
      <c r="B156" s="40" t="s">
        <v>441</v>
      </c>
      <c r="C156" s="22">
        <f>COUNTIF($B$1:$B155,[Table Name])</f>
        <v>17</v>
      </c>
      <c r="D156" s="40">
        <v>13</v>
      </c>
      <c r="E156" s="40" t="s">
        <v>472</v>
      </c>
      <c r="F156" s="40" t="s">
        <v>473</v>
      </c>
      <c r="G156" s="40" t="s">
        <v>474</v>
      </c>
      <c r="H156" s="40" t="s">
        <v>310</v>
      </c>
      <c r="I156" s="40">
        <v>16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>
      <c r="A157" s="22" t="str">
        <f>[Table Name]&amp;"-"&amp;[Record No]</f>
        <v>Form Field Validations-0</v>
      </c>
      <c r="B157" s="40" t="s">
        <v>475</v>
      </c>
      <c r="C157" s="22">
        <f>COUNTIF($B$1:$B156,[Table Name])</f>
        <v>0</v>
      </c>
      <c r="D157" s="40" t="s">
        <v>122</v>
      </c>
      <c r="E157" s="40" t="s">
        <v>131</v>
      </c>
      <c r="F157" s="40" t="s">
        <v>132</v>
      </c>
      <c r="G157" s="40" t="s">
        <v>37</v>
      </c>
      <c r="H157" s="40" t="s">
        <v>38</v>
      </c>
      <c r="I157" s="40" t="s">
        <v>39</v>
      </c>
      <c r="J157" s="40" t="s">
        <v>133</v>
      </c>
      <c r="K157" s="40" t="s">
        <v>134</v>
      </c>
      <c r="L157" s="40"/>
      <c r="M157" s="40"/>
      <c r="N157" s="40"/>
      <c r="O157" s="40"/>
      <c r="P157" s="40"/>
      <c r="Q157" s="40"/>
      <c r="R157" s="40"/>
    </row>
    <row r="158" spans="1:18">
      <c r="A158" s="22" t="str">
        <f>[Table Name]&amp;"-"&amp;[Record No]</f>
        <v>Form Field Validations-1</v>
      </c>
      <c r="B158" s="40" t="s">
        <v>475</v>
      </c>
      <c r="C158" s="22">
        <f>COUNTIF($B$1:$B157,[Table Name])</f>
        <v>1</v>
      </c>
      <c r="D158" s="40">
        <v>4</v>
      </c>
      <c r="E158" s="40" t="s">
        <v>476</v>
      </c>
      <c r="F158" s="40" t="s">
        <v>478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>
      <c r="A159" s="22" t="str">
        <f>[Table Name]&amp;"-"&amp;[Record No]</f>
        <v>Form Field Validations-2</v>
      </c>
      <c r="B159" s="40" t="s">
        <v>475</v>
      </c>
      <c r="C159" s="22">
        <f>COUNTIF($B$1:$B158,[Table Name])</f>
        <v>2</v>
      </c>
      <c r="D159" s="40">
        <v>5</v>
      </c>
      <c r="E159" s="40" t="s">
        <v>476</v>
      </c>
      <c r="F159" s="40" t="s">
        <v>479</v>
      </c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</row>
    <row r="160" spans="1:18">
      <c r="A160" s="22" t="str">
        <f>[Table Name]&amp;"-"&amp;[Record No]</f>
        <v>Form Field Validations-3</v>
      </c>
      <c r="B160" s="40" t="s">
        <v>475</v>
      </c>
      <c r="C160" s="22">
        <f>COUNTIF($B$1:$B159,[Table Name])</f>
        <v>3</v>
      </c>
      <c r="D160" s="40">
        <v>5</v>
      </c>
      <c r="E160" s="40" t="s">
        <v>270</v>
      </c>
      <c r="F160" s="40" t="s">
        <v>480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>
      <c r="A161" s="22" t="str">
        <f>[Table Name]&amp;"-"&amp;[Record No]</f>
        <v>Form Field Validations-4</v>
      </c>
      <c r="B161" s="40" t="s">
        <v>475</v>
      </c>
      <c r="C161" s="22">
        <f>COUNTIF($B$1:$B160,[Table Name])</f>
        <v>4</v>
      </c>
      <c r="D161" s="40">
        <v>5</v>
      </c>
      <c r="E161" s="40" t="s">
        <v>477</v>
      </c>
      <c r="F161" s="40" t="s">
        <v>481</v>
      </c>
      <c r="G161" s="40" t="s">
        <v>178</v>
      </c>
      <c r="H161" s="40" t="s">
        <v>270</v>
      </c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>
      <c r="A162" s="22" t="str">
        <f>[Table Name]&amp;"-"&amp;[Record No]</f>
        <v>Form Field Validations-5</v>
      </c>
      <c r="B162" s="40" t="s">
        <v>475</v>
      </c>
      <c r="C162" s="22">
        <f>COUNTIF($B$1:$B161,[Table Name])</f>
        <v>5</v>
      </c>
      <c r="D162" s="40">
        <v>6</v>
      </c>
      <c r="E162" s="40" t="s">
        <v>476</v>
      </c>
      <c r="F162" s="40" t="s">
        <v>478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>
      <c r="A163" s="22" t="str">
        <f>[Table Name]&amp;"-"&amp;[Record No]</f>
        <v>Form Field Validations-6</v>
      </c>
      <c r="B163" s="40" t="s">
        <v>475</v>
      </c>
      <c r="C163" s="22">
        <f>COUNTIF($B$1:$B162,[Table Name])</f>
        <v>6</v>
      </c>
      <c r="D163" s="40">
        <v>7</v>
      </c>
      <c r="E163" s="40" t="s">
        <v>476</v>
      </c>
      <c r="F163" s="40" t="s">
        <v>479</v>
      </c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>
      <c r="A164" s="22" t="str">
        <f>[Table Name]&amp;"-"&amp;[Record No]</f>
        <v>Form Field Validations-7</v>
      </c>
      <c r="B164" s="40" t="s">
        <v>475</v>
      </c>
      <c r="C164" s="22">
        <f>COUNTIF($B$1:$B163,[Table Name])</f>
        <v>7</v>
      </c>
      <c r="D164" s="40">
        <v>7</v>
      </c>
      <c r="E164" s="40" t="s">
        <v>270</v>
      </c>
      <c r="F164" s="40" t="s">
        <v>480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>
      <c r="A165" s="22" t="str">
        <f>[Table Name]&amp;"-"&amp;[Record No]</f>
        <v>Form Field Validations-8</v>
      </c>
      <c r="B165" s="40" t="s">
        <v>475</v>
      </c>
      <c r="C165" s="22">
        <f>COUNTIF($B$1:$B164,[Table Name])</f>
        <v>8</v>
      </c>
      <c r="D165" s="40">
        <v>7</v>
      </c>
      <c r="E165" s="40" t="s">
        <v>477</v>
      </c>
      <c r="F165" s="40" t="s">
        <v>481</v>
      </c>
      <c r="G165" s="40" t="s">
        <v>178</v>
      </c>
      <c r="H165" s="40" t="s">
        <v>270</v>
      </c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>
      <c r="A166" s="22" t="str">
        <f>[Table Name]&amp;"-"&amp;[Record No]</f>
        <v>Resource Relations-18</v>
      </c>
      <c r="B166" s="40" t="s">
        <v>441</v>
      </c>
      <c r="C166" s="22">
        <f>COUNTIF($B$1:$B165,[Table Name])</f>
        <v>18</v>
      </c>
      <c r="D166" s="40">
        <v>12</v>
      </c>
      <c r="E166" s="40" t="s">
        <v>482</v>
      </c>
      <c r="F166" s="40" t="s">
        <v>483</v>
      </c>
      <c r="G166" s="40" t="s">
        <v>208</v>
      </c>
      <c r="H166" s="40" t="s">
        <v>401</v>
      </c>
      <c r="I166" s="40">
        <v>4</v>
      </c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>
      <c r="A167" s="22" t="str">
        <f>[Table Name]&amp;"-"&amp;[Record No]</f>
        <v>Resources-17</v>
      </c>
      <c r="B167" s="40" t="s">
        <v>220</v>
      </c>
      <c r="C167" s="22">
        <f>COUNTIF($B$1:$B166,[Table Name])</f>
        <v>17</v>
      </c>
      <c r="D167" s="40" t="s">
        <v>484</v>
      </c>
      <c r="E167" s="40" t="s">
        <v>485</v>
      </c>
      <c r="F167" s="40" t="s">
        <v>486</v>
      </c>
      <c r="G167" s="15" t="s">
        <v>558</v>
      </c>
      <c r="H167" s="40" t="s">
        <v>487</v>
      </c>
      <c r="I167" s="40" t="s">
        <v>21</v>
      </c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>
      <c r="A168" s="22" t="str">
        <f>[Table Name]&amp;"-"&amp;[Record No]</f>
        <v>Resource Relations-19</v>
      </c>
      <c r="B168" s="40" t="s">
        <v>441</v>
      </c>
      <c r="C168" s="22">
        <f>COUNTIF($B$1:$B167,[Table Name])</f>
        <v>19</v>
      </c>
      <c r="D168" s="40">
        <v>12</v>
      </c>
      <c r="E168" s="40" t="s">
        <v>486</v>
      </c>
      <c r="F168" s="40" t="s">
        <v>488</v>
      </c>
      <c r="G168" s="40" t="s">
        <v>489</v>
      </c>
      <c r="H168" s="40" t="s">
        <v>310</v>
      </c>
      <c r="I168" s="40">
        <v>17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>
      <c r="A169" s="22" t="str">
        <f>[Table Name]&amp;"-"&amp;[Record No]</f>
        <v>Form Defaults-0</v>
      </c>
      <c r="B169" s="40" t="s">
        <v>486</v>
      </c>
      <c r="C169" s="22">
        <f>COUNTIF($B$1:$B168,[Table Name])</f>
        <v>0</v>
      </c>
      <c r="D169" s="40" t="s">
        <v>117</v>
      </c>
      <c r="E169" s="40" t="s">
        <v>26</v>
      </c>
      <c r="F169" s="40" t="s">
        <v>96</v>
      </c>
      <c r="G169" s="40" t="s">
        <v>56</v>
      </c>
      <c r="H169" s="40" t="s">
        <v>127</v>
      </c>
      <c r="I169" s="40" t="s">
        <v>574</v>
      </c>
      <c r="J169" s="40" t="s">
        <v>575</v>
      </c>
      <c r="K169" s="40" t="s">
        <v>576</v>
      </c>
      <c r="L169" s="40" t="s">
        <v>36</v>
      </c>
      <c r="M169" s="40"/>
      <c r="N169" s="40"/>
      <c r="O169" s="40"/>
      <c r="P169" s="40"/>
      <c r="Q169" s="40"/>
      <c r="R169" s="40"/>
    </row>
    <row r="170" spans="1:18">
      <c r="A170" s="22" t="str">
        <f>[Table Name]&amp;"-"&amp;[Record No]</f>
        <v>Form Defaults-1</v>
      </c>
      <c r="B170" s="40" t="s">
        <v>486</v>
      </c>
      <c r="C170" s="22">
        <f>COUNTIF($B$1:$B169,[Table Name])</f>
        <v>1</v>
      </c>
      <c r="D170" s="40">
        <v>2</v>
      </c>
      <c r="E170" s="40" t="s">
        <v>141</v>
      </c>
      <c r="F170" s="40">
        <v>3</v>
      </c>
      <c r="G170" s="40">
        <v>1</v>
      </c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>
      <c r="A171" s="22" t="str">
        <f>[Table Name]&amp;"-"&amp;[Record No]</f>
        <v>Form Defaults-2</v>
      </c>
      <c r="B171" s="40" t="s">
        <v>486</v>
      </c>
      <c r="C171" s="22">
        <f>COUNTIF($B$1:$B170,[Table Name])</f>
        <v>2</v>
      </c>
      <c r="D171" s="40">
        <v>3</v>
      </c>
      <c r="E171" s="40" t="s">
        <v>141</v>
      </c>
      <c r="F171" s="40">
        <v>2</v>
      </c>
      <c r="G171" s="40">
        <v>1</v>
      </c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1:18">
      <c r="A172" s="22" t="str">
        <f>[Table Name]&amp;"-"&amp;[Record No]</f>
        <v>Resources-18</v>
      </c>
      <c r="B172" s="40" t="s">
        <v>220</v>
      </c>
      <c r="C172" s="22">
        <f>COUNTIF($B$1:$B171,[Table Name])</f>
        <v>18</v>
      </c>
      <c r="D172" s="40" t="s">
        <v>490</v>
      </c>
      <c r="E172" s="40" t="s">
        <v>491</v>
      </c>
      <c r="F172" s="40" t="s">
        <v>492</v>
      </c>
      <c r="G172" s="15" t="s">
        <v>558</v>
      </c>
      <c r="H172" s="40" t="s">
        <v>493</v>
      </c>
      <c r="I172" s="40" t="s">
        <v>21</v>
      </c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>
      <c r="A173" s="22" t="str">
        <f>[Table Name]&amp;"-"&amp;[Record No]</f>
        <v>Resource Relations-20</v>
      </c>
      <c r="B173" s="40" t="s">
        <v>441</v>
      </c>
      <c r="C173" s="22">
        <f>COUNTIF($B$1:$B172,[Table Name])</f>
        <v>20</v>
      </c>
      <c r="D173" s="40">
        <v>13</v>
      </c>
      <c r="E173" s="40" t="s">
        <v>492</v>
      </c>
      <c r="F173" s="40" t="s">
        <v>494</v>
      </c>
      <c r="G173" s="40" t="s">
        <v>393</v>
      </c>
      <c r="H173" s="40" t="s">
        <v>373</v>
      </c>
      <c r="I173" s="40">
        <v>18</v>
      </c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>
      <c r="A174" s="22" t="str">
        <f>[Table Name]&amp;"-"&amp;[Record No]</f>
        <v>Resource Relations-21</v>
      </c>
      <c r="B174" s="40" t="s">
        <v>441</v>
      </c>
      <c r="C174" s="22">
        <f>COUNTIF($B$1:$B173,[Table Name])</f>
        <v>21</v>
      </c>
      <c r="D174" s="40">
        <v>4</v>
      </c>
      <c r="E174" s="40" t="s">
        <v>441</v>
      </c>
      <c r="F174" s="40" t="s">
        <v>495</v>
      </c>
      <c r="G174" s="40" t="s">
        <v>496</v>
      </c>
      <c r="H174" s="40" t="s">
        <v>310</v>
      </c>
      <c r="I174" s="40">
        <v>26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>
      <c r="A175" s="42" t="str">
        <f>[Table Name]&amp;"-"&amp;[Record No]</f>
        <v>Resource Relations-22</v>
      </c>
      <c r="B175" s="40" t="s">
        <v>441</v>
      </c>
      <c r="C175" s="42">
        <f>COUNTIF($B$1:$B174,[Table Name])</f>
        <v>22</v>
      </c>
      <c r="D175" s="43">
        <v>18</v>
      </c>
      <c r="E175" s="43" t="s">
        <v>660</v>
      </c>
      <c r="F175" s="43" t="s">
        <v>661</v>
      </c>
      <c r="G175" s="43" t="s">
        <v>303</v>
      </c>
      <c r="H175" s="7" t="s">
        <v>401</v>
      </c>
      <c r="I175" s="43">
        <v>26</v>
      </c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1:18">
      <c r="A176" s="42" t="str">
        <f>[Table Name]&amp;"-"&amp;[Record No]</f>
        <v>Resource Relations-23</v>
      </c>
      <c r="B176" s="40" t="s">
        <v>441</v>
      </c>
      <c r="C176" s="42">
        <f>COUNTIF($B$1:$B175,[Table Name])</f>
        <v>23</v>
      </c>
      <c r="D176" s="43">
        <v>17</v>
      </c>
      <c r="E176" s="43" t="s">
        <v>508</v>
      </c>
      <c r="F176" s="43" t="s">
        <v>509</v>
      </c>
      <c r="G176" s="43" t="s">
        <v>303</v>
      </c>
      <c r="H176" s="7" t="s">
        <v>401</v>
      </c>
      <c r="I176" s="43">
        <v>4</v>
      </c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1:18">
      <c r="A177" s="22" t="str">
        <f>[Table Name]&amp;"-"&amp;[Record No]</f>
        <v>Resource Form Fields-32</v>
      </c>
      <c r="B177" s="40" t="s">
        <v>442</v>
      </c>
      <c r="C177" s="22">
        <f>COUNTIF($B$1:$B176,[Table Name])</f>
        <v>32</v>
      </c>
      <c r="D177" s="40">
        <v>2</v>
      </c>
      <c r="E177" s="40" t="s">
        <v>510</v>
      </c>
      <c r="F177" s="40" t="s">
        <v>510</v>
      </c>
      <c r="G177" s="40" t="s">
        <v>511</v>
      </c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>
      <c r="A178" s="22" t="str">
        <f>[Table Name]&amp;"-"&amp;[Record No]</f>
        <v>Resource Form Fields-33</v>
      </c>
      <c r="B178" s="40" t="s">
        <v>442</v>
      </c>
      <c r="C178" s="22">
        <f>COUNTIF($B$1:$B177,[Table Name])</f>
        <v>33</v>
      </c>
      <c r="D178" s="40">
        <v>3</v>
      </c>
      <c r="E178" s="40" t="s">
        <v>510</v>
      </c>
      <c r="F178" s="40" t="s">
        <v>510</v>
      </c>
      <c r="G178" s="40" t="s">
        <v>511</v>
      </c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1:18">
      <c r="A179" s="22" t="str">
        <f>[Table Name]&amp;"-"&amp;[Record No]</f>
        <v>Resource Form Field Data-32</v>
      </c>
      <c r="B179" s="40" t="s">
        <v>443</v>
      </c>
      <c r="C179" s="22">
        <f>COUNTIF($B$1:$B178,[Table Name])</f>
        <v>32</v>
      </c>
      <c r="D179" s="40">
        <v>32</v>
      </c>
      <c r="E179" s="40" t="s">
        <v>510</v>
      </c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>
      <c r="A180" s="22" t="str">
        <f>[Table Name]&amp;"-"&amp;[Record No]</f>
        <v>Resource Form Field Data-33</v>
      </c>
      <c r="B180" s="40" t="s">
        <v>443</v>
      </c>
      <c r="C180" s="22">
        <f>COUNTIF($B$1:$B179,[Table Name])</f>
        <v>33</v>
      </c>
      <c r="D180" s="40">
        <v>33</v>
      </c>
      <c r="E180" s="40" t="s">
        <v>510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>
      <c r="A181" s="22" t="str">
        <f>[Table Name]&amp;"-"&amp;[Record No]</f>
        <v>Form Field Validations-9</v>
      </c>
      <c r="B181" s="40" t="s">
        <v>475</v>
      </c>
      <c r="C181" s="22">
        <f>COUNTIF($B$1:$B180,[Table Name])</f>
        <v>9</v>
      </c>
      <c r="D181" s="40">
        <v>32</v>
      </c>
      <c r="E181" s="40" t="s">
        <v>476</v>
      </c>
      <c r="F181" s="40" t="s">
        <v>512</v>
      </c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>
      <c r="A182" s="22" t="str">
        <f>[Table Name]&amp;"-"&amp;[Record No]</f>
        <v>Form Field Validations-10</v>
      </c>
      <c r="B182" s="40" t="s">
        <v>475</v>
      </c>
      <c r="C182" s="22">
        <f>COUNTIF($B$1:$B181,[Table Name])</f>
        <v>10</v>
      </c>
      <c r="D182" s="40">
        <v>32</v>
      </c>
      <c r="E182" s="40" t="s">
        <v>513</v>
      </c>
      <c r="F182" s="40" t="s">
        <v>514</v>
      </c>
      <c r="G182" s="40">
        <v>3</v>
      </c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>
      <c r="A183" s="22" t="str">
        <f>[Table Name]&amp;"-"&amp;[Record No]</f>
        <v>Form Field Validations-11</v>
      </c>
      <c r="B183" s="40" t="s">
        <v>475</v>
      </c>
      <c r="C183" s="22">
        <f>COUNTIF($B$1:$B182,[Table Name])</f>
        <v>11</v>
      </c>
      <c r="D183" s="40">
        <v>33</v>
      </c>
      <c r="E183" s="40" t="s">
        <v>476</v>
      </c>
      <c r="F183" s="40" t="s">
        <v>512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>
      <c r="A184" s="22" t="str">
        <f>[Table Name]&amp;"-"&amp;[Record No]</f>
        <v>Form Field Validations-12</v>
      </c>
      <c r="B184" s="40" t="s">
        <v>475</v>
      </c>
      <c r="C184" s="22">
        <f>COUNTIF($B$1:$B183,[Table Name])</f>
        <v>12</v>
      </c>
      <c r="D184" s="40">
        <v>33</v>
      </c>
      <c r="E184" s="40" t="s">
        <v>513</v>
      </c>
      <c r="F184" s="40" t="s">
        <v>514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>
      <c r="A185" s="22" t="str">
        <f>[Table Name]&amp;"-"&amp;[Record No]</f>
        <v>Resources-19</v>
      </c>
      <c r="B185" s="40" t="s">
        <v>220</v>
      </c>
      <c r="C185" s="22">
        <f>COUNTIF($B$1:$B184,[Table Name])</f>
        <v>19</v>
      </c>
      <c r="D185" s="40" t="s">
        <v>515</v>
      </c>
      <c r="E185" s="40" t="s">
        <v>516</v>
      </c>
      <c r="F185" s="40" t="s">
        <v>391</v>
      </c>
      <c r="G185" s="15" t="s">
        <v>558</v>
      </c>
      <c r="H185" s="40" t="s">
        <v>517</v>
      </c>
      <c r="I185" s="40" t="s">
        <v>21</v>
      </c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>
      <c r="A186" s="22" t="str">
        <f>[Table Name]&amp;"-"&amp;[Record No]</f>
        <v>Resource Relations-24</v>
      </c>
      <c r="B186" s="40" t="s">
        <v>441</v>
      </c>
      <c r="C186" s="22">
        <f>COUNTIF($B$1:$B185,[Table Name])</f>
        <v>24</v>
      </c>
      <c r="D186" s="40">
        <v>19</v>
      </c>
      <c r="E186" s="40" t="s">
        <v>399</v>
      </c>
      <c r="F186" s="40" t="s">
        <v>518</v>
      </c>
      <c r="G186" s="40" t="s">
        <v>208</v>
      </c>
      <c r="H186" s="40" t="s">
        <v>401</v>
      </c>
      <c r="I186" s="40">
        <v>4</v>
      </c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>
      <c r="A187" s="42" t="str">
        <f>[Table Name]&amp;"-"&amp;[Record No]</f>
        <v>Resources-20</v>
      </c>
      <c r="B187" s="40" t="s">
        <v>220</v>
      </c>
      <c r="C187" s="42">
        <f>COUNTIF($B$1:$B186,[Table Name])</f>
        <v>20</v>
      </c>
      <c r="D187" s="43" t="s">
        <v>519</v>
      </c>
      <c r="E187" s="43" t="s">
        <v>520</v>
      </c>
      <c r="F187" s="43" t="s">
        <v>521</v>
      </c>
      <c r="G187" s="15" t="s">
        <v>558</v>
      </c>
      <c r="H187" s="43" t="s">
        <v>522</v>
      </c>
      <c r="I187" s="43" t="s">
        <v>21</v>
      </c>
      <c r="J187" s="43"/>
      <c r="K187" s="43"/>
      <c r="L187" s="43"/>
      <c r="M187" s="43"/>
      <c r="N187" s="43"/>
      <c r="O187" s="43"/>
      <c r="P187" s="43"/>
      <c r="Q187" s="43"/>
      <c r="R187" s="43"/>
    </row>
    <row r="188" spans="1:18">
      <c r="A188" s="42" t="str">
        <f>[Table Name]&amp;"-"&amp;[Record No]</f>
        <v>Resources-21</v>
      </c>
      <c r="B188" s="40" t="s">
        <v>220</v>
      </c>
      <c r="C188" s="42">
        <f>COUNTIF($B$1:$B187,[Table Name])</f>
        <v>21</v>
      </c>
      <c r="D188" s="43" t="s">
        <v>523</v>
      </c>
      <c r="E188" s="43" t="s">
        <v>524</v>
      </c>
      <c r="F188" s="43" t="s">
        <v>438</v>
      </c>
      <c r="G188" s="15" t="s">
        <v>558</v>
      </c>
      <c r="H188" s="43" t="s">
        <v>525</v>
      </c>
      <c r="I188" s="43" t="s">
        <v>21</v>
      </c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1:18">
      <c r="A189" s="22" t="str">
        <f>[Table Name]&amp;"-"&amp;[Record No]</f>
        <v>Resources-22</v>
      </c>
      <c r="B189" s="40" t="s">
        <v>220</v>
      </c>
      <c r="C189" s="22">
        <f>COUNTIF($B$1:$B188,[Table Name])</f>
        <v>22</v>
      </c>
      <c r="D189" s="40" t="s">
        <v>526</v>
      </c>
      <c r="E189" s="40" t="s">
        <v>527</v>
      </c>
      <c r="F189" s="40" t="s">
        <v>528</v>
      </c>
      <c r="G189" s="15" t="s">
        <v>558</v>
      </c>
      <c r="H189" s="40" t="s">
        <v>529</v>
      </c>
      <c r="I189" s="40" t="s">
        <v>21</v>
      </c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1:18">
      <c r="A190" s="42" t="str">
        <f>[Table Name]&amp;"-"&amp;[Record No]</f>
        <v>Resource Relations-25</v>
      </c>
      <c r="B190" s="40" t="s">
        <v>441</v>
      </c>
      <c r="C190" s="42">
        <f>COUNTIF($B$1:$B189,[Table Name])</f>
        <v>25</v>
      </c>
      <c r="D190" s="43">
        <v>19</v>
      </c>
      <c r="E190" s="43" t="s">
        <v>521</v>
      </c>
      <c r="F190" s="43" t="s">
        <v>520</v>
      </c>
      <c r="G190" s="43" t="s">
        <v>496</v>
      </c>
      <c r="H190" s="43" t="s">
        <v>310</v>
      </c>
      <c r="I190" s="43">
        <v>20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>
      <c r="A191" s="42" t="str">
        <f>[Table Name]&amp;"-"&amp;[Record No]</f>
        <v>Resource Relations-26</v>
      </c>
      <c r="B191" s="40" t="s">
        <v>441</v>
      </c>
      <c r="C191" s="42">
        <f>COUNTIF($B$1:$B190,[Table Name])</f>
        <v>26</v>
      </c>
      <c r="D191" s="43">
        <v>4</v>
      </c>
      <c r="E191" s="43" t="s">
        <v>438</v>
      </c>
      <c r="F191" s="43" t="s">
        <v>530</v>
      </c>
      <c r="G191" s="43" t="s">
        <v>531</v>
      </c>
      <c r="H191" s="43" t="s">
        <v>310</v>
      </c>
      <c r="I191" s="43">
        <v>21</v>
      </c>
      <c r="J191" s="43"/>
      <c r="K191" s="43"/>
      <c r="L191" s="43"/>
      <c r="M191" s="43"/>
      <c r="N191" s="43"/>
      <c r="O191" s="43"/>
      <c r="P191" s="43"/>
      <c r="Q191" s="43"/>
      <c r="R191" s="43"/>
    </row>
    <row r="192" spans="1:18">
      <c r="A192" s="22" t="str">
        <f>[Table Name]&amp;"-"&amp;[Record No]</f>
        <v>Resource Relations-27</v>
      </c>
      <c r="B192" s="40" t="s">
        <v>441</v>
      </c>
      <c r="C192" s="22">
        <f>COUNTIF($B$1:$B191,[Table Name])</f>
        <v>27</v>
      </c>
      <c r="D192" s="40">
        <v>19</v>
      </c>
      <c r="E192" s="40" t="s">
        <v>528</v>
      </c>
      <c r="F192" s="40" t="s">
        <v>532</v>
      </c>
      <c r="G192" s="40" t="s">
        <v>531</v>
      </c>
      <c r="H192" s="40" t="s">
        <v>216</v>
      </c>
      <c r="I192" s="40">
        <v>21</v>
      </c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1:18">
      <c r="A193" s="42" t="str">
        <f>[Table Name]&amp;"-"&amp;[Record No]</f>
        <v>Resources-23</v>
      </c>
      <c r="B193" s="40" t="s">
        <v>220</v>
      </c>
      <c r="C193" s="42">
        <f>COUNTIF($B$1:$B192,[Table Name])</f>
        <v>23</v>
      </c>
      <c r="D193" s="43" t="s">
        <v>543</v>
      </c>
      <c r="E193" s="4" t="s">
        <v>571</v>
      </c>
      <c r="F193" s="43" t="s">
        <v>393</v>
      </c>
      <c r="G193" s="15" t="s">
        <v>558</v>
      </c>
      <c r="H193" s="43" t="s">
        <v>544</v>
      </c>
      <c r="I193" s="43" t="s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>
      <c r="A194" s="22" t="str">
        <f>[Table Name]&amp;"-"&amp;[Record No]</f>
        <v>Resources-24</v>
      </c>
      <c r="B194" s="40" t="s">
        <v>220</v>
      </c>
      <c r="C194" s="22">
        <f>COUNTIF($B$1:$B193,[Table Name])</f>
        <v>24</v>
      </c>
      <c r="D194" s="40" t="s">
        <v>545</v>
      </c>
      <c r="E194" s="40" t="s">
        <v>546</v>
      </c>
      <c r="F194" s="40" t="s">
        <v>547</v>
      </c>
      <c r="G194" s="15" t="s">
        <v>558</v>
      </c>
      <c r="H194" s="40" t="s">
        <v>548</v>
      </c>
      <c r="I194" s="40" t="s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>
      <c r="A195" s="22" t="str">
        <f>[Table Name]&amp;"-"&amp;[Record No]</f>
        <v>Resource Relations-28</v>
      </c>
      <c r="B195" s="40" t="s">
        <v>441</v>
      </c>
      <c r="C195" s="22">
        <f>COUNTIF($B$1:$B194,[Table Name])</f>
        <v>28</v>
      </c>
      <c r="D195" s="40">
        <v>23</v>
      </c>
      <c r="E195" s="40" t="s">
        <v>549</v>
      </c>
      <c r="F195" s="40" t="s">
        <v>550</v>
      </c>
      <c r="G195" s="40" t="s">
        <v>496</v>
      </c>
      <c r="H195" s="40" t="s">
        <v>310</v>
      </c>
      <c r="I195" s="40">
        <v>24</v>
      </c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1:18">
      <c r="A196" s="22" t="str">
        <f>[Table Name]&amp;"-"&amp;[Record No]</f>
        <v>Resource Relations-29</v>
      </c>
      <c r="B196" s="40" t="s">
        <v>441</v>
      </c>
      <c r="C196" s="22">
        <f>COUNTIF($B$1:$B195,[Table Name])</f>
        <v>29</v>
      </c>
      <c r="D196" s="40">
        <v>23</v>
      </c>
      <c r="E196" s="40" t="s">
        <v>399</v>
      </c>
      <c r="F196" s="40" t="s">
        <v>551</v>
      </c>
      <c r="G196" s="40" t="s">
        <v>208</v>
      </c>
      <c r="H196" s="40" t="s">
        <v>401</v>
      </c>
      <c r="I196" s="40">
        <v>4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>
      <c r="A197" s="22" t="str">
        <f>[Table Name]&amp;"-"&amp;[Record No]</f>
        <v>Resource Actions-7</v>
      </c>
      <c r="B197" s="40" t="s">
        <v>315</v>
      </c>
      <c r="C197" s="22">
        <f>COUNTIF($B$1:$B196,[Table Name])</f>
        <v>7</v>
      </c>
      <c r="D197" s="40">
        <v>1</v>
      </c>
      <c r="E197" s="40" t="s">
        <v>539</v>
      </c>
      <c r="F197" s="40" t="s">
        <v>540</v>
      </c>
      <c r="G197" s="40" t="s">
        <v>541</v>
      </c>
      <c r="H197" s="40" t="s">
        <v>342</v>
      </c>
      <c r="I197" s="40"/>
      <c r="J197" s="40" t="s">
        <v>542</v>
      </c>
      <c r="K197" s="40" t="s">
        <v>340</v>
      </c>
      <c r="L197" s="40"/>
      <c r="M197" s="40"/>
      <c r="N197" s="40"/>
      <c r="O197" s="40"/>
      <c r="P197" s="40"/>
      <c r="Q197" s="40"/>
      <c r="R197" s="40"/>
    </row>
    <row r="198" spans="1:18">
      <c r="A198" s="22" t="str">
        <f>[Table Name]&amp;"-"&amp;[Record No]</f>
        <v>Resource Action Method-7</v>
      </c>
      <c r="B198" s="16" t="s">
        <v>444</v>
      </c>
      <c r="C198" s="22">
        <f>COUNTIF($B$1:$B197,[Table Name])</f>
        <v>7</v>
      </c>
      <c r="D198" s="40">
        <v>7</v>
      </c>
      <c r="E198" s="40" t="s">
        <v>393</v>
      </c>
      <c r="F198" s="40"/>
      <c r="G198" s="40">
        <v>1</v>
      </c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>
      <c r="A199" s="22" t="str">
        <f>[Table Name]&amp;"-"&amp;[Record No]</f>
        <v>Resource Action List-0</v>
      </c>
      <c r="B199" s="40" t="s">
        <v>552</v>
      </c>
      <c r="C199" s="22">
        <f>COUNTIF($B$1:$B198,[Table Name])</f>
        <v>0</v>
      </c>
      <c r="D199" s="40" t="s">
        <v>97</v>
      </c>
      <c r="E199" s="40" t="s">
        <v>94</v>
      </c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1:18">
      <c r="A200" s="22" t="str">
        <f>[Table Name]&amp;"-"&amp;[Record No]</f>
        <v>Resource Action List-1</v>
      </c>
      <c r="B200" s="40" t="s">
        <v>552</v>
      </c>
      <c r="C200" s="22">
        <f>COUNTIF($B$1:$B199,[Table Name])</f>
        <v>1</v>
      </c>
      <c r="D200" s="40">
        <v>7</v>
      </c>
      <c r="E200" s="40">
        <v>2</v>
      </c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>
      <c r="A201" s="22" t="str">
        <f>[Table Name]&amp;"-"&amp;[Record No]</f>
        <v>Resource Data-0</v>
      </c>
      <c r="B201" s="40" t="s">
        <v>553</v>
      </c>
      <c r="C201" s="22">
        <f>COUNTIF($B$1:$B200,[Table Name])</f>
        <v>0</v>
      </c>
      <c r="D201" s="40" t="s">
        <v>23</v>
      </c>
      <c r="E201" s="40" t="s">
        <v>26</v>
      </c>
      <c r="F201" s="40" t="s">
        <v>28</v>
      </c>
      <c r="G201" s="40" t="s">
        <v>55</v>
      </c>
      <c r="H201" s="40" t="s">
        <v>36</v>
      </c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>
      <c r="A202" s="22" t="str">
        <f>[Table Name]&amp;"-"&amp;[Record No]</f>
        <v>Resource Data-1</v>
      </c>
      <c r="B202" s="40" t="s">
        <v>553</v>
      </c>
      <c r="C202" s="22">
        <f>COUNTIF($B$1:$B201,[Table Name])</f>
        <v>1</v>
      </c>
      <c r="D202" s="40">
        <v>1</v>
      </c>
      <c r="E202" s="40" t="s">
        <v>539</v>
      </c>
      <c r="F202" s="40" t="s">
        <v>554</v>
      </c>
      <c r="G202" s="40" t="s">
        <v>26</v>
      </c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>
      <c r="A203" s="22" t="str">
        <f>[Table Name]&amp;"-"&amp;[Record No]</f>
        <v>Resource Data-2</v>
      </c>
      <c r="B203" s="40" t="s">
        <v>553</v>
      </c>
      <c r="C203" s="22">
        <f>COUNTIF($B$1:$B202,[Table Name])</f>
        <v>2</v>
      </c>
      <c r="D203" s="40">
        <v>1</v>
      </c>
      <c r="E203" s="40" t="s">
        <v>555</v>
      </c>
      <c r="F203" s="40" t="s">
        <v>556</v>
      </c>
      <c r="G203" s="40" t="s">
        <v>26</v>
      </c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>
      <c r="A204" s="22" t="str">
        <f>[Table Name]&amp;"-"&amp;[Record No]</f>
        <v>Resource Actions-8</v>
      </c>
      <c r="B204" s="40" t="s">
        <v>315</v>
      </c>
      <c r="C204" s="22">
        <f>COUNTIF($B$1:$B203,[Table Name])</f>
        <v>8</v>
      </c>
      <c r="D204" s="40">
        <v>1</v>
      </c>
      <c r="E204" s="40" t="s">
        <v>555</v>
      </c>
      <c r="F204" s="40" t="s">
        <v>557</v>
      </c>
      <c r="G204" s="40" t="s">
        <v>541</v>
      </c>
      <c r="H204" s="40" t="s">
        <v>342</v>
      </c>
      <c r="I204" s="40"/>
      <c r="J204" s="40" t="s">
        <v>542</v>
      </c>
      <c r="K204" s="40" t="s">
        <v>340</v>
      </c>
      <c r="L204" s="40"/>
      <c r="M204" s="40"/>
      <c r="N204" s="40"/>
      <c r="O204" s="40"/>
      <c r="P204" s="40"/>
      <c r="Q204" s="40"/>
      <c r="R204" s="40"/>
    </row>
    <row r="205" spans="1:18">
      <c r="A205" s="22" t="str">
        <f>[Table Name]&amp;"-"&amp;[Record No]</f>
        <v>Resource Action Method-8</v>
      </c>
      <c r="B205" s="40" t="s">
        <v>444</v>
      </c>
      <c r="C205" s="22">
        <f>COUNTIF($B$1:$B204,[Table Name])</f>
        <v>8</v>
      </c>
      <c r="D205" s="40">
        <v>8</v>
      </c>
      <c r="E205" s="40" t="s">
        <v>393</v>
      </c>
      <c r="F205" s="40"/>
      <c r="G205" s="40">
        <v>2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>
      <c r="A206" s="22" t="str">
        <f>[Table Name]&amp;"-"&amp;[Record No]</f>
        <v>Resource Action List-2</v>
      </c>
      <c r="B206" s="40" t="s">
        <v>552</v>
      </c>
      <c r="C206" s="22">
        <f>COUNTIF($B$1:$B205,[Table Name])</f>
        <v>2</v>
      </c>
      <c r="D206" s="40">
        <v>8</v>
      </c>
      <c r="E206" s="40">
        <v>3</v>
      </c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1:18">
      <c r="A207" s="22" t="str">
        <f>[Table Name]&amp;"-"&amp;[Record No]</f>
        <v>Resource List Layout-0</v>
      </c>
      <c r="B207" s="40" t="s">
        <v>561</v>
      </c>
      <c r="C207" s="22">
        <f>COUNTIF($B$1:$B206,[Table Name])</f>
        <v>0</v>
      </c>
      <c r="D207" s="40" t="s">
        <v>94</v>
      </c>
      <c r="E207" s="40" t="s">
        <v>268</v>
      </c>
      <c r="F207" s="40" t="s">
        <v>560</v>
      </c>
      <c r="G207" s="40" t="s">
        <v>56</v>
      </c>
      <c r="H207" s="40" t="s">
        <v>574</v>
      </c>
      <c r="I207" s="40" t="s">
        <v>575</v>
      </c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>
      <c r="A208" s="22" t="str">
        <f>[Table Name]&amp;"-"&amp;[Record No]</f>
        <v>Resource List Layout-1</v>
      </c>
      <c r="B208" s="40" t="s">
        <v>561</v>
      </c>
      <c r="C208" s="22">
        <f>COUNTIF($B$1:$B207,[Table Name])</f>
        <v>1</v>
      </c>
      <c r="D208" s="40">
        <v>2</v>
      </c>
      <c r="E208" s="40" t="s">
        <v>1</v>
      </c>
      <c r="F208" s="40" t="s">
        <v>26</v>
      </c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>
      <c r="A209" s="22" t="str">
        <f>[Table Name]&amp;"-"&amp;[Record No]</f>
        <v>Resource List Layout-2</v>
      </c>
      <c r="B209" s="40" t="s">
        <v>561</v>
      </c>
      <c r="C209" s="22">
        <f>COUNTIF($B$1:$B208,[Table Name])</f>
        <v>2</v>
      </c>
      <c r="D209" s="40">
        <v>2</v>
      </c>
      <c r="E209" s="40" t="s">
        <v>271</v>
      </c>
      <c r="F209" s="40" t="s">
        <v>270</v>
      </c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>
      <c r="A210" s="22" t="str">
        <f>[Table Name]&amp;"-"&amp;[Record No]</f>
        <v>Resource List Layout-3</v>
      </c>
      <c r="B210" s="40" t="s">
        <v>561</v>
      </c>
      <c r="C210" s="22">
        <f>COUNTIF($B$1:$B209,[Table Name])</f>
        <v>3</v>
      </c>
      <c r="D210" s="40">
        <v>3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>
      <c r="A211" s="22" t="str">
        <f>[Table Name]&amp;"-"&amp;[Record No]</f>
        <v>Resource List Layout-4</v>
      </c>
      <c r="B211" s="40" t="s">
        <v>561</v>
      </c>
      <c r="C211" s="22">
        <f>COUNTIF($B$1:$B210,[Table Name])</f>
        <v>4</v>
      </c>
      <c r="D211" s="40">
        <v>3</v>
      </c>
      <c r="E211" s="40" t="s">
        <v>271</v>
      </c>
      <c r="F211" s="40" t="s">
        <v>270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>
      <c r="A212" s="19" t="str">
        <f>[Table Name]&amp;"-"&amp;[Record No]</f>
        <v>Resources-25</v>
      </c>
      <c r="B212" s="16" t="s">
        <v>220</v>
      </c>
      <c r="C212" s="19">
        <f>COUNTIF($B$1:$B211,[Table Name])</f>
        <v>25</v>
      </c>
      <c r="D212" s="16" t="s">
        <v>562</v>
      </c>
      <c r="E212" s="16" t="s">
        <v>563</v>
      </c>
      <c r="F212" s="16" t="s">
        <v>564</v>
      </c>
      <c r="G212" s="16" t="s">
        <v>558</v>
      </c>
      <c r="H212" s="16" t="s">
        <v>565</v>
      </c>
      <c r="I212" s="16" t="s">
        <v>21</v>
      </c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1:18">
      <c r="A213" s="19" t="str">
        <f>[Table Name]&amp;"-"&amp;[Record No]</f>
        <v>Resource Relations-30</v>
      </c>
      <c r="B213" s="40" t="s">
        <v>441</v>
      </c>
      <c r="C213" s="19">
        <f>COUNTIF($B$1:$B212,[Table Name])</f>
        <v>30</v>
      </c>
      <c r="D213" s="16">
        <v>19</v>
      </c>
      <c r="E213" s="16" t="s">
        <v>564</v>
      </c>
      <c r="F213" s="16" t="s">
        <v>563</v>
      </c>
      <c r="G213" s="16" t="s">
        <v>566</v>
      </c>
      <c r="H213" s="16" t="s">
        <v>310</v>
      </c>
      <c r="I213" s="16">
        <v>25</v>
      </c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1:18">
      <c r="A214" s="22" t="str">
        <f>[Table Name]&amp;"-"&amp;[Record No]</f>
        <v>Resources-26</v>
      </c>
      <c r="B214" s="40" t="s">
        <v>220</v>
      </c>
      <c r="C214" s="22">
        <f>COUNTIF($B$1:$B213,[Table Name])</f>
        <v>26</v>
      </c>
      <c r="D214" s="40" t="s">
        <v>568</v>
      </c>
      <c r="E214" s="40" t="s">
        <v>569</v>
      </c>
      <c r="F214" s="40" t="s">
        <v>441</v>
      </c>
      <c r="G214" s="40" t="s">
        <v>558</v>
      </c>
      <c r="H214" s="40" t="s">
        <v>570</v>
      </c>
      <c r="I214" s="40" t="s">
        <v>21</v>
      </c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1:18">
      <c r="A215" s="22" t="str">
        <f>[Table Name]&amp;"-"&amp;[Record No]</f>
        <v>Resource Relations-31</v>
      </c>
      <c r="B215" s="40" t="s">
        <v>441</v>
      </c>
      <c r="C215" s="22">
        <f>COUNTIF($B$1:$B214,[Table Name])</f>
        <v>31</v>
      </c>
      <c r="D215" s="40">
        <v>26</v>
      </c>
      <c r="E215" s="40" t="s">
        <v>584</v>
      </c>
      <c r="F215" s="40" t="s">
        <v>584</v>
      </c>
      <c r="G215" s="40" t="s">
        <v>585</v>
      </c>
      <c r="H215" s="40" t="s">
        <v>310</v>
      </c>
      <c r="I215" s="40">
        <v>26</v>
      </c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1:18">
      <c r="A216" s="22" t="str">
        <f>[Table Name]&amp;"-"&amp;[Record No]</f>
        <v>Resource Relations-32</v>
      </c>
      <c r="B216" s="40" t="s">
        <v>441</v>
      </c>
      <c r="C216" s="22">
        <f>COUNTIF($B$1:$B215,[Table Name])</f>
        <v>32</v>
      </c>
      <c r="D216" s="40">
        <v>26</v>
      </c>
      <c r="E216" s="40" t="s">
        <v>586</v>
      </c>
      <c r="F216" s="40" t="s">
        <v>587</v>
      </c>
      <c r="G216" s="40" t="s">
        <v>303</v>
      </c>
      <c r="H216" s="40" t="s">
        <v>401</v>
      </c>
      <c r="I216" s="40">
        <v>4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>
      <c r="A217" s="22" t="str">
        <f>[Table Name]&amp;"-"&amp;[Record No]</f>
        <v>Resources-27</v>
      </c>
      <c r="B217" s="40" t="s">
        <v>220</v>
      </c>
      <c r="C217" s="22">
        <f>COUNTIF($B$1:$B216,[Table Name])</f>
        <v>27</v>
      </c>
      <c r="D217" s="40" t="s">
        <v>593</v>
      </c>
      <c r="E217" s="40" t="s">
        <v>594</v>
      </c>
      <c r="F217" s="40" t="s">
        <v>595</v>
      </c>
      <c r="G217" s="40" t="s">
        <v>558</v>
      </c>
      <c r="H217" s="40" t="s">
        <v>596</v>
      </c>
      <c r="I217" s="40" t="s">
        <v>21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>
      <c r="A218" s="22" t="str">
        <f>[Table Name]&amp;"-"&amp;[Record No]</f>
        <v>Resource Relations-33</v>
      </c>
      <c r="B218" s="40" t="s">
        <v>441</v>
      </c>
      <c r="C218" s="22">
        <f>COUNTIF($B$1:$B217,[Table Name])</f>
        <v>33</v>
      </c>
      <c r="D218" s="40">
        <v>26</v>
      </c>
      <c r="E218" s="40" t="s">
        <v>595</v>
      </c>
      <c r="F218" s="40" t="s">
        <v>597</v>
      </c>
      <c r="G218" s="40" t="s">
        <v>566</v>
      </c>
      <c r="H218" s="40" t="s">
        <v>310</v>
      </c>
      <c r="I218" s="40">
        <v>27</v>
      </c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>
      <c r="A219" s="22" t="str">
        <f>[Table Name]&amp;"-"&amp;[Record No]</f>
        <v>Form Layout-0</v>
      </c>
      <c r="B219" s="40" t="s">
        <v>595</v>
      </c>
      <c r="C219" s="22">
        <f>COUNTIF($B$1:$B218,[Table Name])</f>
        <v>0</v>
      </c>
      <c r="D219" s="40" t="s">
        <v>117</v>
      </c>
      <c r="E219" s="40" t="s">
        <v>122</v>
      </c>
      <c r="F219" s="40" t="s">
        <v>591</v>
      </c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>
      <c r="A220" s="22" t="str">
        <f>[Table Name]&amp;"-"&amp;[Record No]</f>
        <v>Form Layout-1</v>
      </c>
      <c r="B220" s="40" t="s">
        <v>595</v>
      </c>
      <c r="C220" s="22">
        <f>COUNTIF($B$1:$B219,[Table Name])</f>
        <v>1</v>
      </c>
      <c r="D220" s="40">
        <v>2</v>
      </c>
      <c r="E220" s="40">
        <v>4</v>
      </c>
      <c r="F220" s="40">
        <v>12</v>
      </c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1" spans="1:18">
      <c r="A221" s="22" t="str">
        <f>[Table Name]&amp;"-"&amp;[Record No]</f>
        <v>Form Layout-2</v>
      </c>
      <c r="B221" s="40" t="s">
        <v>595</v>
      </c>
      <c r="C221" s="22">
        <f>COUNTIF($B$1:$B220,[Table Name])</f>
        <v>2</v>
      </c>
      <c r="D221" s="40">
        <v>2</v>
      </c>
      <c r="E221" s="40">
        <v>5</v>
      </c>
      <c r="F221" s="40">
        <v>6</v>
      </c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1:18">
      <c r="A222" s="22" t="str">
        <f>[Table Name]&amp;"-"&amp;[Record No]</f>
        <v>Form Layout-3</v>
      </c>
      <c r="B222" s="40" t="s">
        <v>595</v>
      </c>
      <c r="C222" s="22">
        <f>COUNTIF($B$1:$B221,[Table Name])</f>
        <v>3</v>
      </c>
      <c r="D222" s="40">
        <v>2</v>
      </c>
      <c r="E222" s="40">
        <v>32</v>
      </c>
      <c r="F222" s="40">
        <v>6</v>
      </c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1:18">
      <c r="A223" s="22" t="str">
        <f>[Table Name]&amp;"-"&amp;[Record No]</f>
        <v>Form Layout-4</v>
      </c>
      <c r="B223" s="40" t="s">
        <v>595</v>
      </c>
      <c r="C223" s="22">
        <f>COUNTIF($B$1:$B222,[Table Name])</f>
        <v>4</v>
      </c>
      <c r="D223" s="40">
        <v>3</v>
      </c>
      <c r="E223" s="40">
        <v>6</v>
      </c>
      <c r="F223" s="40">
        <v>12</v>
      </c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1:18">
      <c r="A224" s="22" t="str">
        <f>[Table Name]&amp;"-"&amp;[Record No]</f>
        <v>Form Layout-5</v>
      </c>
      <c r="B224" s="40" t="s">
        <v>595</v>
      </c>
      <c r="C224" s="22">
        <f>COUNTIF($B$1:$B223,[Table Name])</f>
        <v>5</v>
      </c>
      <c r="D224" s="40">
        <v>3</v>
      </c>
      <c r="E224" s="40">
        <v>7</v>
      </c>
      <c r="F224" s="40">
        <v>0</v>
      </c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spans="1:18">
      <c r="A225" s="22" t="str">
        <f>[Table Name]&amp;"-"&amp;[Record No]</f>
        <v>Form Layout-6</v>
      </c>
      <c r="B225" s="40" t="s">
        <v>595</v>
      </c>
      <c r="C225" s="22">
        <f>COUNTIF($B$1:$B224,[Table Name])</f>
        <v>6</v>
      </c>
      <c r="D225" s="40">
        <v>3</v>
      </c>
      <c r="E225" s="40">
        <v>33</v>
      </c>
      <c r="F225" s="40">
        <v>0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1:18">
      <c r="A226" s="22" t="str">
        <f>[Table Name]&amp;"-"&amp;[Record No]</f>
        <v>Resources-28</v>
      </c>
      <c r="B226" s="40" t="s">
        <v>220</v>
      </c>
      <c r="C226" s="22">
        <f>COUNTIF($B$1:$B225,[Table Name])</f>
        <v>28</v>
      </c>
      <c r="D226" s="40" t="s">
        <v>605</v>
      </c>
      <c r="E226" s="40" t="s">
        <v>606</v>
      </c>
      <c r="F226" s="40" t="s">
        <v>607</v>
      </c>
      <c r="G226" s="40" t="s">
        <v>558</v>
      </c>
      <c r="H226" s="40" t="s">
        <v>608</v>
      </c>
      <c r="I226" s="40" t="s">
        <v>21</v>
      </c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1:18">
      <c r="A227" s="22" t="str">
        <f>[Table Name]&amp;"-"&amp;[Record No]</f>
        <v>Resource Relations-34</v>
      </c>
      <c r="B227" s="40" t="s">
        <v>441</v>
      </c>
      <c r="C227" s="22">
        <f>COUNTIF($B$1:$B226,[Table Name])</f>
        <v>34</v>
      </c>
      <c r="D227" s="40">
        <v>23</v>
      </c>
      <c r="E227" s="40" t="s">
        <v>607</v>
      </c>
      <c r="F227" s="40" t="s">
        <v>610</v>
      </c>
      <c r="G227" s="40" t="s">
        <v>609</v>
      </c>
      <c r="H227" s="40" t="s">
        <v>310</v>
      </c>
      <c r="I227" s="40">
        <v>28</v>
      </c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1:18">
      <c r="A228" s="22" t="str">
        <f>[Table Name]&amp;"-"&amp;[Record No]</f>
        <v>Resources-29</v>
      </c>
      <c r="B228" s="40" t="s">
        <v>220</v>
      </c>
      <c r="C228" s="22">
        <f>COUNTIF($B$1:$B227,[Table Name])</f>
        <v>29</v>
      </c>
      <c r="D228" s="40" t="s">
        <v>612</v>
      </c>
      <c r="E228" s="40" t="s">
        <v>613</v>
      </c>
      <c r="F228" s="40" t="s">
        <v>614</v>
      </c>
      <c r="G228" s="40" t="s">
        <v>558</v>
      </c>
      <c r="H228" s="40" t="s">
        <v>615</v>
      </c>
      <c r="I228" s="40" t="s">
        <v>21</v>
      </c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1:18">
      <c r="A229" s="22" t="str">
        <f>[Table Name]&amp;"-"&amp;[Record No]</f>
        <v>Resource Relations-35</v>
      </c>
      <c r="B229" s="40" t="s">
        <v>441</v>
      </c>
      <c r="C229" s="22">
        <f>COUNTIF($B$1:$B228,[Table Name])</f>
        <v>35</v>
      </c>
      <c r="D229" s="40">
        <v>26</v>
      </c>
      <c r="E229" s="40" t="s">
        <v>614</v>
      </c>
      <c r="F229" s="40" t="s">
        <v>613</v>
      </c>
      <c r="G229" s="40" t="s">
        <v>616</v>
      </c>
      <c r="H229" s="40" t="s">
        <v>310</v>
      </c>
      <c r="I229" s="40">
        <v>29</v>
      </c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1:18">
      <c r="A230" s="42" t="str">
        <f>[Table Name]&amp;"-"&amp;[Record No]</f>
        <v>Resource Relations-36</v>
      </c>
      <c r="B230" s="40" t="s">
        <v>441</v>
      </c>
      <c r="C230" s="42">
        <f>COUNTIF($B$1:$B229,[Table Name])</f>
        <v>36</v>
      </c>
      <c r="D230" s="43">
        <v>28</v>
      </c>
      <c r="E230" s="43" t="s">
        <v>549</v>
      </c>
      <c r="F230" s="43" t="s">
        <v>617</v>
      </c>
      <c r="G230" s="43" t="s">
        <v>303</v>
      </c>
      <c r="H230" s="43" t="s">
        <v>401</v>
      </c>
      <c r="I230" s="43">
        <v>26</v>
      </c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1:18">
      <c r="A231" s="22" t="str">
        <f>[Table Name]&amp;"-"&amp;[Record No]</f>
        <v>Resource Relations-37</v>
      </c>
      <c r="B231" s="40" t="s">
        <v>441</v>
      </c>
      <c r="C231" s="22">
        <f>COUNTIF($B$1:$B230,[Table Name])</f>
        <v>37</v>
      </c>
      <c r="D231" s="40">
        <v>29</v>
      </c>
      <c r="E231" s="40" t="s">
        <v>618</v>
      </c>
      <c r="F231" s="40" t="s">
        <v>619</v>
      </c>
      <c r="G231" s="40" t="s">
        <v>303</v>
      </c>
      <c r="H231" s="40" t="s">
        <v>401</v>
      </c>
      <c r="I231" s="40">
        <v>26</v>
      </c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1:18">
      <c r="A232" s="22" t="str">
        <f>[Table Name]&amp;"-"&amp;[Record No]</f>
        <v>Data View Section-0</v>
      </c>
      <c r="B232" s="40" t="s">
        <v>607</v>
      </c>
      <c r="C232" s="22">
        <f>COUNTIF($B$1:$B231,[Table Name])</f>
        <v>0</v>
      </c>
      <c r="D232" s="40" t="s">
        <v>4</v>
      </c>
      <c r="E232" s="40" t="s">
        <v>30</v>
      </c>
      <c r="F232" s="40" t="s">
        <v>55</v>
      </c>
      <c r="G232" s="40" t="s">
        <v>56</v>
      </c>
      <c r="H232" s="40" t="s">
        <v>591</v>
      </c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1:18">
      <c r="A233" s="22" t="str">
        <f>[Table Name]&amp;"-"&amp;[Record No]</f>
        <v>Data View Section-1</v>
      </c>
      <c r="B233" s="40" t="s">
        <v>607</v>
      </c>
      <c r="C233" s="22">
        <f>COUNTIF($B$1:$B232,[Table Name])</f>
        <v>1</v>
      </c>
      <c r="D233" s="40">
        <v>1</v>
      </c>
      <c r="E233" s="40"/>
      <c r="F233" s="40"/>
      <c r="G233" s="40"/>
      <c r="H233" s="40">
        <v>12</v>
      </c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1:18">
      <c r="A234" s="22" t="str">
        <f>[Table Name]&amp;"-"&amp;[Record No]</f>
        <v>Data View Section-2</v>
      </c>
      <c r="B234" s="40" t="s">
        <v>607</v>
      </c>
      <c r="C234" s="22">
        <f>COUNTIF($B$1:$B233,[Table Name])</f>
        <v>2</v>
      </c>
      <c r="D234" s="40">
        <v>2</v>
      </c>
      <c r="E234" s="40"/>
      <c r="F234" s="40"/>
      <c r="G234" s="40"/>
      <c r="H234" s="40">
        <v>12</v>
      </c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1:18">
      <c r="A235" s="22" t="str">
        <f>[Table Name]&amp;"-"&amp;[Record No]</f>
        <v>Data View Section Items-0</v>
      </c>
      <c r="B235" s="40" t="s">
        <v>614</v>
      </c>
      <c r="C235" s="22">
        <f>COUNTIF($B$1:$B234,[Table Name])</f>
        <v>0</v>
      </c>
      <c r="D235" s="40" t="s">
        <v>602</v>
      </c>
      <c r="E235" s="40" t="s">
        <v>268</v>
      </c>
      <c r="F235" s="40" t="s">
        <v>127</v>
      </c>
      <c r="G235" s="40" t="s">
        <v>56</v>
      </c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1:18">
      <c r="A236" s="22" t="str">
        <f>[Table Name]&amp;"-"&amp;[Record No]</f>
        <v>Data View Section Items-1</v>
      </c>
      <c r="B236" s="40" t="s">
        <v>614</v>
      </c>
      <c r="C236" s="22">
        <f>COUNTIF($B$1:$B235,[Table Name])</f>
        <v>1</v>
      </c>
      <c r="D236" s="40">
        <v>1</v>
      </c>
      <c r="E236" s="40" t="s">
        <v>1</v>
      </c>
      <c r="F236" s="40" t="s">
        <v>26</v>
      </c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1:18">
      <c r="A237" s="22" t="str">
        <f>[Table Name]&amp;"-"&amp;[Record No]</f>
        <v>Data View Section Items-2</v>
      </c>
      <c r="B237" s="40" t="s">
        <v>614</v>
      </c>
      <c r="C237" s="22">
        <f>COUNTIF($B$1:$B236,[Table Name])</f>
        <v>2</v>
      </c>
      <c r="D237" s="40">
        <v>1</v>
      </c>
      <c r="E237" s="40" t="s">
        <v>271</v>
      </c>
      <c r="F237" s="40" t="s">
        <v>270</v>
      </c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1:18">
      <c r="A238" s="22" t="str">
        <f>[Table Name]&amp;"-"&amp;[Record No]</f>
        <v>Data View Section Items-3</v>
      </c>
      <c r="B238" s="40" t="s">
        <v>614</v>
      </c>
      <c r="C238" s="22">
        <f>COUNTIF($B$1:$B237,[Table Name])</f>
        <v>3</v>
      </c>
      <c r="D238" s="40">
        <v>2</v>
      </c>
      <c r="E238" s="40" t="s">
        <v>1</v>
      </c>
      <c r="F238" s="40" t="s">
        <v>26</v>
      </c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1:18">
      <c r="A239" s="42" t="str">
        <f>[Table Name]&amp;"-"&amp;[Record No]</f>
        <v>Data View Section Items-4</v>
      </c>
      <c r="B239" s="40" t="s">
        <v>614</v>
      </c>
      <c r="C239" s="42">
        <f>COUNTIF($B$1:$B238,[Table Name])</f>
        <v>4</v>
      </c>
      <c r="D239" s="43">
        <v>2</v>
      </c>
      <c r="E239" s="43" t="s">
        <v>271</v>
      </c>
      <c r="F239" s="43" t="s">
        <v>270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>
      <c r="A240" s="22" t="str">
        <f>[Table Name]&amp;"-"&amp;[Record No]</f>
        <v>Resource Forms-8</v>
      </c>
      <c r="B240" s="40" t="s">
        <v>431</v>
      </c>
      <c r="C240" s="22">
        <f>COUNTIF($B$1:$B239,[Table Name])</f>
        <v>8</v>
      </c>
      <c r="D240" s="40">
        <v>1</v>
      </c>
      <c r="E240" s="40" t="s">
        <v>620</v>
      </c>
      <c r="F240" s="40" t="s">
        <v>623</v>
      </c>
      <c r="G240" s="40" t="s">
        <v>621</v>
      </c>
      <c r="H240" s="40" t="s">
        <v>622</v>
      </c>
      <c r="I240" s="40"/>
      <c r="J240" s="40"/>
      <c r="K240" s="40"/>
      <c r="L240" s="40"/>
      <c r="M240" s="40"/>
      <c r="N240" s="40"/>
      <c r="O240" s="40"/>
      <c r="P240" s="40"/>
      <c r="Q240" s="40"/>
      <c r="R240" s="40"/>
    </row>
    <row r="241" spans="1:18">
      <c r="A241" s="22" t="str">
        <f>[Table Name]&amp;"-"&amp;[Record No]</f>
        <v>Resource Forms-9</v>
      </c>
      <c r="B241" s="40" t="s">
        <v>431</v>
      </c>
      <c r="C241" s="22">
        <f>COUNTIF($B$1:$B240,[Table Name])</f>
        <v>9</v>
      </c>
      <c r="D241" s="40">
        <v>1</v>
      </c>
      <c r="E241" s="40" t="s">
        <v>624</v>
      </c>
      <c r="F241" s="40" t="s">
        <v>625</v>
      </c>
      <c r="G241" s="40" t="s">
        <v>626</v>
      </c>
      <c r="H241" s="40" t="s">
        <v>627</v>
      </c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1:18">
      <c r="A242" s="22" t="str">
        <f>[Table Name]&amp;"-"&amp;[Record No]</f>
        <v>Resource Form Fields-34</v>
      </c>
      <c r="B242" s="40" t="s">
        <v>442</v>
      </c>
      <c r="C242" s="22">
        <f>COUNTIF($B$1:$B241,[Table Name])</f>
        <v>34</v>
      </c>
      <c r="D242" s="40">
        <v>8</v>
      </c>
      <c r="E242" s="40" t="s">
        <v>26</v>
      </c>
      <c r="F242" s="40" t="s">
        <v>269</v>
      </c>
      <c r="G242" s="40" t="s">
        <v>1</v>
      </c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1:18">
      <c r="A243" s="22" t="str">
        <f>[Table Name]&amp;"-"&amp;[Record No]</f>
        <v>Resource Form Fields-35</v>
      </c>
      <c r="B243" s="40" t="s">
        <v>442</v>
      </c>
      <c r="C243" s="22">
        <f>COUNTIF($B$1:$B242,[Table Name])</f>
        <v>35</v>
      </c>
      <c r="D243" s="40">
        <v>8</v>
      </c>
      <c r="E243" s="40" t="s">
        <v>270</v>
      </c>
      <c r="F243" s="40" t="s">
        <v>269</v>
      </c>
      <c r="G243" s="40" t="s">
        <v>271</v>
      </c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1:18">
      <c r="A244" s="22" t="str">
        <f>[Table Name]&amp;"-"&amp;[Record No]</f>
        <v>Resource Form Fields-36</v>
      </c>
      <c r="B244" s="40" t="s">
        <v>442</v>
      </c>
      <c r="C244" s="22">
        <f>COUNTIF($B$1:$B243,[Table Name])</f>
        <v>36</v>
      </c>
      <c r="D244" s="40">
        <v>9</v>
      </c>
      <c r="E244" s="40" t="s">
        <v>26</v>
      </c>
      <c r="F244" s="40" t="s">
        <v>269</v>
      </c>
      <c r="G244" s="40" t="s">
        <v>1</v>
      </c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>
      <c r="A245" s="22" t="str">
        <f>[Table Name]&amp;"-"&amp;[Record No]</f>
        <v>Resource Form Fields-37</v>
      </c>
      <c r="B245" s="40" t="s">
        <v>442</v>
      </c>
      <c r="C245" s="22">
        <f>COUNTIF($B$1:$B244,[Table Name])</f>
        <v>37</v>
      </c>
      <c r="D245" s="40">
        <v>9</v>
      </c>
      <c r="E245" s="40" t="s">
        <v>270</v>
      </c>
      <c r="F245" s="40" t="s">
        <v>269</v>
      </c>
      <c r="G245" s="40" t="s">
        <v>271</v>
      </c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1:18">
      <c r="A246" s="22" t="str">
        <f>[Table Name]&amp;"-"&amp;[Record No]</f>
        <v>Form Field Attrs-1</v>
      </c>
      <c r="B246" s="40" t="s">
        <v>445</v>
      </c>
      <c r="C246" s="22">
        <f>COUNTIF($B$1:$B245,[Table Name])</f>
        <v>1</v>
      </c>
      <c r="D246" s="40">
        <v>34</v>
      </c>
      <c r="E246" s="40" t="s">
        <v>446</v>
      </c>
      <c r="F246" s="40">
        <v>3</v>
      </c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>
      <c r="A247" s="22" t="str">
        <f>[Table Name]&amp;"-"&amp;[Record No]</f>
        <v>Form Field Attrs-2</v>
      </c>
      <c r="B247" s="40" t="s">
        <v>445</v>
      </c>
      <c r="C247" s="22">
        <f>COUNTIF($B$1:$B246,[Table Name])</f>
        <v>2</v>
      </c>
      <c r="D247" s="40">
        <v>35</v>
      </c>
      <c r="E247" s="40" t="s">
        <v>446</v>
      </c>
      <c r="F247" s="40">
        <v>3</v>
      </c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1:18">
      <c r="A248" s="22" t="str">
        <f>[Table Name]&amp;"-"&amp;[Record No]</f>
        <v>Form Field Attrs-3</v>
      </c>
      <c r="B248" s="40" t="s">
        <v>445</v>
      </c>
      <c r="C248" s="22">
        <f>COUNTIF($B$1:$B247,[Table Name])</f>
        <v>3</v>
      </c>
      <c r="D248" s="40">
        <v>36</v>
      </c>
      <c r="E248" s="40" t="s">
        <v>446</v>
      </c>
      <c r="F248" s="40">
        <v>3</v>
      </c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>
      <c r="A249" s="22" t="str">
        <f>[Table Name]&amp;"-"&amp;[Record No]</f>
        <v>Form Field Attrs-4</v>
      </c>
      <c r="B249" s="40" t="s">
        <v>445</v>
      </c>
      <c r="C249" s="22">
        <f>COUNTIF($B$1:$B248,[Table Name])</f>
        <v>4</v>
      </c>
      <c r="D249" s="40">
        <v>37</v>
      </c>
      <c r="E249" s="40" t="s">
        <v>446</v>
      </c>
      <c r="F249" s="40">
        <v>3</v>
      </c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</row>
    <row r="250" spans="1:18">
      <c r="A250" s="22" t="str">
        <f>[Table Name]&amp;"-"&amp;[Record No]</f>
        <v>Resource Form Field Data-34</v>
      </c>
      <c r="B250" s="40" t="s">
        <v>443</v>
      </c>
      <c r="C250" s="22">
        <f>COUNTIF($B$1:$B249,[Table Name])</f>
        <v>34</v>
      </c>
      <c r="D250" s="40">
        <v>34</v>
      </c>
      <c r="E250" s="40" t="s">
        <v>26</v>
      </c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>
      <c r="A251" s="22" t="str">
        <f>[Table Name]&amp;"-"&amp;[Record No]</f>
        <v>Resource Form Field Data-35</v>
      </c>
      <c r="B251" s="40" t="s">
        <v>443</v>
      </c>
      <c r="C251" s="22">
        <f>COUNTIF($B$1:$B250,[Table Name])</f>
        <v>35</v>
      </c>
      <c r="D251" s="40">
        <v>35</v>
      </c>
      <c r="E251" s="40" t="s">
        <v>270</v>
      </c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2" spans="1:18">
      <c r="A252" s="22" t="str">
        <f>[Table Name]&amp;"-"&amp;[Record No]</f>
        <v>Resource Form Field Data-36</v>
      </c>
      <c r="B252" s="40" t="s">
        <v>443</v>
      </c>
      <c r="C252" s="22">
        <f>COUNTIF($B$1:$B251,[Table Name])</f>
        <v>36</v>
      </c>
      <c r="D252" s="40">
        <v>36</v>
      </c>
      <c r="E252" s="40" t="s">
        <v>26</v>
      </c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>
      <c r="A253" s="22" t="str">
        <f>[Table Name]&amp;"-"&amp;[Record No]</f>
        <v>Resource Form Field Data-37</v>
      </c>
      <c r="B253" s="40" t="s">
        <v>443</v>
      </c>
      <c r="C253" s="22">
        <f>COUNTIF($B$1:$B252,[Table Name])</f>
        <v>37</v>
      </c>
      <c r="D253" s="40">
        <v>37</v>
      </c>
      <c r="E253" s="40" t="s">
        <v>270</v>
      </c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</row>
    <row r="254" spans="1:18">
      <c r="A254" s="22" t="str">
        <f>[Table Name]&amp;"-"&amp;[Record No]</f>
        <v>Form Field Validations-13</v>
      </c>
      <c r="B254" s="40" t="s">
        <v>475</v>
      </c>
      <c r="C254" s="22">
        <f>COUNTIF($B$1:$B253,[Table Name])</f>
        <v>13</v>
      </c>
      <c r="D254" s="40">
        <v>34</v>
      </c>
      <c r="E254" s="40" t="s">
        <v>476</v>
      </c>
      <c r="F254" s="40" t="s">
        <v>628</v>
      </c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>
      <c r="A255" s="22" t="str">
        <f>[Table Name]&amp;"-"&amp;[Record No]</f>
        <v>Form Field Validations-14</v>
      </c>
      <c r="B255" s="40" t="s">
        <v>475</v>
      </c>
      <c r="C255" s="22">
        <f>COUNTIF($B$1:$B254,[Table Name])</f>
        <v>14</v>
      </c>
      <c r="D255" s="40">
        <v>35</v>
      </c>
      <c r="E255" s="40" t="s">
        <v>476</v>
      </c>
      <c r="F255" s="40" t="s">
        <v>629</v>
      </c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</row>
    <row r="256" spans="1:18">
      <c r="A256" s="22" t="str">
        <f>[Table Name]&amp;"-"&amp;[Record No]</f>
        <v>Form Field Validations-15</v>
      </c>
      <c r="B256" s="40" t="s">
        <v>475</v>
      </c>
      <c r="C256" s="22">
        <f>COUNTIF($B$1:$B255,[Table Name])</f>
        <v>15</v>
      </c>
      <c r="D256" s="40">
        <v>35</v>
      </c>
      <c r="E256" s="40" t="s">
        <v>270</v>
      </c>
      <c r="F256" s="40" t="s">
        <v>630</v>
      </c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>
      <c r="A257" s="22" t="str">
        <f>[Table Name]&amp;"-"&amp;[Record No]</f>
        <v>Form Field Validations-16</v>
      </c>
      <c r="B257" s="40" t="s">
        <v>475</v>
      </c>
      <c r="C257" s="22">
        <f>COUNTIF($B$1:$B256,[Table Name])</f>
        <v>16</v>
      </c>
      <c r="D257" s="40">
        <v>35</v>
      </c>
      <c r="E257" s="40" t="s">
        <v>477</v>
      </c>
      <c r="F257" s="40" t="s">
        <v>481</v>
      </c>
      <c r="G257" s="40" t="s">
        <v>178</v>
      </c>
      <c r="H257" s="40" t="s">
        <v>270</v>
      </c>
      <c r="I257" s="44" t="s">
        <v>631</v>
      </c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1:18">
      <c r="A258" s="22" t="str">
        <f>[Table Name]&amp;"-"&amp;[Record No]</f>
        <v>Form Field Validations-17</v>
      </c>
      <c r="B258" s="40" t="s">
        <v>475</v>
      </c>
      <c r="C258" s="22">
        <f>COUNTIF($B$1:$B257,[Table Name])</f>
        <v>17</v>
      </c>
      <c r="D258" s="40">
        <v>36</v>
      </c>
      <c r="E258" s="40" t="s">
        <v>476</v>
      </c>
      <c r="F258" s="40" t="s">
        <v>628</v>
      </c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>
      <c r="A259" s="22" t="str">
        <f>[Table Name]&amp;"-"&amp;[Record No]</f>
        <v>Form Field Validations-18</v>
      </c>
      <c r="B259" s="40" t="s">
        <v>475</v>
      </c>
      <c r="C259" s="22">
        <f>COUNTIF($B$1:$B258,[Table Name])</f>
        <v>18</v>
      </c>
      <c r="D259" s="40">
        <v>37</v>
      </c>
      <c r="E259" s="40" t="s">
        <v>476</v>
      </c>
      <c r="F259" s="40" t="s">
        <v>629</v>
      </c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1:18">
      <c r="A260" s="22" t="str">
        <f>[Table Name]&amp;"-"&amp;[Record No]</f>
        <v>Form Field Validations-19</v>
      </c>
      <c r="B260" s="40" t="s">
        <v>475</v>
      </c>
      <c r="C260" s="22">
        <f>COUNTIF($B$1:$B259,[Table Name])</f>
        <v>19</v>
      </c>
      <c r="D260" s="40">
        <v>37</v>
      </c>
      <c r="E260" s="40" t="s">
        <v>270</v>
      </c>
      <c r="F260" s="40" t="s">
        <v>630</v>
      </c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>
      <c r="A261" s="22" t="str">
        <f>[Table Name]&amp;"-"&amp;[Record No]</f>
        <v>Form Field Validations-20</v>
      </c>
      <c r="B261" s="40" t="s">
        <v>475</v>
      </c>
      <c r="C261" s="22">
        <f>COUNTIF($B$1:$B260,[Table Name])</f>
        <v>20</v>
      </c>
      <c r="D261" s="40">
        <v>37</v>
      </c>
      <c r="E261" s="40" t="s">
        <v>477</v>
      </c>
      <c r="F261" s="40" t="s">
        <v>481</v>
      </c>
      <c r="G261" s="40" t="s">
        <v>178</v>
      </c>
      <c r="H261" s="40" t="s">
        <v>270</v>
      </c>
      <c r="I261" s="44" t="s">
        <v>631</v>
      </c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1:18">
      <c r="A262" s="22" t="str">
        <f>[Table Name]&amp;"-"&amp;[Record No]</f>
        <v>Resource Actions-9</v>
      </c>
      <c r="B262" s="40" t="s">
        <v>315</v>
      </c>
      <c r="C262" s="22">
        <f>COUNTIF($B$1:$B261,[Table Name])</f>
        <v>9</v>
      </c>
      <c r="D262" s="40">
        <v>1</v>
      </c>
      <c r="E262" s="40" t="s">
        <v>620</v>
      </c>
      <c r="F262" s="40" t="s">
        <v>632</v>
      </c>
      <c r="G262" s="40" t="s">
        <v>633</v>
      </c>
      <c r="H262" s="40" t="s">
        <v>342</v>
      </c>
      <c r="I262" s="40"/>
      <c r="J262" s="40" t="s">
        <v>634</v>
      </c>
      <c r="K262" s="40" t="s">
        <v>340</v>
      </c>
      <c r="L262" s="40"/>
      <c r="M262" s="40"/>
      <c r="N262" s="40"/>
      <c r="O262" s="40"/>
      <c r="P262" s="40"/>
      <c r="Q262" s="40"/>
      <c r="R262" s="40"/>
    </row>
    <row r="263" spans="1:18">
      <c r="A263" s="22" t="str">
        <f>[Table Name]&amp;"-"&amp;[Record No]</f>
        <v>Resource Actions-10</v>
      </c>
      <c r="B263" s="40" t="s">
        <v>315</v>
      </c>
      <c r="C263" s="22">
        <f>COUNTIF($B$1:$B262,[Table Name])</f>
        <v>10</v>
      </c>
      <c r="D263" s="40">
        <v>1</v>
      </c>
      <c r="E263" s="40" t="s">
        <v>624</v>
      </c>
      <c r="F263" s="40" t="s">
        <v>635</v>
      </c>
      <c r="G263" s="40" t="s">
        <v>633</v>
      </c>
      <c r="H263" s="40" t="s">
        <v>342</v>
      </c>
      <c r="I263" s="40"/>
      <c r="J263" s="40" t="s">
        <v>634</v>
      </c>
      <c r="K263" s="40" t="s">
        <v>340</v>
      </c>
      <c r="L263" s="40"/>
      <c r="M263" s="40"/>
      <c r="N263" s="40"/>
      <c r="O263" s="40"/>
      <c r="P263" s="40"/>
      <c r="Q263" s="40"/>
      <c r="R263" s="40"/>
    </row>
    <row r="264" spans="1:18">
      <c r="A264" s="22" t="str">
        <f>[Table Name]&amp;"-"&amp;[Record No]</f>
        <v>Resource Action List-3</v>
      </c>
      <c r="B264" s="40" t="s">
        <v>552</v>
      </c>
      <c r="C264" s="22">
        <f>COUNTIF($B$1:$B263,[Table Name])</f>
        <v>3</v>
      </c>
      <c r="D264" s="40">
        <v>9</v>
      </c>
      <c r="E264" s="40">
        <v>2</v>
      </c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>
      <c r="A265" s="22" t="str">
        <f>[Table Name]&amp;"-"&amp;[Record No]</f>
        <v>Resource Action List-4</v>
      </c>
      <c r="B265" s="40" t="s">
        <v>552</v>
      </c>
      <c r="C265" s="22">
        <f>COUNTIF($B$1:$B264,[Table Name])</f>
        <v>4</v>
      </c>
      <c r="D265" s="40">
        <v>10</v>
      </c>
      <c r="E265" s="40">
        <v>3</v>
      </c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>
      <c r="A266" s="22" t="str">
        <f>[Table Name]&amp;"-"&amp;[Record No]</f>
        <v>Resource Action Data-0</v>
      </c>
      <c r="B266" s="40" t="s">
        <v>387</v>
      </c>
      <c r="C266" s="22">
        <f>COUNTIF($B$1:$B265,[Table Name])</f>
        <v>0</v>
      </c>
      <c r="D266" s="40" t="s">
        <v>97</v>
      </c>
      <c r="E266" s="40" t="s">
        <v>4</v>
      </c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>
      <c r="A267" s="22" t="str">
        <f>[Table Name]&amp;"-"&amp;[Record No]</f>
        <v>Resource Action Data-1</v>
      </c>
      <c r="B267" s="40" t="s">
        <v>387</v>
      </c>
      <c r="C267" s="22">
        <f>COUNTIF($B$1:$B266,[Table Name])</f>
        <v>1</v>
      </c>
      <c r="D267" s="40">
        <v>9</v>
      </c>
      <c r="E267" s="40">
        <v>1</v>
      </c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>
      <c r="A268" s="22" t="str">
        <f>[Table Name]&amp;"-"&amp;[Record No]</f>
        <v>Resource Action Data-2</v>
      </c>
      <c r="B268" s="40" t="s">
        <v>387</v>
      </c>
      <c r="C268" s="22">
        <f>COUNTIF($B$1:$B267,[Table Name])</f>
        <v>2</v>
      </c>
      <c r="D268" s="40">
        <v>10</v>
      </c>
      <c r="E268" s="40">
        <v>2</v>
      </c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>
      <c r="A269" s="22" t="str">
        <f>[Table Name]&amp;"-"&amp;[Record No]</f>
        <v>Resource Action Method-9</v>
      </c>
      <c r="B269" s="40" t="s">
        <v>444</v>
      </c>
      <c r="C269" s="22">
        <f>COUNTIF($B$1:$B268,[Table Name])</f>
        <v>9</v>
      </c>
      <c r="D269" s="40">
        <v>9</v>
      </c>
      <c r="E269" s="40" t="s">
        <v>636</v>
      </c>
      <c r="F269" s="40"/>
      <c r="G269" s="40">
        <v>8</v>
      </c>
      <c r="H269" s="40">
        <v>1</v>
      </c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>
      <c r="A270" s="22" t="str">
        <f>[Table Name]&amp;"-"&amp;[Record No]</f>
        <v>Resource Action Method-10</v>
      </c>
      <c r="B270" s="40" t="s">
        <v>444</v>
      </c>
      <c r="C270" s="22">
        <f>COUNTIF($B$1:$B269,[Table Name])</f>
        <v>10</v>
      </c>
      <c r="D270" s="40">
        <v>10</v>
      </c>
      <c r="E270" s="40" t="s">
        <v>636</v>
      </c>
      <c r="F270" s="40"/>
      <c r="G270" s="40">
        <v>9</v>
      </c>
      <c r="H270" s="40">
        <v>2</v>
      </c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1:18">
      <c r="A271" s="22" t="str">
        <f>[Table Name]&amp;"-"&amp;[Record No]</f>
        <v>Resource Relations-38</v>
      </c>
      <c r="B271" s="40" t="s">
        <v>441</v>
      </c>
      <c r="C271" s="22">
        <f>COUNTIF($B$1:$B270,[Table Name])</f>
        <v>38</v>
      </c>
      <c r="D271" s="40">
        <v>26</v>
      </c>
      <c r="E271" s="40" t="s">
        <v>639</v>
      </c>
      <c r="F271" s="40" t="s">
        <v>640</v>
      </c>
      <c r="G271" s="40" t="s">
        <v>641</v>
      </c>
      <c r="H271" s="40" t="s">
        <v>401</v>
      </c>
      <c r="I271" s="40">
        <v>4</v>
      </c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1:18">
      <c r="A272" s="22" t="str">
        <f>[Table Name]&amp;"-"&amp;[Record No]</f>
        <v>Resources-30</v>
      </c>
      <c r="B272" s="40" t="s">
        <v>220</v>
      </c>
      <c r="C272" s="22">
        <f>COUNTIF($B$1:$B271,[Table Name])</f>
        <v>30</v>
      </c>
      <c r="D272" s="40" t="s">
        <v>650</v>
      </c>
      <c r="E272" s="40" t="s">
        <v>651</v>
      </c>
      <c r="F272" s="40" t="s">
        <v>652</v>
      </c>
      <c r="G272" s="40" t="s">
        <v>558</v>
      </c>
      <c r="H272" s="40" t="s">
        <v>653</v>
      </c>
      <c r="I272" s="40" t="s">
        <v>21</v>
      </c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1:18">
      <c r="A273" s="22" t="str">
        <f>[Table Name]&amp;"-"&amp;[Record No]</f>
        <v>Resource Relations-39</v>
      </c>
      <c r="B273" s="40" t="s">
        <v>441</v>
      </c>
      <c r="C273" s="22">
        <f>COUNTIF($B$1:$B272,[Table Name])</f>
        <v>39</v>
      </c>
      <c r="D273" s="40">
        <v>12</v>
      </c>
      <c r="E273" s="40" t="s">
        <v>654</v>
      </c>
      <c r="F273" s="40" t="s">
        <v>655</v>
      </c>
      <c r="G273" s="40" t="s">
        <v>654</v>
      </c>
      <c r="H273" s="40" t="s">
        <v>310</v>
      </c>
      <c r="I273" s="40">
        <v>30</v>
      </c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1:18">
      <c r="A274" s="22" t="str">
        <f>[Table Name]&amp;"-"&amp;[Record No]</f>
        <v>Resource Relations-40</v>
      </c>
      <c r="B274" s="40" t="s">
        <v>441</v>
      </c>
      <c r="C274" s="22">
        <f>COUNTIF($B$1:$B273,[Table Name])</f>
        <v>40</v>
      </c>
      <c r="D274" s="40">
        <v>30</v>
      </c>
      <c r="E274" s="40" t="s">
        <v>652</v>
      </c>
      <c r="F274" s="40" t="s">
        <v>652</v>
      </c>
      <c r="G274" s="40" t="s">
        <v>349</v>
      </c>
      <c r="H274" s="40" t="s">
        <v>401</v>
      </c>
      <c r="I274" s="40">
        <v>12</v>
      </c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1:18">
      <c r="A275" s="22" t="str">
        <f>[Table Name]&amp;"-"&amp;[Record No]</f>
        <v>Resource Relations-41</v>
      </c>
      <c r="B275" s="40" t="s">
        <v>441</v>
      </c>
      <c r="C275" s="22">
        <f>COUNTIF($B$1:$B274,[Table Name])</f>
        <v>41</v>
      </c>
      <c r="D275" s="40">
        <v>30</v>
      </c>
      <c r="E275" s="40" t="s">
        <v>303</v>
      </c>
      <c r="F275" s="40" t="s">
        <v>657</v>
      </c>
      <c r="G275" s="40" t="s">
        <v>303</v>
      </c>
      <c r="H275" s="40" t="s">
        <v>401</v>
      </c>
      <c r="I275" s="40">
        <v>26</v>
      </c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1:18">
      <c r="A276" s="42" t="str">
        <f>[Table Name]&amp;"-"&amp;[Record No]</f>
        <v>Resource Relations-42</v>
      </c>
      <c r="B276" s="40" t="s">
        <v>441</v>
      </c>
      <c r="C276" s="42">
        <f>COUNTIF($B$1:$B275,[Table Name])</f>
        <v>42</v>
      </c>
      <c r="D276" s="43">
        <v>15</v>
      </c>
      <c r="E276" s="43" t="s">
        <v>13</v>
      </c>
      <c r="F276" s="43" t="s">
        <v>658</v>
      </c>
      <c r="G276" s="43" t="s">
        <v>13</v>
      </c>
      <c r="H276" s="43" t="s">
        <v>401</v>
      </c>
      <c r="I276" s="43">
        <v>13</v>
      </c>
      <c r="J276" s="43"/>
      <c r="K276" s="43"/>
      <c r="L276" s="43"/>
      <c r="M276" s="43"/>
      <c r="N276" s="43"/>
      <c r="O276" s="43"/>
      <c r="P276" s="43"/>
      <c r="Q276" s="43"/>
      <c r="R276" s="43"/>
    </row>
    <row r="277" spans="1:18">
      <c r="A277" s="22" t="str">
        <f>[Table Name]&amp;"-"&amp;[Record No]</f>
        <v>Resource Relations-43</v>
      </c>
      <c r="B277" s="40" t="s">
        <v>441</v>
      </c>
      <c r="C277" s="22">
        <f>COUNTIF($B$1:$B276,[Table Name])</f>
        <v>43</v>
      </c>
      <c r="D277" s="40">
        <v>13</v>
      </c>
      <c r="E277" s="40" t="s">
        <v>349</v>
      </c>
      <c r="F277" s="40" t="s">
        <v>659</v>
      </c>
      <c r="G277" s="40" t="s">
        <v>349</v>
      </c>
      <c r="H277" s="40" t="s">
        <v>401</v>
      </c>
      <c r="I277" s="40">
        <v>12</v>
      </c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1:18">
      <c r="A278" s="22" t="str">
        <f>[Table Name]&amp;"-"&amp;[Record No]</f>
        <v>Users-0</v>
      </c>
      <c r="B278" s="40" t="s">
        <v>184</v>
      </c>
      <c r="C278" s="22">
        <f>COUNTIF($B$1:$B277,[Table Name])</f>
        <v>0</v>
      </c>
      <c r="D278" s="40" t="s">
        <v>26</v>
      </c>
      <c r="E278" s="40" t="s">
        <v>270</v>
      </c>
      <c r="F278" s="40" t="s">
        <v>510</v>
      </c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1:18">
      <c r="A279" s="22" t="str">
        <f>[Table Name]&amp;"-"&amp;[Record No]</f>
        <v>Field Options-0</v>
      </c>
      <c r="B279" s="40" t="s">
        <v>464</v>
      </c>
      <c r="C279" s="22">
        <f>COUNTIF($B$1:$B278,[Table Name])</f>
        <v>0</v>
      </c>
      <c r="D279" s="40" t="s">
        <v>122</v>
      </c>
      <c r="E279" s="40" t="s">
        <v>49</v>
      </c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1:18">
      <c r="A280" s="22" t="str">
        <f>[Table Name]&amp;"-"&amp;[Record No]</f>
        <v>Form Collection-0</v>
      </c>
      <c r="B280" s="40" t="s">
        <v>656</v>
      </c>
      <c r="C280" s="22">
        <f>COUNTIF($B$1:$B279,[Table Name])</f>
        <v>0</v>
      </c>
      <c r="D280" s="40" t="s">
        <v>117</v>
      </c>
      <c r="E280" s="40" t="s">
        <v>649</v>
      </c>
      <c r="F280" s="40" t="s">
        <v>56</v>
      </c>
      <c r="G280" s="40" t="s">
        <v>667</v>
      </c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</row>
    <row r="281" spans="1:18">
      <c r="A281" s="22" t="str">
        <f>[Table Name]&amp;"-"&amp;[Record No]</f>
        <v>Data Scopes-0</v>
      </c>
      <c r="B281" s="40" t="s">
        <v>670</v>
      </c>
      <c r="C281" s="22">
        <f>COUNTIF($B$1:$B280,[Table Name])</f>
        <v>0</v>
      </c>
      <c r="D281" s="40" t="s">
        <v>4</v>
      </c>
      <c r="E281" s="40" t="s">
        <v>57</v>
      </c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1:18">
      <c r="A282" s="22" t="str">
        <f>[Table Name]&amp;"-"&amp;[Record No]</f>
        <v>Resource Roles-8</v>
      </c>
      <c r="B282" s="40" t="s">
        <v>227</v>
      </c>
      <c r="C282" s="22">
        <f>COUNTIF($B$1:$B281,[Table Name])</f>
        <v>8</v>
      </c>
      <c r="D282" s="40">
        <v>7</v>
      </c>
      <c r="E282" s="40">
        <v>2</v>
      </c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3" spans="1:18">
      <c r="A283" s="42" t="str">
        <f>[Table Name]&amp;"-"&amp;[Record No]</f>
        <v>Resource Roles-9</v>
      </c>
      <c r="B283" s="40" t="s">
        <v>227</v>
      </c>
      <c r="C283" s="42">
        <f>COUNTIF($B$1:$B282,[Table Name])</f>
        <v>9</v>
      </c>
      <c r="D283" s="43">
        <v>8</v>
      </c>
      <c r="E283" s="43">
        <v>2</v>
      </c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</row>
    <row r="284" spans="1:18">
      <c r="A284" s="42" t="str">
        <f>[Table Name]&amp;"-"&amp;[Record No]</f>
        <v>Resource Roles-10</v>
      </c>
      <c r="B284" s="40" t="s">
        <v>227</v>
      </c>
      <c r="C284" s="42">
        <f>COUNTIF($B$1:$B283,[Table Name])</f>
        <v>10</v>
      </c>
      <c r="D284" s="43">
        <v>9</v>
      </c>
      <c r="E284" s="43">
        <v>2</v>
      </c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</row>
    <row r="285" spans="1:18">
      <c r="A285" s="42" t="str">
        <f>[Table Name]&amp;"-"&amp;[Record No]</f>
        <v>Resource Roles-11</v>
      </c>
      <c r="B285" s="40" t="s">
        <v>227</v>
      </c>
      <c r="C285" s="42">
        <f>COUNTIF($B$1:$B284,[Table Name])</f>
        <v>11</v>
      </c>
      <c r="D285" s="43">
        <v>10</v>
      </c>
      <c r="E285" s="43">
        <v>2</v>
      </c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</row>
    <row r="286" spans="1:18">
      <c r="A286" s="42" t="str">
        <f>[Table Name]&amp;"-"&amp;[Record No]</f>
        <v>Resource Roles-12</v>
      </c>
      <c r="B286" s="40" t="s">
        <v>227</v>
      </c>
      <c r="C286" s="42">
        <f>COUNTIF($B$1:$B285,[Table Name])</f>
        <v>12</v>
      </c>
      <c r="D286" s="43">
        <v>12</v>
      </c>
      <c r="E286" s="43">
        <v>2</v>
      </c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</row>
    <row r="287" spans="1:18">
      <c r="A287" s="42" t="str">
        <f>[Table Name]&amp;"-"&amp;[Record No]</f>
        <v>Resource Roles-13</v>
      </c>
      <c r="B287" s="40" t="s">
        <v>227</v>
      </c>
      <c r="C287" s="42">
        <f>COUNTIF($B$1:$B286,[Table Name])</f>
        <v>13</v>
      </c>
      <c r="D287" s="43">
        <v>13</v>
      </c>
      <c r="E287" s="43">
        <v>2</v>
      </c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</row>
    <row r="288" spans="1:18">
      <c r="A288" s="42" t="str">
        <f>[Table Name]&amp;"-"&amp;[Record No]</f>
        <v>Resource Roles-14</v>
      </c>
      <c r="B288" s="40" t="s">
        <v>227</v>
      </c>
      <c r="C288" s="42">
        <f>COUNTIF($B$1:$B287,[Table Name])</f>
        <v>14</v>
      </c>
      <c r="D288" s="43">
        <v>14</v>
      </c>
      <c r="E288" s="43">
        <v>2</v>
      </c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</row>
    <row r="289" spans="1:18">
      <c r="A289" s="42" t="str">
        <f>[Table Name]&amp;"-"&amp;[Record No]</f>
        <v>Resource Roles-15</v>
      </c>
      <c r="B289" s="40" t="s">
        <v>227</v>
      </c>
      <c r="C289" s="42">
        <f>COUNTIF($B$1:$B288,[Table Name])</f>
        <v>15</v>
      </c>
      <c r="D289" s="43">
        <v>15</v>
      </c>
      <c r="E289" s="43">
        <v>2</v>
      </c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</row>
    <row r="290" spans="1:18">
      <c r="A290" s="42" t="str">
        <f>[Table Name]&amp;"-"&amp;[Record No]</f>
        <v>Resource Roles-16</v>
      </c>
      <c r="B290" s="40" t="s">
        <v>227</v>
      </c>
      <c r="C290" s="42">
        <f>COUNTIF($B$1:$B289,[Table Name])</f>
        <v>16</v>
      </c>
      <c r="D290" s="43">
        <v>16</v>
      </c>
      <c r="E290" s="43">
        <v>2</v>
      </c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</row>
    <row r="291" spans="1:18">
      <c r="A291" s="42" t="str">
        <f>[Table Name]&amp;"-"&amp;[Record No]</f>
        <v>Resource Roles-17</v>
      </c>
      <c r="B291" s="40" t="s">
        <v>227</v>
      </c>
      <c r="C291" s="42">
        <f>COUNTIF($B$1:$B290,[Table Name])</f>
        <v>17</v>
      </c>
      <c r="D291" s="43">
        <v>17</v>
      </c>
      <c r="E291" s="43">
        <v>2</v>
      </c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</row>
    <row r="292" spans="1:18">
      <c r="A292" s="42" t="str">
        <f>[Table Name]&amp;"-"&amp;[Record No]</f>
        <v>Resource Roles-18</v>
      </c>
      <c r="B292" s="40" t="s">
        <v>227</v>
      </c>
      <c r="C292" s="42">
        <f>COUNTIF($B$1:$B291,[Table Name])</f>
        <v>18</v>
      </c>
      <c r="D292" s="43">
        <v>18</v>
      </c>
      <c r="E292" s="43">
        <v>2</v>
      </c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</row>
    <row r="293" spans="1:18">
      <c r="A293" s="42" t="str">
        <f>[Table Name]&amp;"-"&amp;[Record No]</f>
        <v>Resource Roles-19</v>
      </c>
      <c r="B293" s="40" t="s">
        <v>227</v>
      </c>
      <c r="C293" s="42">
        <f>COUNTIF($B$1:$B292,[Table Name])</f>
        <v>19</v>
      </c>
      <c r="D293" s="43">
        <v>19</v>
      </c>
      <c r="E293" s="43">
        <v>2</v>
      </c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</row>
    <row r="294" spans="1:18">
      <c r="A294" s="42" t="str">
        <f>[Table Name]&amp;"-"&amp;[Record No]</f>
        <v>Resource Roles-20</v>
      </c>
      <c r="B294" s="40" t="s">
        <v>227</v>
      </c>
      <c r="C294" s="42">
        <f>COUNTIF($B$1:$B293,[Table Name])</f>
        <v>20</v>
      </c>
      <c r="D294" s="43">
        <v>20</v>
      </c>
      <c r="E294" s="43">
        <v>2</v>
      </c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</row>
    <row r="295" spans="1:18">
      <c r="A295" s="42" t="str">
        <f>[Table Name]&amp;"-"&amp;[Record No]</f>
        <v>Resource Roles-21</v>
      </c>
      <c r="B295" s="40" t="s">
        <v>227</v>
      </c>
      <c r="C295" s="42">
        <f>COUNTIF($B$1:$B294,[Table Name])</f>
        <v>21</v>
      </c>
      <c r="D295" s="43">
        <v>21</v>
      </c>
      <c r="E295" s="43">
        <v>2</v>
      </c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</row>
    <row r="296" spans="1:18">
      <c r="A296" s="42" t="str">
        <f>[Table Name]&amp;"-"&amp;[Record No]</f>
        <v>Resource Roles-22</v>
      </c>
      <c r="B296" s="40" t="s">
        <v>227</v>
      </c>
      <c r="C296" s="42">
        <f>COUNTIF($B$1:$B295,[Table Name])</f>
        <v>22</v>
      </c>
      <c r="D296" s="43">
        <v>22</v>
      </c>
      <c r="E296" s="43">
        <v>2</v>
      </c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</row>
    <row r="297" spans="1:18">
      <c r="A297" s="42" t="str">
        <f>[Table Name]&amp;"-"&amp;[Record No]</f>
        <v>Resource Roles-23</v>
      </c>
      <c r="B297" s="40" t="s">
        <v>227</v>
      </c>
      <c r="C297" s="42">
        <f>COUNTIF($B$1:$B296,[Table Name])</f>
        <v>23</v>
      </c>
      <c r="D297" s="43">
        <v>23</v>
      </c>
      <c r="E297" s="43">
        <v>2</v>
      </c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</row>
    <row r="298" spans="1:18">
      <c r="A298" s="42" t="str">
        <f>[Table Name]&amp;"-"&amp;[Record No]</f>
        <v>Resource Roles-24</v>
      </c>
      <c r="B298" s="40" t="s">
        <v>227</v>
      </c>
      <c r="C298" s="42">
        <f>COUNTIF($B$1:$B297,[Table Name])</f>
        <v>24</v>
      </c>
      <c r="D298" s="43">
        <v>24</v>
      </c>
      <c r="E298" s="43">
        <v>2</v>
      </c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</row>
    <row r="299" spans="1:18">
      <c r="A299" s="42" t="str">
        <f>[Table Name]&amp;"-"&amp;[Record No]</f>
        <v>Resource Roles-25</v>
      </c>
      <c r="B299" s="40" t="s">
        <v>227</v>
      </c>
      <c r="C299" s="42">
        <f>COUNTIF($B$1:$B298,[Table Name])</f>
        <v>25</v>
      </c>
      <c r="D299" s="43">
        <v>25</v>
      </c>
      <c r="E299" s="43">
        <v>2</v>
      </c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</row>
    <row r="300" spans="1:18">
      <c r="A300" s="42" t="str">
        <f>[Table Name]&amp;"-"&amp;[Record No]</f>
        <v>Resource Roles-26</v>
      </c>
      <c r="B300" s="40" t="s">
        <v>227</v>
      </c>
      <c r="C300" s="42">
        <f>COUNTIF($B$1:$B299,[Table Name])</f>
        <v>26</v>
      </c>
      <c r="D300" s="43">
        <v>26</v>
      </c>
      <c r="E300" s="43">
        <v>2</v>
      </c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</row>
    <row r="301" spans="1:18">
      <c r="A301" s="42" t="str">
        <f>[Table Name]&amp;"-"&amp;[Record No]</f>
        <v>Resource Roles-27</v>
      </c>
      <c r="B301" s="40" t="s">
        <v>227</v>
      </c>
      <c r="C301" s="42">
        <f>COUNTIF($B$1:$B300,[Table Name])</f>
        <v>27</v>
      </c>
      <c r="D301" s="43">
        <v>27</v>
      </c>
      <c r="E301" s="43">
        <v>2</v>
      </c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</row>
    <row r="302" spans="1:18">
      <c r="A302" s="42" t="str">
        <f>[Table Name]&amp;"-"&amp;[Record No]</f>
        <v>Resource Roles-28</v>
      </c>
      <c r="B302" s="40" t="s">
        <v>227</v>
      </c>
      <c r="C302" s="42">
        <f>COUNTIF($B$1:$B301,[Table Name])</f>
        <v>28</v>
      </c>
      <c r="D302" s="43">
        <v>28</v>
      </c>
      <c r="E302" s="43">
        <v>2</v>
      </c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</row>
    <row r="303" spans="1:18">
      <c r="A303" s="42" t="str">
        <f>[Table Name]&amp;"-"&amp;[Record No]</f>
        <v>Resource Roles-29</v>
      </c>
      <c r="B303" s="40" t="s">
        <v>227</v>
      </c>
      <c r="C303" s="42">
        <f>COUNTIF($B$1:$B302,[Table Name])</f>
        <v>29</v>
      </c>
      <c r="D303" s="43">
        <v>29</v>
      </c>
      <c r="E303" s="43">
        <v>2</v>
      </c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</row>
    <row r="304" spans="1:18">
      <c r="A304" s="42" t="str">
        <f>[Table Name]&amp;"-"&amp;[Record No]</f>
        <v>Resource Roles-30</v>
      </c>
      <c r="B304" s="40" t="s">
        <v>227</v>
      </c>
      <c r="C304" s="42">
        <f>COUNTIF($B$1:$B303,[Table Name])</f>
        <v>30</v>
      </c>
      <c r="D304" s="43">
        <v>30</v>
      </c>
      <c r="E304" s="43">
        <v>2</v>
      </c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</row>
    <row r="305" spans="1:18">
      <c r="A305" s="22" t="str">
        <f>[Table Name]&amp;"-"&amp;[Record No]</f>
        <v>Resource List Search-0</v>
      </c>
      <c r="B305" s="40" t="s">
        <v>672</v>
      </c>
      <c r="C305" s="22">
        <f>COUNTIF($B$1:$B304,[Table Name])</f>
        <v>0</v>
      </c>
      <c r="D305" s="40" t="s">
        <v>94</v>
      </c>
      <c r="E305" s="40" t="s">
        <v>560</v>
      </c>
      <c r="F305" s="40" t="s">
        <v>56</v>
      </c>
      <c r="G305" s="40" t="s">
        <v>574</v>
      </c>
      <c r="H305" s="40" t="s">
        <v>575</v>
      </c>
      <c r="I305" s="40" t="s">
        <v>576</v>
      </c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1:18">
      <c r="A306" s="22" t="str">
        <f>[Table Name]&amp;"-"&amp;[Record No]</f>
        <v>Resources-31</v>
      </c>
      <c r="B306" s="40" t="s">
        <v>220</v>
      </c>
      <c r="C306" s="22">
        <f>COUNTIF($B$1:$B305,[Table Name])</f>
        <v>31</v>
      </c>
      <c r="D306" s="40" t="s">
        <v>673</v>
      </c>
      <c r="E306" s="40" t="s">
        <v>674</v>
      </c>
      <c r="F306" s="40" t="s">
        <v>675</v>
      </c>
      <c r="G306" s="40" t="s">
        <v>558</v>
      </c>
      <c r="H306" s="40" t="s">
        <v>676</v>
      </c>
      <c r="I306" s="40" t="s">
        <v>21</v>
      </c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1:18">
      <c r="A307" s="22" t="str">
        <f>[Table Name]&amp;"-"&amp;[Record No]</f>
        <v>Resource Relations-44</v>
      </c>
      <c r="B307" s="40" t="s">
        <v>441</v>
      </c>
      <c r="C307" s="22">
        <f>COUNTIF($B$1:$B306,[Table Name])</f>
        <v>44</v>
      </c>
      <c r="D307" s="40">
        <v>19</v>
      </c>
      <c r="E307" s="40" t="s">
        <v>675</v>
      </c>
      <c r="F307" s="40" t="s">
        <v>678</v>
      </c>
      <c r="G307" s="40" t="s">
        <v>677</v>
      </c>
      <c r="H307" s="40" t="s">
        <v>310</v>
      </c>
      <c r="I307" s="40">
        <v>31</v>
      </c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1:18">
      <c r="A308" s="22" t="str">
        <f>[Table Name]&amp;"-"&amp;[Record No]</f>
        <v>Field Depends-0</v>
      </c>
      <c r="B308" s="40" t="s">
        <v>690</v>
      </c>
      <c r="C308" s="22">
        <f>COUNTIF($B$1:$B307,[Table Name])</f>
        <v>0</v>
      </c>
      <c r="D308" s="40" t="s">
        <v>122</v>
      </c>
      <c r="E308" s="40" t="s">
        <v>681</v>
      </c>
      <c r="F308" s="40" t="s">
        <v>683</v>
      </c>
      <c r="G308" s="40" t="s">
        <v>685</v>
      </c>
      <c r="H308" s="40" t="s">
        <v>689</v>
      </c>
      <c r="I308" s="40" t="s">
        <v>36</v>
      </c>
      <c r="J308" s="40" t="s">
        <v>701</v>
      </c>
      <c r="K308" s="40" t="s">
        <v>699</v>
      </c>
      <c r="L308" s="40"/>
      <c r="M308" s="40"/>
      <c r="N308" s="40"/>
      <c r="O308" s="40"/>
      <c r="P308" s="40"/>
      <c r="Q308" s="40"/>
      <c r="R308" s="40"/>
    </row>
    <row r="309" spans="1:18">
      <c r="A309" s="22" t="str">
        <f>[Table Name]&amp;"-"&amp;[Record No]</f>
        <v>Resources-32</v>
      </c>
      <c r="B309" s="40" t="s">
        <v>220</v>
      </c>
      <c r="C309" s="22">
        <f>COUNTIF($B$1:$B308,[Table Name])</f>
        <v>32</v>
      </c>
      <c r="D309" s="40" t="s">
        <v>691</v>
      </c>
      <c r="E309" s="40" t="s">
        <v>692</v>
      </c>
      <c r="F309" s="40" t="s">
        <v>693</v>
      </c>
      <c r="G309" s="40" t="s">
        <v>558</v>
      </c>
      <c r="H309" s="40" t="s">
        <v>694</v>
      </c>
      <c r="I309" s="40" t="s">
        <v>21</v>
      </c>
      <c r="J309" s="40"/>
      <c r="K309" s="40"/>
      <c r="L309" s="40"/>
      <c r="M309" s="40"/>
      <c r="N309" s="40"/>
      <c r="O309" s="40"/>
      <c r="P309" s="40"/>
      <c r="Q309" s="40"/>
      <c r="R309" s="40"/>
    </row>
    <row r="310" spans="1:18">
      <c r="A310" s="22" t="str">
        <f>[Table Name]&amp;"-"&amp;[Record No]</f>
        <v>Resource Relations-45</v>
      </c>
      <c r="B310" s="40" t="s">
        <v>441</v>
      </c>
      <c r="C310" s="22">
        <f>COUNTIF($B$1:$B309,[Table Name])</f>
        <v>45</v>
      </c>
      <c r="D310" s="40">
        <v>13</v>
      </c>
      <c r="E310" s="40" t="s">
        <v>695</v>
      </c>
      <c r="F310" s="40" t="s">
        <v>696</v>
      </c>
      <c r="G310" s="40" t="s">
        <v>697</v>
      </c>
      <c r="H310" s="40" t="s">
        <v>310</v>
      </c>
      <c r="I310" s="40">
        <v>32</v>
      </c>
      <c r="J310" s="40"/>
      <c r="K310" s="40"/>
      <c r="L310" s="40"/>
      <c r="M310" s="40"/>
      <c r="N310" s="40"/>
      <c r="O310" s="40"/>
      <c r="P310" s="40"/>
      <c r="Q310" s="40"/>
      <c r="R310" s="40"/>
    </row>
    <row r="311" spans="1:18">
      <c r="A311" s="42" t="str">
        <f>[Table Name]&amp;"-"&amp;[Record No]</f>
        <v>Dashboard-0</v>
      </c>
      <c r="B311" s="43" t="s">
        <v>744</v>
      </c>
      <c r="C311" s="42">
        <f>COUNTIF($B$1:$B310,[Table Name])</f>
        <v>0</v>
      </c>
      <c r="D311" s="43" t="s">
        <v>23</v>
      </c>
      <c r="E311" s="43" t="s">
        <v>26</v>
      </c>
      <c r="F311" s="43" t="s">
        <v>28</v>
      </c>
      <c r="G311" s="43" t="s">
        <v>30</v>
      </c>
      <c r="H311" s="43" t="s">
        <v>36</v>
      </c>
      <c r="I311" s="43"/>
      <c r="J311" s="43"/>
      <c r="K311" s="43"/>
      <c r="L311" s="43"/>
      <c r="M311" s="43"/>
      <c r="N311" s="43"/>
      <c r="O311" s="43"/>
      <c r="P311" s="43"/>
      <c r="Q311" s="43"/>
      <c r="R311" s="43"/>
    </row>
    <row r="312" spans="1:18">
      <c r="A312" s="42" t="str">
        <f>[Table Name]&amp;"-"&amp;[Record No]</f>
        <v>Dashboard Sections-0</v>
      </c>
      <c r="B312" s="43" t="s">
        <v>745</v>
      </c>
      <c r="C312" s="42">
        <f>COUNTIF($B$1:$B311,[Table Name])</f>
        <v>0</v>
      </c>
      <c r="D312" s="43" t="s">
        <v>725</v>
      </c>
      <c r="E312" s="43" t="s">
        <v>26</v>
      </c>
      <c r="F312" s="43" t="s">
        <v>30</v>
      </c>
      <c r="G312" s="43" t="s">
        <v>728</v>
      </c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</row>
    <row r="313" spans="1:18">
      <c r="A313" s="42" t="str">
        <f>[Table Name]&amp;"-"&amp;[Record No]</f>
        <v>Dashboard Section Items-0</v>
      </c>
      <c r="B313" s="43" t="s">
        <v>746</v>
      </c>
      <c r="C313" s="42">
        <f>COUNTIF($B$1:$B312,[Table Name])</f>
        <v>0</v>
      </c>
      <c r="D313" s="43" t="s">
        <v>602</v>
      </c>
      <c r="E313" s="43" t="s">
        <v>81</v>
      </c>
      <c r="F313" s="43" t="s">
        <v>30</v>
      </c>
      <c r="G313" s="43" t="s">
        <v>736</v>
      </c>
      <c r="H313" s="43" t="s">
        <v>740</v>
      </c>
      <c r="I313" s="43" t="s">
        <v>741</v>
      </c>
      <c r="J313" s="43"/>
      <c r="K313" s="43"/>
      <c r="L313" s="43"/>
      <c r="M313" s="43"/>
      <c r="N313" s="43"/>
      <c r="O313" s="43"/>
      <c r="P313" s="43"/>
      <c r="Q313" s="43"/>
      <c r="R313" s="43"/>
    </row>
    <row r="314" spans="1:18">
      <c r="A314" s="22" t="str">
        <f>[Table Name]&amp;"-"&amp;[Record No]</f>
        <v>Resource Metrics-0</v>
      </c>
      <c r="B314" s="40" t="s">
        <v>747</v>
      </c>
      <c r="C314" s="22">
        <f>COUNTIF($B$1:$B313,[Table Name])</f>
        <v>0</v>
      </c>
      <c r="D314" s="40" t="s">
        <v>23</v>
      </c>
      <c r="E314" s="40" t="s">
        <v>26</v>
      </c>
      <c r="F314" s="40" t="s">
        <v>94</v>
      </c>
      <c r="G314" s="40" t="s">
        <v>704</v>
      </c>
      <c r="H314" s="40" t="s">
        <v>707</v>
      </c>
      <c r="I314" s="40" t="s">
        <v>710</v>
      </c>
      <c r="J314" s="40" t="s">
        <v>713</v>
      </c>
      <c r="K314" s="40" t="s">
        <v>717</v>
      </c>
      <c r="L314" s="40" t="s">
        <v>721</v>
      </c>
      <c r="M314" s="40" t="s">
        <v>724</v>
      </c>
      <c r="N314" s="40" t="s">
        <v>36</v>
      </c>
      <c r="O314" s="40"/>
      <c r="P314" s="40"/>
      <c r="Q314" s="40"/>
      <c r="R314" s="40"/>
    </row>
    <row r="315" spans="1:18">
      <c r="A315" s="42" t="str">
        <f>[Table Name]&amp;"-"&amp;[Record No]</f>
        <v>Resources-33</v>
      </c>
      <c r="B315" s="40" t="s">
        <v>220</v>
      </c>
      <c r="C315" s="42">
        <f>COUNTIF($B$1:$B314,[Table Name])</f>
        <v>33</v>
      </c>
      <c r="D315" s="43" t="s">
        <v>748</v>
      </c>
      <c r="E315" s="43" t="s">
        <v>752</v>
      </c>
      <c r="F315" s="43" t="s">
        <v>755</v>
      </c>
      <c r="G315" s="43" t="s">
        <v>558</v>
      </c>
      <c r="H315" s="43" t="s">
        <v>756</v>
      </c>
      <c r="I315" s="43" t="s">
        <v>21</v>
      </c>
      <c r="J315" s="43"/>
      <c r="K315" s="43"/>
      <c r="L315" s="43"/>
      <c r="M315" s="43"/>
      <c r="N315" s="43"/>
      <c r="O315" s="43"/>
      <c r="P315" s="43"/>
      <c r="Q315" s="43"/>
      <c r="R315" s="43"/>
    </row>
    <row r="316" spans="1:18">
      <c r="A316" s="42" t="str">
        <f>[Table Name]&amp;"-"&amp;[Record No]</f>
        <v>Resources-34</v>
      </c>
      <c r="B316" s="40" t="s">
        <v>220</v>
      </c>
      <c r="C316" s="42">
        <f>COUNTIF($B$1:$B315,[Table Name])</f>
        <v>34</v>
      </c>
      <c r="D316" s="43" t="s">
        <v>749</v>
      </c>
      <c r="E316" s="43" t="s">
        <v>753</v>
      </c>
      <c r="F316" s="43" t="s">
        <v>760</v>
      </c>
      <c r="G316" s="43" t="s">
        <v>558</v>
      </c>
      <c r="H316" s="43" t="s">
        <v>757</v>
      </c>
      <c r="I316" s="43" t="s">
        <v>21</v>
      </c>
      <c r="J316" s="43"/>
      <c r="K316" s="43"/>
      <c r="L316" s="43"/>
      <c r="M316" s="43"/>
      <c r="N316" s="43"/>
      <c r="O316" s="43"/>
      <c r="P316" s="43"/>
      <c r="Q316" s="43"/>
      <c r="R316" s="43"/>
    </row>
    <row r="317" spans="1:18">
      <c r="A317" s="42" t="str">
        <f>[Table Name]&amp;"-"&amp;[Record No]</f>
        <v>Resources-35</v>
      </c>
      <c r="B317" s="40" t="s">
        <v>220</v>
      </c>
      <c r="C317" s="42">
        <f>COUNTIF($B$1:$B316,[Table Name])</f>
        <v>35</v>
      </c>
      <c r="D317" s="43" t="s">
        <v>750</v>
      </c>
      <c r="E317" s="43" t="s">
        <v>754</v>
      </c>
      <c r="F317" s="43" t="s">
        <v>746</v>
      </c>
      <c r="G317" s="43" t="s">
        <v>558</v>
      </c>
      <c r="H317" s="43" t="s">
        <v>758</v>
      </c>
      <c r="I317" s="43" t="s">
        <v>21</v>
      </c>
      <c r="J317" s="43"/>
      <c r="K317" s="43"/>
      <c r="L317" s="43"/>
      <c r="M317" s="43"/>
      <c r="N317" s="43"/>
      <c r="O317" s="43"/>
      <c r="P317" s="43"/>
      <c r="Q317" s="43"/>
      <c r="R317" s="43"/>
    </row>
    <row r="318" spans="1:18">
      <c r="A318" s="22" t="str">
        <f>[Table Name]&amp;"-"&amp;[Record No]</f>
        <v>Resources-36</v>
      </c>
      <c r="B318" s="40" t="s">
        <v>220</v>
      </c>
      <c r="C318" s="22">
        <f>COUNTIF($B$1:$B317,[Table Name])</f>
        <v>36</v>
      </c>
      <c r="D318" s="40" t="s">
        <v>751</v>
      </c>
      <c r="E318" s="40" t="s">
        <v>761</v>
      </c>
      <c r="F318" s="40" t="s">
        <v>747</v>
      </c>
      <c r="G318" s="40" t="s">
        <v>558</v>
      </c>
      <c r="H318" s="40" t="s">
        <v>759</v>
      </c>
      <c r="I318" s="40" t="s">
        <v>21</v>
      </c>
      <c r="J318" s="40"/>
      <c r="K318" s="40"/>
      <c r="L318" s="40"/>
      <c r="M318" s="40"/>
      <c r="N318" s="40"/>
      <c r="O318" s="40"/>
      <c r="P318" s="40"/>
      <c r="Q318" s="40"/>
      <c r="R318" s="40"/>
    </row>
    <row r="319" spans="1:18">
      <c r="A319" s="42" t="str">
        <f>[Table Name]&amp;"-"&amp;[Record No]</f>
        <v>Resource Relations-46</v>
      </c>
      <c r="B319" s="40" t="s">
        <v>441</v>
      </c>
      <c r="C319" s="42">
        <f>COUNTIF($B$1:$B318,[Table Name])</f>
        <v>46</v>
      </c>
      <c r="D319" s="43">
        <v>4</v>
      </c>
      <c r="E319" s="43" t="s">
        <v>764</v>
      </c>
      <c r="F319" s="43" t="s">
        <v>763</v>
      </c>
      <c r="G319" s="43" t="s">
        <v>762</v>
      </c>
      <c r="H319" s="43" t="s">
        <v>310</v>
      </c>
      <c r="I319" s="43">
        <v>33</v>
      </c>
      <c r="J319" s="43"/>
      <c r="K319" s="43"/>
      <c r="L319" s="43"/>
      <c r="M319" s="43"/>
      <c r="N319" s="43"/>
      <c r="O319" s="43"/>
      <c r="P319" s="43"/>
      <c r="Q319" s="43"/>
      <c r="R319" s="43"/>
    </row>
    <row r="320" spans="1:18">
      <c r="A320" s="42" t="str">
        <f>[Table Name]&amp;"-"&amp;[Record No]</f>
        <v>Resource Relations-47</v>
      </c>
      <c r="B320" s="40" t="s">
        <v>441</v>
      </c>
      <c r="C320" s="42">
        <f>COUNTIF($B$1:$B319,[Table Name])</f>
        <v>47</v>
      </c>
      <c r="D320" s="43">
        <v>33</v>
      </c>
      <c r="E320" s="43" t="s">
        <v>745</v>
      </c>
      <c r="F320" s="43" t="s">
        <v>765</v>
      </c>
      <c r="G320" s="43" t="s">
        <v>609</v>
      </c>
      <c r="H320" s="43" t="s">
        <v>310</v>
      </c>
      <c r="I320" s="43">
        <v>34</v>
      </c>
      <c r="J320" s="43"/>
      <c r="K320" s="43"/>
      <c r="L320" s="43"/>
      <c r="M320" s="43"/>
      <c r="N320" s="43"/>
      <c r="O320" s="43"/>
      <c r="P320" s="43"/>
      <c r="Q320" s="43"/>
      <c r="R320" s="43"/>
    </row>
    <row r="321" spans="1:18">
      <c r="A321" s="42" t="str">
        <f>[Table Name]&amp;"-"&amp;[Record No]</f>
        <v>Resource Relations-48</v>
      </c>
      <c r="B321" s="40" t="s">
        <v>441</v>
      </c>
      <c r="C321" s="42">
        <f>COUNTIF($B$1:$B320,[Table Name])</f>
        <v>48</v>
      </c>
      <c r="D321" s="43">
        <v>34</v>
      </c>
      <c r="E321" s="43" t="s">
        <v>746</v>
      </c>
      <c r="F321" s="43" t="s">
        <v>766</v>
      </c>
      <c r="G321" s="43" t="s">
        <v>616</v>
      </c>
      <c r="H321" s="43" t="s">
        <v>310</v>
      </c>
      <c r="I321" s="43">
        <v>35</v>
      </c>
      <c r="J321" s="43"/>
      <c r="K321" s="43"/>
      <c r="L321" s="43"/>
      <c r="M321" s="43"/>
      <c r="N321" s="43"/>
      <c r="O321" s="43"/>
      <c r="P321" s="43"/>
      <c r="Q321" s="43"/>
      <c r="R321" s="43"/>
    </row>
    <row r="322" spans="1:18">
      <c r="A322" s="22" t="str">
        <f>[Table Name]&amp;"-"&amp;[Record No]</f>
        <v>Resource Relations-49</v>
      </c>
      <c r="B322" s="40" t="s">
        <v>441</v>
      </c>
      <c r="C322" s="22">
        <f>COUNTIF($B$1:$B321,[Table Name])</f>
        <v>49</v>
      </c>
      <c r="D322" s="40">
        <v>33</v>
      </c>
      <c r="E322" s="40" t="s">
        <v>767</v>
      </c>
      <c r="F322" s="40" t="s">
        <v>768</v>
      </c>
      <c r="G322" s="40" t="s">
        <v>208</v>
      </c>
      <c r="H322" s="40" t="s">
        <v>401</v>
      </c>
      <c r="I322" s="40">
        <v>4</v>
      </c>
      <c r="J322" s="40"/>
      <c r="K322" s="40"/>
      <c r="L322" s="40"/>
      <c r="M322" s="40"/>
      <c r="N322" s="40"/>
      <c r="O322" s="40"/>
      <c r="P322" s="40"/>
      <c r="Q322" s="40"/>
      <c r="R322" s="40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36"/>
  <sheetViews>
    <sheetView topLeftCell="A19" workbookViewId="0">
      <selection activeCell="C39" sqref="C39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>
      <c r="A1" s="25" t="s">
        <v>1</v>
      </c>
      <c r="B1" s="25" t="s">
        <v>428</v>
      </c>
      <c r="C1" s="25" t="s">
        <v>333</v>
      </c>
      <c r="D1" s="25" t="s">
        <v>429</v>
      </c>
      <c r="E1" s="25" t="s">
        <v>412</v>
      </c>
    </row>
    <row r="2" spans="1:5">
      <c r="A2" s="1" t="s">
        <v>180</v>
      </c>
      <c r="B2" s="1" t="s">
        <v>137</v>
      </c>
      <c r="C2" s="1" t="str">
        <f>VLOOKUP([FW Table Name],Tables[],4,0)</f>
        <v>Milestone\Appframe\Model</v>
      </c>
      <c r="D2" s="1" t="str">
        <f>VLOOKUP([FW Table Name],Tables[],5,0)</f>
        <v>Group</v>
      </c>
      <c r="E2" s="9" t="str">
        <f t="shared" ref="E2:E17" si="0">"truncate"</f>
        <v>truncate</v>
      </c>
    </row>
    <row r="3" spans="1:5">
      <c r="A3" s="1" t="s">
        <v>185</v>
      </c>
      <c r="B3" s="1" t="s">
        <v>139</v>
      </c>
      <c r="C3" s="1" t="str">
        <f>VLOOKUP([FW Table Name],Tables[],4,0)</f>
        <v>Milestone\Appframe\Model</v>
      </c>
      <c r="D3" s="1" t="str">
        <f>VLOOKUP([FW Table Name],Tables[],5,0)</f>
        <v>Role</v>
      </c>
      <c r="E3" s="9" t="str">
        <f t="shared" si="0"/>
        <v>truncate</v>
      </c>
    </row>
    <row r="4" spans="1:5">
      <c r="A4" s="1" t="s">
        <v>224</v>
      </c>
      <c r="B4" s="1" t="s">
        <v>140</v>
      </c>
      <c r="C4" s="1" t="str">
        <f>VLOOKUP([FW Table Name],Tables[],4,0)</f>
        <v>Milestone\Appframe\Model</v>
      </c>
      <c r="D4" s="1" t="str">
        <f>VLOOKUP([FW Table Name],Tables[],5,0)</f>
        <v>GroupRole</v>
      </c>
      <c r="E4" s="9" t="str">
        <f t="shared" si="0"/>
        <v>truncate</v>
      </c>
    </row>
    <row r="5" spans="1:5">
      <c r="A5" s="1" t="s">
        <v>220</v>
      </c>
      <c r="B5" s="1" t="s">
        <v>2</v>
      </c>
      <c r="C5" s="1" t="str">
        <f>VLOOKUP([FW Table Name],Tables[],4,0)</f>
        <v>Milestone\Appframe\Model</v>
      </c>
      <c r="D5" s="1" t="str">
        <f>VLOOKUP([FW Table Name],Tables[],5,0)</f>
        <v>Resource</v>
      </c>
      <c r="E5" s="9" t="str">
        <f t="shared" si="0"/>
        <v>truncate</v>
      </c>
    </row>
    <row r="6" spans="1:5">
      <c r="A6" s="1" t="s">
        <v>227</v>
      </c>
      <c r="B6" s="1" t="s">
        <v>212</v>
      </c>
      <c r="C6" s="1" t="str">
        <f>VLOOKUP([FW Table Name],Tables[],4,0)</f>
        <v>Milestone\Appframe\Model</v>
      </c>
      <c r="D6" s="1" t="str">
        <f>VLOOKUP([FW Table Name],Tables[],5,0)</f>
        <v>ResourceRole</v>
      </c>
      <c r="E6" s="9" t="str">
        <f t="shared" si="0"/>
        <v>truncate</v>
      </c>
    </row>
    <row r="7" spans="1:5">
      <c r="A7" s="1" t="s">
        <v>441</v>
      </c>
      <c r="B7" s="1" t="s">
        <v>3</v>
      </c>
      <c r="C7" s="1" t="str">
        <f>VLOOKUP([FW Table Name],Tables[],4,0)</f>
        <v>Milestone\Appframe\Model</v>
      </c>
      <c r="D7" s="1" t="str">
        <f>VLOOKUP([FW Table Name],Tables[],5,0)</f>
        <v>ResourceRelation</v>
      </c>
      <c r="E7" s="9" t="str">
        <f t="shared" si="0"/>
        <v>truncate</v>
      </c>
    </row>
    <row r="8" spans="1:5">
      <c r="A8" s="2" t="s">
        <v>438</v>
      </c>
      <c r="B8" s="2" t="s">
        <v>0</v>
      </c>
      <c r="C8" s="2" t="str">
        <f>VLOOKUP([FW Table Name],Tables[],4,0)</f>
        <v>Milestone\Appframe\Model</v>
      </c>
      <c r="D8" s="2" t="str">
        <f>VLOOKUP([FW Table Name],Tables[],5,0)</f>
        <v>ResourceScope</v>
      </c>
      <c r="E8" s="9" t="str">
        <f t="shared" si="0"/>
        <v>truncate</v>
      </c>
    </row>
    <row r="9" spans="1:5">
      <c r="A9" s="2" t="s">
        <v>439</v>
      </c>
      <c r="B9" s="2" t="s">
        <v>5</v>
      </c>
      <c r="C9" s="2" t="str">
        <f>VLOOKUP([FW Table Name],Tables[],4,0)</f>
        <v>Milestone\Appframe\Model</v>
      </c>
      <c r="D9" s="2" t="str">
        <f>VLOOKUP([FW Table Name],Tables[],5,0)</f>
        <v>ResourceList</v>
      </c>
      <c r="E9" s="9" t="str">
        <f t="shared" si="0"/>
        <v>truncate</v>
      </c>
    </row>
    <row r="10" spans="1:5">
      <c r="A10" s="2" t="s">
        <v>440</v>
      </c>
      <c r="B10" s="2" t="s">
        <v>11</v>
      </c>
      <c r="C10" s="2" t="str">
        <f>VLOOKUP([FW Table Name],Tables[],4,0)</f>
        <v>Milestone\Appframe\Model</v>
      </c>
      <c r="D10" s="2" t="str">
        <f>VLOOKUP([FW Table Name],Tables[],5,0)</f>
        <v>ResourceListScope</v>
      </c>
      <c r="E10" s="9" t="str">
        <f t="shared" si="0"/>
        <v>truncate</v>
      </c>
    </row>
    <row r="11" spans="1:5">
      <c r="A11" s="2" t="s">
        <v>431</v>
      </c>
      <c r="B11" s="2" t="s">
        <v>6</v>
      </c>
      <c r="C11" s="2" t="str">
        <f>VLOOKUP([FW Table Name],Tables[],4,0)</f>
        <v>Milestone\Appframe\Model</v>
      </c>
      <c r="D11" s="2" t="str">
        <f>VLOOKUP([FW Table Name],Tables[],5,0)</f>
        <v>ResourceForm</v>
      </c>
      <c r="E11" s="9" t="str">
        <f t="shared" si="0"/>
        <v>truncate</v>
      </c>
    </row>
    <row r="12" spans="1:5">
      <c r="A12" s="2" t="s">
        <v>442</v>
      </c>
      <c r="B12" s="2" t="s">
        <v>102</v>
      </c>
      <c r="C12" s="2" t="str">
        <f>VLOOKUP([FW Table Name],Tables[],4,0)</f>
        <v>Milestone\Appframe\Model</v>
      </c>
      <c r="D12" s="2" t="str">
        <f>VLOOKUP([FW Table Name],Tables[],5,0)</f>
        <v>ResourceFormField</v>
      </c>
      <c r="E12" s="9" t="str">
        <f t="shared" si="0"/>
        <v>truncate</v>
      </c>
    </row>
    <row r="13" spans="1:5">
      <c r="A13" s="2" t="s">
        <v>443</v>
      </c>
      <c r="B13" s="2" t="s">
        <v>104</v>
      </c>
      <c r="C13" s="2" t="str">
        <f>VLOOKUP([FW Table Name],Tables[],4,0)</f>
        <v>Milestone\Appframe\Model</v>
      </c>
      <c r="D13" s="2" t="str">
        <f>VLOOKUP([FW Table Name],Tables[],5,0)</f>
        <v>ResourceFormFieldData</v>
      </c>
      <c r="E13" s="9" t="str">
        <f t="shared" si="0"/>
        <v>truncate</v>
      </c>
    </row>
    <row r="14" spans="1:5">
      <c r="A14" s="2" t="s">
        <v>315</v>
      </c>
      <c r="B14" s="2" t="s">
        <v>8</v>
      </c>
      <c r="C14" s="2" t="str">
        <f>VLOOKUP([FW Table Name],Tables[],4,0)</f>
        <v>Milestone\Appframe\Model</v>
      </c>
      <c r="D14" s="2" t="str">
        <f>VLOOKUP([FW Table Name],Tables[],5,0)</f>
        <v>ResourceAction</v>
      </c>
      <c r="E14" s="9" t="str">
        <f t="shared" si="0"/>
        <v>truncate</v>
      </c>
    </row>
    <row r="15" spans="1:5">
      <c r="A15" s="2" t="s">
        <v>444</v>
      </c>
      <c r="B15" s="2" t="s">
        <v>101</v>
      </c>
      <c r="C15" s="2" t="str">
        <f>VLOOKUP([FW Table Name],Tables[],4,0)</f>
        <v>Milestone\Appframe\Model</v>
      </c>
      <c r="D15" s="2" t="str">
        <f>VLOOKUP([FW Table Name],Tables[],5,0)</f>
        <v>ResourceActionMethod</v>
      </c>
      <c r="E15" s="9" t="str">
        <f t="shared" si="0"/>
        <v>truncate</v>
      </c>
    </row>
    <row r="16" spans="1:5">
      <c r="A16" s="4" t="s">
        <v>445</v>
      </c>
      <c r="B16" s="4" t="s">
        <v>103</v>
      </c>
      <c r="C16" s="4" t="str">
        <f>VLOOKUP([FW Table Name],Tables[],4,0)</f>
        <v>Milestone\Appframe\Model</v>
      </c>
      <c r="D16" s="4" t="str">
        <f>VLOOKUP([FW Table Name],Tables[],5,0)</f>
        <v>ResourceFormFieldAttr</v>
      </c>
      <c r="E16" s="9" t="str">
        <f t="shared" si="0"/>
        <v>truncate</v>
      </c>
    </row>
    <row r="17" spans="1:5">
      <c r="A17" s="4" t="s">
        <v>475</v>
      </c>
      <c r="B17" s="4" t="s">
        <v>105</v>
      </c>
      <c r="C17" s="4" t="str">
        <f>VLOOKUP([FW Table Name],Tables[],4,0)</f>
        <v>Milestone\Appframe\Model</v>
      </c>
      <c r="D17" s="4" t="str">
        <f>VLOOKUP([FW Table Name],Tables[],5,0)</f>
        <v>ResourceFormFieldValidation</v>
      </c>
      <c r="E17" s="7" t="str">
        <f t="shared" si="0"/>
        <v>truncate</v>
      </c>
    </row>
    <row r="18" spans="1:5">
      <c r="A18" s="4" t="s">
        <v>486</v>
      </c>
      <c r="B18" s="4" t="s">
        <v>150</v>
      </c>
      <c r="C18" s="4" t="str">
        <f>VLOOKUP([FW Table Name],Tables[],4,0)</f>
        <v>Milestone\Appframe\Model</v>
      </c>
      <c r="D18" s="4" t="str">
        <f>VLOOKUP([FW Table Name],Tables[],5,0)</f>
        <v>ResourceFormDefault</v>
      </c>
      <c r="E18" s="7" t="str">
        <f t="shared" ref="E18:E24" si="1">"truncate"</f>
        <v>truncate</v>
      </c>
    </row>
    <row r="19" spans="1:5">
      <c r="A19" s="4" t="s">
        <v>552</v>
      </c>
      <c r="B19" s="4" t="s">
        <v>135</v>
      </c>
      <c r="C19" s="4" t="str">
        <f>VLOOKUP([FW Table Name],Tables[],4,0)</f>
        <v>Milestone\Appframe\Model</v>
      </c>
      <c r="D19" s="4" t="str">
        <f>VLOOKUP([FW Table Name],Tables[],5,0)</f>
        <v>ResourceActionList</v>
      </c>
      <c r="E19" s="7" t="str">
        <f t="shared" si="1"/>
        <v>truncate</v>
      </c>
    </row>
    <row r="20" spans="1:5">
      <c r="A20" s="4" t="s">
        <v>553</v>
      </c>
      <c r="B20" s="4" t="s">
        <v>4</v>
      </c>
      <c r="C20" s="4" t="str">
        <f>VLOOKUP([FW Table Name],Tables[],4,0)</f>
        <v>Milestone\Appframe\Model</v>
      </c>
      <c r="D20" s="4" t="str">
        <f>VLOOKUP([FW Table Name],Tables[],5,0)</f>
        <v>ResourceData</v>
      </c>
      <c r="E20" s="7" t="str">
        <f t="shared" si="1"/>
        <v>truncate</v>
      </c>
    </row>
    <row r="21" spans="1:5">
      <c r="A21" s="4" t="s">
        <v>561</v>
      </c>
      <c r="B21" s="4" t="s">
        <v>559</v>
      </c>
      <c r="C21" s="4" t="str">
        <f>VLOOKUP([FW Table Name],Tables[],4,0)</f>
        <v>Milestone\Appframe\Model</v>
      </c>
      <c r="D21" s="4" t="str">
        <f>VLOOKUP([FW Table Name],Tables[],5,0)</f>
        <v>ResourceListLayout</v>
      </c>
      <c r="E21" s="7" t="str">
        <f t="shared" si="1"/>
        <v>truncate</v>
      </c>
    </row>
    <row r="22" spans="1:5">
      <c r="A22" s="4" t="s">
        <v>595</v>
      </c>
      <c r="B22" s="4" t="s">
        <v>589</v>
      </c>
      <c r="C22" s="4" t="str">
        <f>VLOOKUP([FW Table Name],Tables[],4,0)</f>
        <v>Milestone\Appframe\Model</v>
      </c>
      <c r="D22" s="4" t="str">
        <f>VLOOKUP([FW Table Name],Tables[],5,0)</f>
        <v>ResourceFormLayout</v>
      </c>
      <c r="E22" s="7" t="str">
        <f t="shared" si="1"/>
        <v>truncate</v>
      </c>
    </row>
    <row r="23" spans="1:5">
      <c r="A23" s="4" t="s">
        <v>607</v>
      </c>
      <c r="B23" s="4" t="s">
        <v>599</v>
      </c>
      <c r="C23" s="4" t="str">
        <f>VLOOKUP([FW Table Name],Tables[],4,0)</f>
        <v>Milestone\Appframe\Model</v>
      </c>
      <c r="D23" s="4" t="str">
        <f>VLOOKUP([FW Table Name],Tables[],5,0)</f>
        <v>ResourceDataViewSection</v>
      </c>
      <c r="E23" s="7" t="str">
        <f t="shared" si="1"/>
        <v>truncate</v>
      </c>
    </row>
    <row r="24" spans="1:5">
      <c r="A24" s="4" t="s">
        <v>614</v>
      </c>
      <c r="B24" s="4" t="s">
        <v>600</v>
      </c>
      <c r="C24" s="4" t="str">
        <f>VLOOKUP([FW Table Name],Tables[],4,0)</f>
        <v>Milestone\Appframe\Model</v>
      </c>
      <c r="D24" s="4" t="str">
        <f>VLOOKUP([FW Table Name],Tables[],5,0)</f>
        <v>ResourceDataViewSectionItem</v>
      </c>
      <c r="E24" s="7" t="str">
        <f t="shared" si="1"/>
        <v>truncate</v>
      </c>
    </row>
    <row r="25" spans="1:5">
      <c r="A25" s="4" t="s">
        <v>387</v>
      </c>
      <c r="B25" s="4" t="s">
        <v>136</v>
      </c>
      <c r="C25" s="4" t="str">
        <f>VLOOKUP([FW Table Name],Tables[],4,0)</f>
        <v>Milestone\Appframe\Model</v>
      </c>
      <c r="D25" s="4" t="str">
        <f>VLOOKUP([FW Table Name],Tables[],5,0)</f>
        <v>ResourceActionData</v>
      </c>
      <c r="E25" s="7" t="str">
        <f t="shared" ref="E25:E30" si="2">"truncate"</f>
        <v>truncate</v>
      </c>
    </row>
    <row r="26" spans="1:5">
      <c r="A26" s="4" t="s">
        <v>638</v>
      </c>
      <c r="B26" s="4" t="s">
        <v>10</v>
      </c>
      <c r="C26" s="4" t="str">
        <f>VLOOKUP([FW Table Name],Tables[],4,0)</f>
        <v>Milestone\Appframe\Model</v>
      </c>
      <c r="D26" s="4" t="str">
        <f>VLOOKUP([FW Table Name],Tables[],5,0)</f>
        <v>ResourceListRelation</v>
      </c>
      <c r="E26" s="7" t="str">
        <f t="shared" si="2"/>
        <v>truncate</v>
      </c>
    </row>
    <row r="27" spans="1:5">
      <c r="A27" s="4" t="s">
        <v>656</v>
      </c>
      <c r="B27" s="4" t="s">
        <v>647</v>
      </c>
      <c r="C27" s="4" t="str">
        <f>VLOOKUP([FW Table Name],Tables[],4,0)</f>
        <v>Milestone\Appframe\Model</v>
      </c>
      <c r="D27" s="4" t="str">
        <f>VLOOKUP([FW Table Name],Tables[],5,0)</f>
        <v>ResourceFormCollection</v>
      </c>
      <c r="E27" s="7" t="str">
        <f t="shared" si="2"/>
        <v>truncate</v>
      </c>
    </row>
    <row r="28" spans="1:5">
      <c r="A28" s="4" t="s">
        <v>184</v>
      </c>
      <c r="B28" s="4" t="s">
        <v>178</v>
      </c>
      <c r="C28" s="4" t="str">
        <f>VLOOKUP([FW Table Name],Tables[],4,0)</f>
        <v>Milestone\Appframe\Model</v>
      </c>
      <c r="D28" s="4" t="str">
        <f>VLOOKUP([FW Table Name],Tables[],5,0)</f>
        <v>User</v>
      </c>
      <c r="E28" s="7" t="str">
        <f t="shared" si="2"/>
        <v>truncate</v>
      </c>
    </row>
    <row r="29" spans="1:5">
      <c r="A29" s="4" t="s">
        <v>464</v>
      </c>
      <c r="B29" s="4" t="s">
        <v>453</v>
      </c>
      <c r="C29" s="4" t="str">
        <f>VLOOKUP([FW Table Name],Tables[],4,0)</f>
        <v>Milestone\Appframe\Model</v>
      </c>
      <c r="D29" s="4" t="str">
        <f>VLOOKUP([FW Table Name],Tables[],5,0)</f>
        <v>ResourceFormFieldOption</v>
      </c>
      <c r="E29" s="7" t="str">
        <f t="shared" si="2"/>
        <v>truncate</v>
      </c>
    </row>
    <row r="30" spans="1:5">
      <c r="A30" s="4" t="s">
        <v>670</v>
      </c>
      <c r="B30" s="4" t="s">
        <v>567</v>
      </c>
      <c r="C30" s="4" t="str">
        <f>VLOOKUP([FW Table Name],Tables[],4,0)</f>
        <v>Milestone\Appframe\Model</v>
      </c>
      <c r="D30" s="4" t="str">
        <f>VLOOKUP([FW Table Name],Tables[],5,0)</f>
        <v>ResourceDataScope</v>
      </c>
      <c r="E30" s="7" t="str">
        <f t="shared" si="2"/>
        <v>truncate</v>
      </c>
    </row>
    <row r="31" spans="1:5">
      <c r="A31" s="4" t="s">
        <v>672</v>
      </c>
      <c r="B31" s="4" t="s">
        <v>671</v>
      </c>
      <c r="C31" s="4" t="str">
        <f>VLOOKUP([FW Table Name],Tables[],4,0)</f>
        <v>Milestone\Appframe\Model</v>
      </c>
      <c r="D31" s="4" t="str">
        <f>VLOOKUP([FW Table Name],Tables[],5,0)</f>
        <v>ResourceListSearch</v>
      </c>
      <c r="E31" s="7" t="str">
        <f>"truncate"</f>
        <v>truncate</v>
      </c>
    </row>
    <row r="32" spans="1:5">
      <c r="A32" s="4" t="s">
        <v>690</v>
      </c>
      <c r="B32" s="4" t="s">
        <v>679</v>
      </c>
      <c r="C32" s="4" t="str">
        <f>VLOOKUP([FW Table Name],Tables[],4,0)</f>
        <v>Milestone\Appframe\Model</v>
      </c>
      <c r="D32" s="4" t="str">
        <f>VLOOKUP([FW Table Name],Tables[],5,0)</f>
        <v>ResourceFormFieldDepend</v>
      </c>
      <c r="E32" s="7" t="str">
        <f>"truncate"</f>
        <v>truncate</v>
      </c>
    </row>
    <row r="33" spans="1:5">
      <c r="A33" s="5" t="s">
        <v>744</v>
      </c>
      <c r="B33" s="5" t="s">
        <v>725</v>
      </c>
      <c r="C33" s="5" t="str">
        <f>VLOOKUP([FW Table Name],Tables[],4,0)</f>
        <v>Milestone\Appframe\Model</v>
      </c>
      <c r="D33" s="5" t="str">
        <f>VLOOKUP([FW Table Name],Tables[],5,0)</f>
        <v>ResourceDashboard</v>
      </c>
      <c r="E33" s="8" t="str">
        <f>"truncate"</f>
        <v>truncate</v>
      </c>
    </row>
    <row r="34" spans="1:5">
      <c r="A34" s="5" t="s">
        <v>745</v>
      </c>
      <c r="B34" s="5" t="s">
        <v>726</v>
      </c>
      <c r="C34" s="5" t="str">
        <f>VLOOKUP([FW Table Name],Tables[],4,0)</f>
        <v>Milestone\Appframe\Model</v>
      </c>
      <c r="D34" s="5" t="str">
        <f>VLOOKUP([FW Table Name],Tables[],5,0)</f>
        <v>ResourceDashboardSection</v>
      </c>
      <c r="E34" s="8" t="str">
        <f>"truncate"</f>
        <v>truncate</v>
      </c>
    </row>
    <row r="35" spans="1:5">
      <c r="A35" s="5" t="s">
        <v>746</v>
      </c>
      <c r="B35" s="5" t="s">
        <v>732</v>
      </c>
      <c r="C35" s="5" t="str">
        <f>VLOOKUP([FW Table Name],Tables[],4,0)</f>
        <v>Milestone\Appframe\Model</v>
      </c>
      <c r="D35" s="5" t="str">
        <f>VLOOKUP([FW Table Name],Tables[],5,0)</f>
        <v>ResourceDashboardSectionItem</v>
      </c>
      <c r="E35" s="8" t="str">
        <f>"truncate"</f>
        <v>truncate</v>
      </c>
    </row>
    <row r="36" spans="1:5">
      <c r="A36" s="4" t="s">
        <v>747</v>
      </c>
      <c r="B36" s="4" t="s">
        <v>702</v>
      </c>
      <c r="C36" s="4" t="str">
        <f>VLOOKUP([FW Table Name],Tables[],4,0)</f>
        <v>Milestone\Appframe\Model</v>
      </c>
      <c r="D36" s="4" t="str">
        <f>VLOOKUP([FW Table Name],Tables[],5,0)</f>
        <v>ResourceMetric</v>
      </c>
      <c r="E36" s="7" t="str">
        <f>"truncate"</f>
        <v>truncate</v>
      </c>
    </row>
  </sheetData>
  <dataValidations count="2">
    <dataValidation type="list" allowBlank="1" showInputMessage="1" showErrorMessage="1" sqref="E2:E36">
      <formula1>"truncate,query"</formula1>
    </dataValidation>
    <dataValidation type="list" allowBlank="1" showInputMessage="1" showErrorMessage="1" sqref="B2:B36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37"/>
  <sheetViews>
    <sheetView topLeftCell="A28" workbookViewId="0">
      <selection activeCell="B34" sqref="B34:G37"/>
    </sheetView>
  </sheetViews>
  <sheetFormatPr defaultRowHeight="1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>
      <c r="A1" s="24" t="s">
        <v>294</v>
      </c>
      <c r="B1" s="24" t="s">
        <v>1</v>
      </c>
      <c r="C1" s="24" t="s">
        <v>297</v>
      </c>
      <c r="D1" s="24" t="s">
        <v>277</v>
      </c>
      <c r="E1" s="24" t="s">
        <v>333</v>
      </c>
      <c r="F1" s="24" t="s">
        <v>12</v>
      </c>
      <c r="G1" s="24" t="s">
        <v>334</v>
      </c>
      <c r="H1" s="24" t="s">
        <v>335</v>
      </c>
      <c r="I1" s="24" t="s">
        <v>336</v>
      </c>
    </row>
    <row r="2" spans="1:9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>
      <c r="A3" s="12">
        <f t="shared" si="0"/>
        <v>2</v>
      </c>
      <c r="B3" s="2" t="s">
        <v>273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>
      <c r="A4" s="12">
        <f t="shared" si="0"/>
        <v>3</v>
      </c>
      <c r="B4" s="2" t="s">
        <v>318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>
      <c r="A7" s="12">
        <f t="shared" si="0"/>
        <v>6</v>
      </c>
      <c r="B7" s="2" t="s">
        <v>319</v>
      </c>
      <c r="C7" s="2" t="s">
        <v>308</v>
      </c>
      <c r="D7" s="2" t="s">
        <v>291</v>
      </c>
      <c r="E7" s="9" t="str">
        <f t="shared" si="1"/>
        <v>Milestone\Appframe\Model</v>
      </c>
      <c r="F7" s="2" t="s">
        <v>309</v>
      </c>
      <c r="G7" s="13" t="str">
        <f t="shared" si="2"/>
        <v>id</v>
      </c>
      <c r="H7" s="2"/>
      <c r="I7" s="2"/>
    </row>
    <row r="8" spans="1:9">
      <c r="A8" s="12">
        <f t="shared" si="0"/>
        <v>7</v>
      </c>
      <c r="B8" s="2" t="s">
        <v>316</v>
      </c>
      <c r="C8" s="2" t="s">
        <v>337</v>
      </c>
      <c r="D8" s="2" t="s">
        <v>315</v>
      </c>
      <c r="E8" s="9" t="str">
        <f t="shared" si="1"/>
        <v>Milestone\Appframe\Model</v>
      </c>
      <c r="F8" s="2" t="s">
        <v>317</v>
      </c>
      <c r="G8" s="13" t="str">
        <f t="shared" si="2"/>
        <v>id</v>
      </c>
      <c r="H8" s="2"/>
      <c r="I8" s="2"/>
    </row>
    <row r="9" spans="1:9">
      <c r="A9" s="12">
        <f t="shared" si="0"/>
        <v>8</v>
      </c>
      <c r="B9" s="2" t="s">
        <v>369</v>
      </c>
      <c r="C9" s="2" t="s">
        <v>370</v>
      </c>
      <c r="D9" s="2" t="s">
        <v>371</v>
      </c>
      <c r="E9" s="9" t="str">
        <f t="shared" si="1"/>
        <v>Milestone\Appframe\Model</v>
      </c>
      <c r="F9" s="2" t="s">
        <v>372</v>
      </c>
      <c r="G9" s="13" t="str">
        <f t="shared" ref="G9:G14" si="3">"id"</f>
        <v>id</v>
      </c>
      <c r="H9" s="2"/>
      <c r="I9" s="2"/>
    </row>
    <row r="10" spans="1:9">
      <c r="A10" s="20">
        <f t="shared" ref="A10:A16" si="4">IFERROR($A9+1,1)</f>
        <v>9</v>
      </c>
      <c r="B10" s="2" t="s">
        <v>382</v>
      </c>
      <c r="C10" s="4" t="s">
        <v>383</v>
      </c>
      <c r="D10" s="4" t="s">
        <v>384</v>
      </c>
      <c r="E10" s="7" t="str">
        <f t="shared" si="1"/>
        <v>Milestone\Appframe\Model</v>
      </c>
      <c r="F10" s="4" t="s">
        <v>385</v>
      </c>
      <c r="G10" s="21" t="str">
        <f t="shared" si="3"/>
        <v>id</v>
      </c>
      <c r="H10" s="4"/>
      <c r="I10" s="4"/>
    </row>
    <row r="11" spans="1:9">
      <c r="A11" s="20">
        <f t="shared" si="4"/>
        <v>10</v>
      </c>
      <c r="B11" s="4" t="s">
        <v>389</v>
      </c>
      <c r="C11" s="4" t="s">
        <v>388</v>
      </c>
      <c r="D11" s="4" t="s">
        <v>387</v>
      </c>
      <c r="E11" s="7" t="str">
        <f t="shared" si="1"/>
        <v>Milestone\Appframe\Model</v>
      </c>
      <c r="F11" s="4" t="s">
        <v>386</v>
      </c>
      <c r="G11" s="21" t="str">
        <f t="shared" si="3"/>
        <v>id</v>
      </c>
      <c r="H11" s="4"/>
      <c r="I11" s="4"/>
    </row>
    <row r="12" spans="1:9">
      <c r="A12" s="20">
        <f t="shared" si="4"/>
        <v>11</v>
      </c>
      <c r="B12" s="4" t="s">
        <v>395</v>
      </c>
      <c r="C12" s="4" t="s">
        <v>396</v>
      </c>
      <c r="D12" s="4" t="s">
        <v>397</v>
      </c>
      <c r="E12" s="7" t="str">
        <f t="shared" si="1"/>
        <v>Milestone\Appframe\Model</v>
      </c>
      <c r="F12" s="4" t="s">
        <v>398</v>
      </c>
      <c r="G12" s="21" t="str">
        <f t="shared" si="3"/>
        <v>id</v>
      </c>
      <c r="H12" s="4"/>
      <c r="I12" s="4"/>
    </row>
    <row r="13" spans="1:9">
      <c r="A13" s="20">
        <f t="shared" si="4"/>
        <v>12</v>
      </c>
      <c r="B13" s="4" t="s">
        <v>402</v>
      </c>
      <c r="C13" s="4" t="s">
        <v>403</v>
      </c>
      <c r="D13" s="4" t="s">
        <v>404</v>
      </c>
      <c r="E13" s="7" t="str">
        <f t="shared" si="1"/>
        <v>Milestone\Appframe\Model</v>
      </c>
      <c r="F13" s="4" t="s">
        <v>405</v>
      </c>
      <c r="G13" s="21" t="str">
        <f t="shared" si="3"/>
        <v>id</v>
      </c>
      <c r="H13" s="4"/>
      <c r="I13" s="4"/>
    </row>
    <row r="14" spans="1:9">
      <c r="A14" s="20">
        <f t="shared" si="4"/>
        <v>13</v>
      </c>
      <c r="B14" s="4" t="s">
        <v>406</v>
      </c>
      <c r="C14" s="4" t="s">
        <v>407</v>
      </c>
      <c r="D14" s="4" t="s">
        <v>408</v>
      </c>
      <c r="E14" s="7" t="str">
        <f t="shared" si="1"/>
        <v>Milestone\Appframe\Model</v>
      </c>
      <c r="F14" s="4" t="s">
        <v>409</v>
      </c>
      <c r="G14" s="21" t="str">
        <f t="shared" si="3"/>
        <v>id</v>
      </c>
      <c r="H14" s="4"/>
      <c r="I14" s="4"/>
    </row>
    <row r="15" spans="1:9">
      <c r="A15" s="20">
        <f t="shared" si="4"/>
        <v>14</v>
      </c>
      <c r="B15" s="4" t="s">
        <v>447</v>
      </c>
      <c r="C15" s="4" t="s">
        <v>448</v>
      </c>
      <c r="D15" s="4" t="s">
        <v>449</v>
      </c>
      <c r="E15" s="7" t="str">
        <f t="shared" si="1"/>
        <v>Milestone\Appframe\Model</v>
      </c>
      <c r="F15" s="4" t="s">
        <v>450</v>
      </c>
      <c r="G15" s="21" t="str">
        <f t="shared" ref="G15:G20" si="5">"id"</f>
        <v>id</v>
      </c>
      <c r="H15" s="4"/>
      <c r="I15" s="4"/>
    </row>
    <row r="16" spans="1:9">
      <c r="A16" s="20">
        <f t="shared" si="4"/>
        <v>15</v>
      </c>
      <c r="B16" s="4" t="s">
        <v>462</v>
      </c>
      <c r="C16" s="4" t="s">
        <v>463</v>
      </c>
      <c r="D16" s="4" t="s">
        <v>464</v>
      </c>
      <c r="E16" s="7" t="str">
        <f t="shared" si="1"/>
        <v>Milestone\Appframe\Model</v>
      </c>
      <c r="F16" s="4" t="s">
        <v>465</v>
      </c>
      <c r="G16" s="21" t="str">
        <f t="shared" si="5"/>
        <v>id</v>
      </c>
      <c r="H16" s="4"/>
      <c r="I16" s="4"/>
    </row>
    <row r="17" spans="1:9">
      <c r="A17" s="20">
        <f t="shared" ref="A17:A23" si="6">IFERROR($A16+1,1)</f>
        <v>16</v>
      </c>
      <c r="B17" s="4" t="s">
        <v>468</v>
      </c>
      <c r="C17" s="4" t="s">
        <v>469</v>
      </c>
      <c r="D17" s="4" t="s">
        <v>470</v>
      </c>
      <c r="E17" s="7" t="str">
        <f t="shared" si="1"/>
        <v>Milestone\Appframe\Model</v>
      </c>
      <c r="F17" s="4" t="s">
        <v>471</v>
      </c>
      <c r="G17" s="21" t="str">
        <f t="shared" si="5"/>
        <v>id</v>
      </c>
      <c r="H17" s="4"/>
      <c r="I17" s="4"/>
    </row>
    <row r="18" spans="1:9">
      <c r="A18" s="20">
        <f t="shared" si="6"/>
        <v>17</v>
      </c>
      <c r="B18" s="4" t="s">
        <v>484</v>
      </c>
      <c r="C18" s="4" t="s">
        <v>485</v>
      </c>
      <c r="D18" s="4" t="s">
        <v>486</v>
      </c>
      <c r="E18" s="7" t="str">
        <f t="shared" si="1"/>
        <v>Milestone\Appframe\Model</v>
      </c>
      <c r="F18" s="4" t="s">
        <v>487</v>
      </c>
      <c r="G18" s="21" t="str">
        <f t="shared" si="5"/>
        <v>id</v>
      </c>
      <c r="H18" s="4"/>
      <c r="I18" s="4"/>
    </row>
    <row r="19" spans="1:9">
      <c r="A19" s="20">
        <f t="shared" si="6"/>
        <v>18</v>
      </c>
      <c r="B19" s="4" t="s">
        <v>490</v>
      </c>
      <c r="C19" s="4" t="s">
        <v>491</v>
      </c>
      <c r="D19" s="4" t="s">
        <v>492</v>
      </c>
      <c r="E19" s="7" t="str">
        <f t="shared" si="1"/>
        <v>Milestone\Appframe\Model</v>
      </c>
      <c r="F19" s="4" t="s">
        <v>493</v>
      </c>
      <c r="G19" s="21" t="str">
        <f t="shared" si="5"/>
        <v>id</v>
      </c>
      <c r="H19" s="4"/>
      <c r="I19" s="4"/>
    </row>
    <row r="20" spans="1:9">
      <c r="A20" s="20">
        <f t="shared" si="6"/>
        <v>19</v>
      </c>
      <c r="B20" s="4" t="s">
        <v>515</v>
      </c>
      <c r="C20" s="4" t="s">
        <v>516</v>
      </c>
      <c r="D20" s="4" t="s">
        <v>391</v>
      </c>
      <c r="E20" s="7" t="str">
        <f t="shared" si="1"/>
        <v>Milestone\Appframe\Model</v>
      </c>
      <c r="F20" s="4" t="s">
        <v>517</v>
      </c>
      <c r="G20" s="21" t="str">
        <f t="shared" si="5"/>
        <v>id</v>
      </c>
      <c r="H20" s="4"/>
      <c r="I20" s="4"/>
    </row>
    <row r="21" spans="1:9">
      <c r="A21" s="20">
        <f t="shared" si="6"/>
        <v>20</v>
      </c>
      <c r="B21" s="4" t="s">
        <v>519</v>
      </c>
      <c r="C21" s="4" t="s">
        <v>520</v>
      </c>
      <c r="D21" s="4" t="s">
        <v>521</v>
      </c>
      <c r="E21" s="7" t="str">
        <f t="shared" si="1"/>
        <v>Milestone\Appframe\Model</v>
      </c>
      <c r="F21" s="4" t="s">
        <v>522</v>
      </c>
      <c r="G21" s="21" t="str">
        <f t="shared" ref="G21:G26" si="7">"id"</f>
        <v>id</v>
      </c>
      <c r="H21" s="4"/>
      <c r="I21" s="4"/>
    </row>
    <row r="22" spans="1:9">
      <c r="A22" s="20">
        <f t="shared" si="6"/>
        <v>21</v>
      </c>
      <c r="B22" s="4" t="s">
        <v>523</v>
      </c>
      <c r="C22" s="4" t="s">
        <v>524</v>
      </c>
      <c r="D22" s="4" t="s">
        <v>438</v>
      </c>
      <c r="E22" s="7" t="str">
        <f t="shared" si="1"/>
        <v>Milestone\Appframe\Model</v>
      </c>
      <c r="F22" s="4" t="s">
        <v>525</v>
      </c>
      <c r="G22" s="21" t="str">
        <f t="shared" si="7"/>
        <v>id</v>
      </c>
      <c r="H22" s="4"/>
      <c r="I22" s="4"/>
    </row>
    <row r="23" spans="1:9">
      <c r="A23" s="20">
        <f t="shared" si="6"/>
        <v>22</v>
      </c>
      <c r="B23" s="4" t="s">
        <v>526</v>
      </c>
      <c r="C23" s="4" t="s">
        <v>527</v>
      </c>
      <c r="D23" s="4" t="s">
        <v>528</v>
      </c>
      <c r="E23" s="7" t="str">
        <f t="shared" si="1"/>
        <v>Milestone\Appframe\Model</v>
      </c>
      <c r="F23" s="4" t="s">
        <v>529</v>
      </c>
      <c r="G23" s="21" t="str">
        <f t="shared" si="7"/>
        <v>id</v>
      </c>
      <c r="H23" s="4"/>
      <c r="I23" s="4"/>
    </row>
    <row r="24" spans="1:9">
      <c r="A24" s="20">
        <f t="shared" ref="A24:A30" si="8">IFERROR($A23+1,1)</f>
        <v>23</v>
      </c>
      <c r="B24" s="4" t="s">
        <v>543</v>
      </c>
      <c r="C24" s="4" t="s">
        <v>571</v>
      </c>
      <c r="D24" s="4" t="s">
        <v>393</v>
      </c>
      <c r="E24" s="7" t="str">
        <f t="shared" si="1"/>
        <v>Milestone\Appframe\Model</v>
      </c>
      <c r="F24" s="4" t="s">
        <v>544</v>
      </c>
      <c r="G24" s="21" t="str">
        <f t="shared" si="7"/>
        <v>id</v>
      </c>
      <c r="H24" s="4"/>
      <c r="I24" s="4"/>
    </row>
    <row r="25" spans="1:9">
      <c r="A25" s="20">
        <f t="shared" si="8"/>
        <v>24</v>
      </c>
      <c r="B25" s="4" t="s">
        <v>545</v>
      </c>
      <c r="C25" s="4" t="s">
        <v>546</v>
      </c>
      <c r="D25" s="4" t="s">
        <v>547</v>
      </c>
      <c r="E25" s="7" t="str">
        <f t="shared" si="1"/>
        <v>Milestone\Appframe\Model</v>
      </c>
      <c r="F25" s="4" t="s">
        <v>548</v>
      </c>
      <c r="G25" s="21" t="str">
        <f t="shared" si="7"/>
        <v>id</v>
      </c>
      <c r="H25" s="4"/>
      <c r="I25" s="4"/>
    </row>
    <row r="26" spans="1:9">
      <c r="A26" s="12">
        <f t="shared" si="8"/>
        <v>25</v>
      </c>
      <c r="B26" s="2" t="s">
        <v>562</v>
      </c>
      <c r="C26" s="2" t="s">
        <v>563</v>
      </c>
      <c r="D26" s="2" t="s">
        <v>564</v>
      </c>
      <c r="E26" s="9" t="str">
        <f t="shared" si="1"/>
        <v>Milestone\Appframe\Model</v>
      </c>
      <c r="F26" s="2" t="s">
        <v>565</v>
      </c>
      <c r="G26" s="13" t="str">
        <f t="shared" si="7"/>
        <v>id</v>
      </c>
      <c r="H26" s="2"/>
      <c r="I26" s="2"/>
    </row>
    <row r="27" spans="1:9">
      <c r="A27" s="20">
        <f t="shared" si="8"/>
        <v>26</v>
      </c>
      <c r="B27" s="2" t="s">
        <v>568</v>
      </c>
      <c r="C27" s="4" t="s">
        <v>569</v>
      </c>
      <c r="D27" s="4" t="s">
        <v>441</v>
      </c>
      <c r="E27" s="7" t="str">
        <f t="shared" ref="E27:E32" si="9">"Milestone\Appframe\Model"</f>
        <v>Milestone\Appframe\Model</v>
      </c>
      <c r="F27" s="4" t="s">
        <v>570</v>
      </c>
      <c r="G27" s="21" t="str">
        <f t="shared" ref="G27:G32" si="10">"id"</f>
        <v>id</v>
      </c>
      <c r="H27" s="4"/>
      <c r="I27" s="4"/>
    </row>
    <row r="28" spans="1:9">
      <c r="A28" s="20">
        <f t="shared" si="8"/>
        <v>27</v>
      </c>
      <c r="B28" s="2" t="s">
        <v>593</v>
      </c>
      <c r="C28" s="4" t="s">
        <v>594</v>
      </c>
      <c r="D28" s="4" t="s">
        <v>595</v>
      </c>
      <c r="E28" s="7" t="str">
        <f t="shared" si="9"/>
        <v>Milestone\Appframe\Model</v>
      </c>
      <c r="F28" s="4" t="s">
        <v>596</v>
      </c>
      <c r="G28" s="21" t="str">
        <f t="shared" si="10"/>
        <v>id</v>
      </c>
      <c r="H28" s="4"/>
      <c r="I28" s="4"/>
    </row>
    <row r="29" spans="1:9">
      <c r="A29" s="20">
        <f t="shared" si="8"/>
        <v>28</v>
      </c>
      <c r="B29" s="2" t="s">
        <v>605</v>
      </c>
      <c r="C29" s="4" t="s">
        <v>606</v>
      </c>
      <c r="D29" s="4" t="s">
        <v>607</v>
      </c>
      <c r="E29" s="7" t="str">
        <f t="shared" si="9"/>
        <v>Milestone\Appframe\Model</v>
      </c>
      <c r="F29" s="4" t="s">
        <v>608</v>
      </c>
      <c r="G29" s="21" t="str">
        <f t="shared" si="10"/>
        <v>id</v>
      </c>
      <c r="H29" s="4"/>
      <c r="I29" s="4"/>
    </row>
    <row r="30" spans="1:9">
      <c r="A30" s="20">
        <f t="shared" si="8"/>
        <v>29</v>
      </c>
      <c r="B30" s="2" t="s">
        <v>612</v>
      </c>
      <c r="C30" s="4" t="s">
        <v>613</v>
      </c>
      <c r="D30" s="4" t="s">
        <v>614</v>
      </c>
      <c r="E30" s="7" t="str">
        <f t="shared" si="9"/>
        <v>Milestone\Appframe\Model</v>
      </c>
      <c r="F30" s="4" t="s">
        <v>615</v>
      </c>
      <c r="G30" s="21" t="str">
        <f t="shared" si="10"/>
        <v>id</v>
      </c>
      <c r="H30" s="4"/>
      <c r="I30" s="4"/>
    </row>
    <row r="31" spans="1:9">
      <c r="A31" s="20">
        <f>IFERROR($A30+1,1)</f>
        <v>30</v>
      </c>
      <c r="B31" s="2" t="s">
        <v>650</v>
      </c>
      <c r="C31" s="4" t="s">
        <v>651</v>
      </c>
      <c r="D31" s="4" t="s">
        <v>652</v>
      </c>
      <c r="E31" s="7" t="str">
        <f t="shared" si="9"/>
        <v>Milestone\Appframe\Model</v>
      </c>
      <c r="F31" s="4" t="s">
        <v>653</v>
      </c>
      <c r="G31" s="21" t="str">
        <f t="shared" si="10"/>
        <v>id</v>
      </c>
      <c r="H31" s="4"/>
      <c r="I31" s="4"/>
    </row>
    <row r="32" spans="1:9">
      <c r="A32" s="20">
        <f>IFERROR($A31+1,1)</f>
        <v>31</v>
      </c>
      <c r="B32" s="4" t="s">
        <v>673</v>
      </c>
      <c r="C32" s="4" t="s">
        <v>674</v>
      </c>
      <c r="D32" s="4" t="s">
        <v>675</v>
      </c>
      <c r="E32" s="7" t="str">
        <f t="shared" si="9"/>
        <v>Milestone\Appframe\Model</v>
      </c>
      <c r="F32" s="4" t="s">
        <v>676</v>
      </c>
      <c r="G32" s="21" t="str">
        <f t="shared" si="10"/>
        <v>id</v>
      </c>
      <c r="H32" s="4"/>
      <c r="I32" s="4"/>
    </row>
    <row r="33" spans="1:9">
      <c r="A33" s="20">
        <f>IFERROR($A32+1,1)</f>
        <v>32</v>
      </c>
      <c r="B33" s="4" t="s">
        <v>691</v>
      </c>
      <c r="C33" s="4" t="s">
        <v>692</v>
      </c>
      <c r="D33" s="4" t="s">
        <v>693</v>
      </c>
      <c r="E33" s="7" t="str">
        <f>"Milestone\Appframe\Model"</f>
        <v>Milestone\Appframe\Model</v>
      </c>
      <c r="F33" s="4" t="s">
        <v>694</v>
      </c>
      <c r="G33" s="21" t="str">
        <f>"id"</f>
        <v>id</v>
      </c>
      <c r="H33" s="4"/>
      <c r="I33" s="4"/>
    </row>
    <row r="34" spans="1:9">
      <c r="A34" s="51">
        <f>IFERROR($A33+1,1)</f>
        <v>33</v>
      </c>
      <c r="B34" s="5" t="s">
        <v>748</v>
      </c>
      <c r="C34" s="5" t="s">
        <v>752</v>
      </c>
      <c r="D34" s="5" t="s">
        <v>755</v>
      </c>
      <c r="E34" s="8" t="str">
        <f>"Milestone\Appframe\Model"</f>
        <v>Milestone\Appframe\Model</v>
      </c>
      <c r="F34" s="5" t="s">
        <v>756</v>
      </c>
      <c r="G34" s="52" t="str">
        <f>"id"</f>
        <v>id</v>
      </c>
      <c r="H34" s="5"/>
      <c r="I34" s="5"/>
    </row>
    <row r="35" spans="1:9">
      <c r="A35" s="51">
        <f>IFERROR($A34+1,1)</f>
        <v>34</v>
      </c>
      <c r="B35" s="5" t="s">
        <v>749</v>
      </c>
      <c r="C35" s="5" t="s">
        <v>753</v>
      </c>
      <c r="D35" s="5" t="s">
        <v>760</v>
      </c>
      <c r="E35" s="8" t="str">
        <f>"Milestone\Appframe\Model"</f>
        <v>Milestone\Appframe\Model</v>
      </c>
      <c r="F35" s="5" t="s">
        <v>757</v>
      </c>
      <c r="G35" s="52" t="str">
        <f>"id"</f>
        <v>id</v>
      </c>
      <c r="H35" s="5"/>
      <c r="I35" s="5"/>
    </row>
    <row r="36" spans="1:9">
      <c r="A36" s="51">
        <f>IFERROR($A35+1,1)</f>
        <v>35</v>
      </c>
      <c r="B36" s="5" t="s">
        <v>750</v>
      </c>
      <c r="C36" s="5" t="s">
        <v>754</v>
      </c>
      <c r="D36" s="5" t="s">
        <v>746</v>
      </c>
      <c r="E36" s="8" t="str">
        <f>"Milestone\Appframe\Model"</f>
        <v>Milestone\Appframe\Model</v>
      </c>
      <c r="F36" s="5" t="s">
        <v>758</v>
      </c>
      <c r="G36" s="52" t="str">
        <f>"id"</f>
        <v>id</v>
      </c>
      <c r="H36" s="5"/>
      <c r="I36" s="5"/>
    </row>
    <row r="37" spans="1:9">
      <c r="A37" s="20">
        <f>IFERROR($A36+1,1)</f>
        <v>36</v>
      </c>
      <c r="B37" s="4" t="s">
        <v>751</v>
      </c>
      <c r="C37" s="4" t="s">
        <v>761</v>
      </c>
      <c r="D37" s="4" t="s">
        <v>747</v>
      </c>
      <c r="E37" s="7" t="str">
        <f>"Milestone\Appframe\Model"</f>
        <v>Milestone\Appframe\Model</v>
      </c>
      <c r="F37" s="4" t="s">
        <v>759</v>
      </c>
      <c r="G37" s="21" t="str">
        <f>"id"</f>
        <v>id</v>
      </c>
      <c r="H37" s="4"/>
      <c r="I37" s="4"/>
    </row>
  </sheetData>
  <dataValidations count="1">
    <dataValidation type="list" allowBlank="1" showInputMessage="1" showErrorMessage="1" sqref="F2:F37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I50"/>
  <sheetViews>
    <sheetView topLeftCell="A34" workbookViewId="0">
      <selection activeCell="D47" sqref="D47:I50"/>
    </sheetView>
  </sheetViews>
  <sheetFormatPr defaultRowHeight="1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>
      <c r="A1" s="25" t="s">
        <v>294</v>
      </c>
      <c r="B1" s="25" t="s">
        <v>208</v>
      </c>
      <c r="C1" s="25" t="s">
        <v>410</v>
      </c>
      <c r="D1" s="26" t="s">
        <v>344</v>
      </c>
      <c r="E1" s="25" t="s">
        <v>1</v>
      </c>
      <c r="F1" s="25" t="s">
        <v>297</v>
      </c>
      <c r="G1" s="25" t="s">
        <v>346</v>
      </c>
      <c r="H1" s="25" t="s">
        <v>14</v>
      </c>
      <c r="I1" s="26" t="s">
        <v>411</v>
      </c>
    </row>
    <row r="2" spans="1:9">
      <c r="A2" s="11">
        <f t="shared" ref="A2:A9" si="0">IFERROR($A1+1,1)</f>
        <v>1</v>
      </c>
      <c r="B2" s="6" t="s">
        <v>177</v>
      </c>
      <c r="C2" s="6" t="s">
        <v>273</v>
      </c>
      <c r="D2" s="6">
        <f>VLOOKUP([Resource],CHOOSE({1,2},ResourceTable[Name],ResourceTable[No]),2,0)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VLOOKUP([Relate Resource],CHOOSE({1,2},ResourceTable[Name],ResourceTable[No]),2,0)</f>
        <v>2</v>
      </c>
    </row>
    <row r="3" spans="1:9">
      <c r="A3" s="12">
        <f t="shared" si="0"/>
        <v>2</v>
      </c>
      <c r="B3" s="9" t="s">
        <v>273</v>
      </c>
      <c r="C3" s="9" t="s">
        <v>177</v>
      </c>
      <c r="D3" s="9">
        <f>VLOOKUP([Resource],CHOOSE({1,2},ResourceTable[Name],ResourceTable[No]),2,0)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VLOOKUP([Relate Resource],CHOOSE({1,2},ResourceTable[Name],ResourceTable[No]),2,0)</f>
        <v>1</v>
      </c>
    </row>
    <row r="4" spans="1:9">
      <c r="A4" s="12">
        <f t="shared" si="0"/>
        <v>3</v>
      </c>
      <c r="B4" s="9" t="s">
        <v>273</v>
      </c>
      <c r="C4" s="9" t="s">
        <v>318</v>
      </c>
      <c r="D4" s="9">
        <f>VLOOKUP([Resource],CHOOSE({1,2},ResourceTable[Name],ResourceTable[No]),2,0)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VLOOKUP([Relate Resource],CHOOSE({1,2},ResourceTable[Name],ResourceTable[No]),2,0)</f>
        <v>3</v>
      </c>
    </row>
    <row r="5" spans="1:9">
      <c r="A5" s="12">
        <f t="shared" si="0"/>
        <v>4</v>
      </c>
      <c r="B5" s="9" t="s">
        <v>318</v>
      </c>
      <c r="C5" s="9" t="s">
        <v>273</v>
      </c>
      <c r="D5" s="9">
        <f>VLOOKUP([Resource],CHOOSE({1,2},ResourceTable[Name],ResourceTable[No]),2,0)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VLOOKUP([Relate Resource],CHOOSE({1,2},ResourceTable[Name],ResourceTable[No]),2,0)</f>
        <v>2</v>
      </c>
    </row>
    <row r="6" spans="1:9">
      <c r="A6" s="12">
        <f t="shared" si="0"/>
        <v>5</v>
      </c>
      <c r="B6" s="9" t="s">
        <v>318</v>
      </c>
      <c r="C6" s="9" t="s">
        <v>395</v>
      </c>
      <c r="D6" s="9">
        <f>VLOOKUP([Resource],CHOOSE({1,2},ResourceTable[Name],ResourceTable[No]),2,0)</f>
        <v>3</v>
      </c>
      <c r="E6" s="9" t="s">
        <v>226</v>
      </c>
      <c r="F6" s="9" t="s">
        <v>394</v>
      </c>
      <c r="G6" s="19" t="s">
        <v>220</v>
      </c>
      <c r="H6" s="9" t="s">
        <v>310</v>
      </c>
      <c r="I6" s="27">
        <f>VLOOKUP([Relate Resource],CHOOSE({1,2},ResourceTable[Name],ResourceTable[No]),2,0)</f>
        <v>11</v>
      </c>
    </row>
    <row r="7" spans="1:9">
      <c r="A7" s="12">
        <f t="shared" si="0"/>
        <v>6</v>
      </c>
      <c r="B7" s="9" t="s">
        <v>208</v>
      </c>
      <c r="C7" s="9" t="s">
        <v>318</v>
      </c>
      <c r="D7" s="9">
        <f>VLOOKUP([Resource],CHOOSE({1,2},ResourceTable[Name],ResourceTable[No]),2,0)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VLOOKUP([Relate Resource],CHOOSE({1,2},ResourceTable[Name],ResourceTable[No]),2,0)</f>
        <v>3</v>
      </c>
    </row>
    <row r="8" spans="1:9">
      <c r="A8" s="12">
        <f t="shared" si="0"/>
        <v>7</v>
      </c>
      <c r="B8" s="9" t="s">
        <v>208</v>
      </c>
      <c r="C8" s="9" t="s">
        <v>316</v>
      </c>
      <c r="D8" s="9">
        <f>VLOOKUP([Resource],CHOOSE({1,2},ResourceTable[Name],ResourceTable[No]),2,0)</f>
        <v>4</v>
      </c>
      <c r="E8" s="9" t="s">
        <v>315</v>
      </c>
      <c r="F8" s="9" t="s">
        <v>314</v>
      </c>
      <c r="G8" s="19" t="s">
        <v>313</v>
      </c>
      <c r="H8" s="9" t="s">
        <v>310</v>
      </c>
      <c r="I8" s="27">
        <f>VLOOKUP([Relate Resource],CHOOSE({1,2},ResourceTable[Name],ResourceTable[No]),2,0)</f>
        <v>7</v>
      </c>
    </row>
    <row r="9" spans="1:9">
      <c r="A9" s="12">
        <f t="shared" si="0"/>
        <v>8</v>
      </c>
      <c r="B9" s="9" t="s">
        <v>316</v>
      </c>
      <c r="C9" s="9" t="s">
        <v>369</v>
      </c>
      <c r="D9" s="9">
        <f>VLOOKUP([Resource],CHOOSE({1,2},ResourceTable[Name],ResourceTable[No]),2,0)</f>
        <v>7</v>
      </c>
      <c r="E9" s="9" t="s">
        <v>371</v>
      </c>
      <c r="F9" s="9" t="s">
        <v>374</v>
      </c>
      <c r="G9" s="19" t="s">
        <v>346</v>
      </c>
      <c r="H9" s="9" t="s">
        <v>373</v>
      </c>
      <c r="I9" s="27">
        <f>VLOOKUP([Relate Resource],CHOOSE({1,2},ResourceTable[Name],ResourceTable[No]),2,0)</f>
        <v>8</v>
      </c>
    </row>
    <row r="10" spans="1:9">
      <c r="A10" s="20">
        <f t="shared" ref="A10:A15" si="1">IFERROR($A9+1,1)</f>
        <v>9</v>
      </c>
      <c r="B10" s="7" t="s">
        <v>316</v>
      </c>
      <c r="C10" s="7" t="s">
        <v>382</v>
      </c>
      <c r="D10" s="7">
        <f>VLOOKUP([Resource],CHOOSE({1,2},ResourceTable[Name],ResourceTable[No]),2,0)</f>
        <v>7</v>
      </c>
      <c r="E10" s="7" t="s">
        <v>384</v>
      </c>
      <c r="F10" s="7" t="s">
        <v>390</v>
      </c>
      <c r="G10" s="22" t="s">
        <v>391</v>
      </c>
      <c r="H10" s="7" t="s">
        <v>310</v>
      </c>
      <c r="I10" s="27">
        <f>VLOOKUP([Relate Resource],CHOOSE({1,2},ResourceTable[Name],ResourceTable[No]),2,0)</f>
        <v>9</v>
      </c>
    </row>
    <row r="11" spans="1:9">
      <c r="A11" s="20">
        <f t="shared" si="1"/>
        <v>10</v>
      </c>
      <c r="B11" s="7" t="s">
        <v>316</v>
      </c>
      <c r="C11" s="7" t="s">
        <v>389</v>
      </c>
      <c r="D11" s="7">
        <f>VLOOKUP([Resource],CHOOSE({1,2},ResourceTable[Name],ResourceTable[No]),2,0)</f>
        <v>7</v>
      </c>
      <c r="E11" s="7" t="s">
        <v>387</v>
      </c>
      <c r="F11" s="7" t="s">
        <v>392</v>
      </c>
      <c r="G11" s="22" t="s">
        <v>393</v>
      </c>
      <c r="H11" s="7" t="s">
        <v>310</v>
      </c>
      <c r="I11" s="27">
        <f>VLOOKUP([Relate Resource],CHOOSE({1,2},ResourceTable[Name],ResourceTable[No]),2,0)</f>
        <v>10</v>
      </c>
    </row>
    <row r="12" spans="1:9">
      <c r="A12" s="20">
        <f t="shared" si="1"/>
        <v>11</v>
      </c>
      <c r="B12" s="7" t="s">
        <v>205</v>
      </c>
      <c r="C12" s="7" t="s">
        <v>319</v>
      </c>
      <c r="D12" s="7">
        <f>VLOOKUP([Resource],CHOOSE({1,2},ResourceTable[Name],ResourceTable[No]),2,0)</f>
        <v>5</v>
      </c>
      <c r="E12" s="7" t="s">
        <v>311</v>
      </c>
      <c r="F12" s="7" t="s">
        <v>308</v>
      </c>
      <c r="G12" s="22" t="s">
        <v>291</v>
      </c>
      <c r="H12" s="7" t="s">
        <v>310</v>
      </c>
      <c r="I12" s="27">
        <f>VLOOKUP([Relate Resource],CHOOSE({1,2},ResourceTable[Name],ResourceTable[No]),2,0)</f>
        <v>6</v>
      </c>
    </row>
    <row r="13" spans="1:9">
      <c r="A13" s="20">
        <f t="shared" si="1"/>
        <v>12</v>
      </c>
      <c r="B13" s="7" t="s">
        <v>395</v>
      </c>
      <c r="C13" s="7" t="s">
        <v>208</v>
      </c>
      <c r="D13" s="7">
        <f>VLOOKUP([Resource],CHOOSE({1,2},ResourceTable[Name],ResourceTable[No]),2,0)</f>
        <v>11</v>
      </c>
      <c r="E13" s="7" t="s">
        <v>399</v>
      </c>
      <c r="F13" s="7" t="s">
        <v>400</v>
      </c>
      <c r="G13" s="22" t="s">
        <v>208</v>
      </c>
      <c r="H13" s="7" t="s">
        <v>401</v>
      </c>
      <c r="I13" s="27">
        <f>VLOOKUP([Relate Resource],CHOOSE({1,2},ResourceTable[Name],ResourceTable[No]),2,0)</f>
        <v>4</v>
      </c>
    </row>
    <row r="14" spans="1:9">
      <c r="A14" s="12">
        <f t="shared" si="1"/>
        <v>13</v>
      </c>
      <c r="B14" s="9" t="s">
        <v>208</v>
      </c>
      <c r="C14" s="9" t="s">
        <v>402</v>
      </c>
      <c r="D14" s="9">
        <f>VLOOKUP([Resource],CHOOSE({1,2},ResourceTable[Name],ResourceTable[No]),2,0)</f>
        <v>4</v>
      </c>
      <c r="E14" s="9" t="s">
        <v>431</v>
      </c>
      <c r="F14" s="9" t="s">
        <v>432</v>
      </c>
      <c r="G14" s="19" t="s">
        <v>404</v>
      </c>
      <c r="H14" s="9" t="s">
        <v>310</v>
      </c>
      <c r="I14" s="35">
        <f>VLOOKUP([Relate Resource],CHOOSE({1,2},ResourceTable[Name],ResourceTable[No]),2,0)</f>
        <v>12</v>
      </c>
    </row>
    <row r="15" spans="1:9">
      <c r="A15" s="12">
        <f t="shared" si="1"/>
        <v>14</v>
      </c>
      <c r="B15" s="9" t="s">
        <v>402</v>
      </c>
      <c r="C15" s="9" t="s">
        <v>406</v>
      </c>
      <c r="D15" s="9">
        <f>VLOOKUP([Resource],CHOOSE({1,2},ResourceTable[Name],ResourceTable[No]),2,0)</f>
        <v>12</v>
      </c>
      <c r="E15" s="9" t="s">
        <v>408</v>
      </c>
      <c r="F15" s="9" t="s">
        <v>433</v>
      </c>
      <c r="G15" s="19" t="s">
        <v>434</v>
      </c>
      <c r="H15" s="9" t="s">
        <v>310</v>
      </c>
      <c r="I15" s="35">
        <f>VLOOKUP([Relate Resource],CHOOSE({1,2},ResourceTable[Name],ResourceTable[No]),2,0)</f>
        <v>13</v>
      </c>
    </row>
    <row r="16" spans="1:9">
      <c r="A16" s="20">
        <f t="shared" ref="A16:A21" si="2">IFERROR($A15+1,1)</f>
        <v>15</v>
      </c>
      <c r="B16" s="9" t="s">
        <v>406</v>
      </c>
      <c r="C16" s="7" t="s">
        <v>447</v>
      </c>
      <c r="D16" s="7">
        <f>VLOOKUP([Resource],CHOOSE({1,2},ResourceTable[Name],ResourceTable[No]),2,0)</f>
        <v>13</v>
      </c>
      <c r="E16" s="7" t="s">
        <v>449</v>
      </c>
      <c r="F16" s="7" t="s">
        <v>451</v>
      </c>
      <c r="G16" s="22" t="s">
        <v>452</v>
      </c>
      <c r="H16" s="7" t="s">
        <v>310</v>
      </c>
      <c r="I16" s="41">
        <f>VLOOKUP([Relate Resource],CHOOSE({1,2},ResourceTable[Name],ResourceTable[No]),2,0)</f>
        <v>14</v>
      </c>
    </row>
    <row r="17" spans="1:9">
      <c r="A17" s="20">
        <f t="shared" si="2"/>
        <v>16</v>
      </c>
      <c r="B17" s="9" t="s">
        <v>406</v>
      </c>
      <c r="C17" s="7" t="s">
        <v>462</v>
      </c>
      <c r="D17" s="7">
        <f>VLOOKUP([Resource],CHOOSE({1,2},ResourceTable[Name],ResourceTable[No]),2,0)</f>
        <v>13</v>
      </c>
      <c r="E17" s="7" t="s">
        <v>464</v>
      </c>
      <c r="F17" s="7" t="s">
        <v>467</v>
      </c>
      <c r="G17" s="22" t="s">
        <v>466</v>
      </c>
      <c r="H17" s="7" t="s">
        <v>310</v>
      </c>
      <c r="I17" s="41">
        <f>VLOOKUP([Relate Resource],CHOOSE({1,2},ResourceTable[Name],ResourceTable[No]),2,0)</f>
        <v>15</v>
      </c>
    </row>
    <row r="18" spans="1:9">
      <c r="A18" s="20">
        <f t="shared" si="2"/>
        <v>17</v>
      </c>
      <c r="B18" s="9" t="s">
        <v>406</v>
      </c>
      <c r="C18" s="7" t="s">
        <v>468</v>
      </c>
      <c r="D18" s="7">
        <f>VLOOKUP([Resource],CHOOSE({1,2},ResourceTable[Name],ResourceTable[No]),2,0)</f>
        <v>13</v>
      </c>
      <c r="E18" s="7" t="s">
        <v>472</v>
      </c>
      <c r="F18" s="7" t="s">
        <v>473</v>
      </c>
      <c r="G18" s="22" t="s">
        <v>474</v>
      </c>
      <c r="H18" s="7" t="s">
        <v>310</v>
      </c>
      <c r="I18" s="41">
        <f>VLOOKUP([Relate Resource],CHOOSE({1,2},ResourceTable[Name],ResourceTable[No]),2,0)</f>
        <v>16</v>
      </c>
    </row>
    <row r="19" spans="1:9">
      <c r="A19" s="20">
        <f t="shared" si="2"/>
        <v>18</v>
      </c>
      <c r="B19" s="7" t="s">
        <v>402</v>
      </c>
      <c r="C19" s="7" t="s">
        <v>208</v>
      </c>
      <c r="D19" s="7">
        <f>VLOOKUP([Resource],CHOOSE({1,2},ResourceTable[Name],ResourceTable[No]),2,0)</f>
        <v>12</v>
      </c>
      <c r="E19" s="7" t="s">
        <v>482</v>
      </c>
      <c r="F19" s="7" t="s">
        <v>483</v>
      </c>
      <c r="G19" s="22" t="s">
        <v>208</v>
      </c>
      <c r="H19" s="7" t="s">
        <v>401</v>
      </c>
      <c r="I19" s="41">
        <f>VLOOKUP([Relate Resource],CHOOSE({1,2},ResourceTable[Name],ResourceTable[No]),2,0)</f>
        <v>4</v>
      </c>
    </row>
    <row r="20" spans="1:9">
      <c r="A20" s="20">
        <f t="shared" si="2"/>
        <v>19</v>
      </c>
      <c r="B20" s="7" t="s">
        <v>402</v>
      </c>
      <c r="C20" s="7" t="s">
        <v>484</v>
      </c>
      <c r="D20" s="7">
        <f>VLOOKUP([Resource],CHOOSE({1,2},ResourceTable[Name],ResourceTable[No]),2,0)</f>
        <v>12</v>
      </c>
      <c r="E20" s="7" t="s">
        <v>486</v>
      </c>
      <c r="F20" s="7" t="s">
        <v>488</v>
      </c>
      <c r="G20" s="22" t="s">
        <v>489</v>
      </c>
      <c r="H20" s="7" t="s">
        <v>310</v>
      </c>
      <c r="I20" s="41">
        <f>VLOOKUP([Relate Resource],CHOOSE({1,2},ResourceTable[Name],ResourceTable[No]),2,0)</f>
        <v>17</v>
      </c>
    </row>
    <row r="21" spans="1:9">
      <c r="A21" s="20">
        <f t="shared" si="2"/>
        <v>20</v>
      </c>
      <c r="B21" s="7" t="s">
        <v>406</v>
      </c>
      <c r="C21" s="7" t="s">
        <v>490</v>
      </c>
      <c r="D21" s="7">
        <f>VLOOKUP([Resource],CHOOSE({1,2},ResourceTable[Name],ResourceTable[No]),2,0)</f>
        <v>13</v>
      </c>
      <c r="E21" s="7" t="s">
        <v>492</v>
      </c>
      <c r="F21" s="7" t="s">
        <v>494</v>
      </c>
      <c r="G21" s="22" t="s">
        <v>393</v>
      </c>
      <c r="H21" s="7" t="s">
        <v>373</v>
      </c>
      <c r="I21" s="41">
        <f>VLOOKUP([Relate Resource],CHOOSE({1,2},ResourceTable[Name],ResourceTable[No]),2,0)</f>
        <v>18</v>
      </c>
    </row>
    <row r="22" spans="1:9">
      <c r="A22" s="20">
        <f t="shared" ref="A22:A24" si="3">IFERROR($A21+1,1)</f>
        <v>21</v>
      </c>
      <c r="B22" s="7" t="s">
        <v>208</v>
      </c>
      <c r="C22" s="7" t="s">
        <v>568</v>
      </c>
      <c r="D22" s="7">
        <f>VLOOKUP([Resource],CHOOSE({1,2},ResourceTable[Name],ResourceTable[No]),2,0)</f>
        <v>4</v>
      </c>
      <c r="E22" s="7" t="s">
        <v>441</v>
      </c>
      <c r="F22" s="7" t="s">
        <v>495</v>
      </c>
      <c r="G22" s="22" t="s">
        <v>496</v>
      </c>
      <c r="H22" s="7" t="s">
        <v>310</v>
      </c>
      <c r="I22" s="41">
        <f>VLOOKUP([Relate Resource],CHOOSE({1,2},ResourceTable[Name],ResourceTable[No]),2,0)</f>
        <v>26</v>
      </c>
    </row>
    <row r="23" spans="1:9">
      <c r="A23" s="20">
        <f t="shared" si="3"/>
        <v>22</v>
      </c>
      <c r="B23" s="7" t="s">
        <v>490</v>
      </c>
      <c r="C23" s="7" t="s">
        <v>568</v>
      </c>
      <c r="D23" s="7">
        <f>VLOOKUP([Resource],CHOOSE({1,2},ResourceTable[Name],ResourceTable[No]),2,0)</f>
        <v>18</v>
      </c>
      <c r="E23" s="7" t="s">
        <v>660</v>
      </c>
      <c r="F23" s="7" t="s">
        <v>661</v>
      </c>
      <c r="G23" s="22" t="s">
        <v>303</v>
      </c>
      <c r="H23" s="7" t="s">
        <v>401</v>
      </c>
      <c r="I23" s="41">
        <f>VLOOKUP([Relate Resource],CHOOSE({1,2},ResourceTable[Name],ResourceTable[No]),2,0)</f>
        <v>26</v>
      </c>
    </row>
    <row r="24" spans="1:9">
      <c r="A24" s="20">
        <f t="shared" si="3"/>
        <v>23</v>
      </c>
      <c r="B24" s="7" t="s">
        <v>484</v>
      </c>
      <c r="C24" s="7" t="s">
        <v>208</v>
      </c>
      <c r="D24" s="7">
        <f>VLOOKUP([Resource],CHOOSE({1,2},ResourceTable[Name],ResourceTable[No]),2,0)</f>
        <v>17</v>
      </c>
      <c r="E24" s="7" t="s">
        <v>508</v>
      </c>
      <c r="F24" s="7" t="s">
        <v>509</v>
      </c>
      <c r="G24" s="22" t="s">
        <v>303</v>
      </c>
      <c r="H24" s="7" t="s">
        <v>401</v>
      </c>
      <c r="I24" s="41">
        <f>VLOOKUP([Relate Resource],CHOOSE({1,2},ResourceTable[Name],ResourceTable[No]),2,0)</f>
        <v>4</v>
      </c>
    </row>
    <row r="25" spans="1:9">
      <c r="A25" s="20">
        <f t="shared" ref="A25:A30" si="4">IFERROR($A24+1,1)</f>
        <v>24</v>
      </c>
      <c r="B25" s="7" t="s">
        <v>515</v>
      </c>
      <c r="C25" s="7" t="s">
        <v>208</v>
      </c>
      <c r="D25" s="7">
        <f>VLOOKUP([Resource],CHOOSE({1,2},ResourceTable[Name],ResourceTable[No]),2,0)</f>
        <v>19</v>
      </c>
      <c r="E25" s="7" t="s">
        <v>399</v>
      </c>
      <c r="F25" s="7" t="s">
        <v>518</v>
      </c>
      <c r="G25" s="22" t="s">
        <v>208</v>
      </c>
      <c r="H25" s="7" t="s">
        <v>401</v>
      </c>
      <c r="I25" s="41">
        <f>VLOOKUP([Relate Resource],CHOOSE({1,2},ResourceTable[Name],ResourceTable[No]),2,0)</f>
        <v>4</v>
      </c>
    </row>
    <row r="26" spans="1:9">
      <c r="A26" s="20">
        <f t="shared" si="4"/>
        <v>25</v>
      </c>
      <c r="B26" s="7" t="s">
        <v>515</v>
      </c>
      <c r="C26" s="7" t="s">
        <v>519</v>
      </c>
      <c r="D26" s="7">
        <f>VLOOKUP([Resource],CHOOSE({1,2},ResourceTable[Name],ResourceTable[No]),2,0)</f>
        <v>19</v>
      </c>
      <c r="E26" s="7" t="s">
        <v>521</v>
      </c>
      <c r="F26" s="7" t="s">
        <v>520</v>
      </c>
      <c r="G26" s="22" t="s">
        <v>496</v>
      </c>
      <c r="H26" s="7" t="s">
        <v>310</v>
      </c>
      <c r="I26" s="41">
        <f>VLOOKUP([Relate Resource],CHOOSE({1,2},ResourceTable[Name],ResourceTable[No]),2,0)</f>
        <v>20</v>
      </c>
    </row>
    <row r="27" spans="1:9">
      <c r="A27" s="20">
        <f t="shared" si="4"/>
        <v>26</v>
      </c>
      <c r="B27" s="7" t="s">
        <v>208</v>
      </c>
      <c r="C27" s="7" t="s">
        <v>523</v>
      </c>
      <c r="D27" s="7">
        <f>VLOOKUP([Resource],CHOOSE({1,2},ResourceTable[Name],ResourceTable[No]),2,0)</f>
        <v>4</v>
      </c>
      <c r="E27" s="7" t="s">
        <v>438</v>
      </c>
      <c r="F27" s="7" t="s">
        <v>530</v>
      </c>
      <c r="G27" s="22" t="s">
        <v>531</v>
      </c>
      <c r="H27" s="7" t="s">
        <v>310</v>
      </c>
      <c r="I27" s="41">
        <f>VLOOKUP([Relate Resource],CHOOSE({1,2},ResourceTable[Name],ResourceTable[No]),2,0)</f>
        <v>21</v>
      </c>
    </row>
    <row r="28" spans="1:9">
      <c r="A28" s="20">
        <f t="shared" si="4"/>
        <v>27</v>
      </c>
      <c r="B28" s="7" t="s">
        <v>515</v>
      </c>
      <c r="C28" s="7" t="s">
        <v>523</v>
      </c>
      <c r="D28" s="7">
        <f>VLOOKUP([Resource],CHOOSE({1,2},ResourceTable[Name],ResourceTable[No]),2,0)</f>
        <v>19</v>
      </c>
      <c r="E28" s="7" t="s">
        <v>528</v>
      </c>
      <c r="F28" s="7" t="s">
        <v>532</v>
      </c>
      <c r="G28" s="22" t="s">
        <v>531</v>
      </c>
      <c r="H28" s="7" t="s">
        <v>216</v>
      </c>
      <c r="I28" s="41">
        <f>VLOOKUP([Relate Resource],CHOOSE({1,2},ResourceTable[Name],ResourceTable[No]),2,0)</f>
        <v>21</v>
      </c>
    </row>
    <row r="29" spans="1:9">
      <c r="A29" s="20">
        <f t="shared" si="4"/>
        <v>28</v>
      </c>
      <c r="B29" s="7" t="s">
        <v>543</v>
      </c>
      <c r="C29" s="7" t="s">
        <v>545</v>
      </c>
      <c r="D29" s="7">
        <f>VLOOKUP([Resource],CHOOSE({1,2},ResourceTable[Name],ResourceTable[No]),2,0)</f>
        <v>23</v>
      </c>
      <c r="E29" s="7" t="s">
        <v>549</v>
      </c>
      <c r="F29" s="7" t="s">
        <v>550</v>
      </c>
      <c r="G29" s="22" t="s">
        <v>496</v>
      </c>
      <c r="H29" s="7" t="s">
        <v>310</v>
      </c>
      <c r="I29" s="41">
        <f>VLOOKUP([Relate Resource],CHOOSE({1,2},ResourceTable[Name],ResourceTable[No]),2,0)</f>
        <v>24</v>
      </c>
    </row>
    <row r="30" spans="1:9">
      <c r="A30" s="20">
        <f t="shared" si="4"/>
        <v>29</v>
      </c>
      <c r="B30" s="7" t="s">
        <v>543</v>
      </c>
      <c r="C30" s="7" t="s">
        <v>208</v>
      </c>
      <c r="D30" s="7">
        <f>VLOOKUP([Resource],CHOOSE({1,2},ResourceTable[Name],ResourceTable[No]),2,0)</f>
        <v>23</v>
      </c>
      <c r="E30" s="7" t="s">
        <v>399</v>
      </c>
      <c r="F30" s="7" t="s">
        <v>551</v>
      </c>
      <c r="G30" s="22" t="s">
        <v>208</v>
      </c>
      <c r="H30" s="7" t="s">
        <v>401</v>
      </c>
      <c r="I30" s="41">
        <f>VLOOKUP([Relate Resource],CHOOSE({1,2},ResourceTable[Name],ResourceTable[No]),2,0)</f>
        <v>4</v>
      </c>
    </row>
    <row r="31" spans="1:9">
      <c r="A31" s="12">
        <f t="shared" ref="A31:A36" si="5">IFERROR($A30+1,1)</f>
        <v>30</v>
      </c>
      <c r="B31" s="9" t="s">
        <v>515</v>
      </c>
      <c r="C31" s="9" t="s">
        <v>562</v>
      </c>
      <c r="D31" s="9">
        <f>VLOOKUP([Resource],CHOOSE({1,2},ResourceTable[Name],ResourceTable[No]),2,0)</f>
        <v>19</v>
      </c>
      <c r="E31" s="9" t="s">
        <v>564</v>
      </c>
      <c r="F31" s="9" t="s">
        <v>563</v>
      </c>
      <c r="G31" s="19" t="s">
        <v>566</v>
      </c>
      <c r="H31" s="9" t="s">
        <v>310</v>
      </c>
      <c r="I31" s="35">
        <f>VLOOKUP([Relate Resource],CHOOSE({1,2},ResourceTable[Name],ResourceTable[No]),2,0)</f>
        <v>25</v>
      </c>
    </row>
    <row r="32" spans="1:9">
      <c r="A32" s="20">
        <f t="shared" si="5"/>
        <v>31</v>
      </c>
      <c r="B32" s="7" t="s">
        <v>568</v>
      </c>
      <c r="C32" s="7" t="s">
        <v>568</v>
      </c>
      <c r="D32" s="7">
        <f>VLOOKUP([Resource],CHOOSE({1,2},ResourceTable[Name],ResourceTable[No]),2,0)</f>
        <v>26</v>
      </c>
      <c r="E32" s="7" t="s">
        <v>584</v>
      </c>
      <c r="F32" s="7" t="s">
        <v>584</v>
      </c>
      <c r="G32" s="22" t="s">
        <v>585</v>
      </c>
      <c r="H32" s="9" t="s">
        <v>310</v>
      </c>
      <c r="I32" s="41">
        <f>VLOOKUP([Relate Resource],CHOOSE({1,2},ResourceTable[Name],ResourceTable[No]),2,0)</f>
        <v>26</v>
      </c>
    </row>
    <row r="33" spans="1:9">
      <c r="A33" s="20">
        <f t="shared" si="5"/>
        <v>32</v>
      </c>
      <c r="B33" s="7" t="s">
        <v>568</v>
      </c>
      <c r="C33" s="7" t="s">
        <v>208</v>
      </c>
      <c r="D33" s="7">
        <f>VLOOKUP([Resource],CHOOSE({1,2},ResourceTable[Name],ResourceTable[No]),2,0)</f>
        <v>26</v>
      </c>
      <c r="E33" s="7" t="s">
        <v>586</v>
      </c>
      <c r="F33" s="7" t="s">
        <v>587</v>
      </c>
      <c r="G33" s="22" t="s">
        <v>303</v>
      </c>
      <c r="H33" s="7" t="s">
        <v>401</v>
      </c>
      <c r="I33" s="41">
        <f>VLOOKUP([Relate Resource],CHOOSE({1,2},ResourceTable[Name],ResourceTable[No]),2,0)</f>
        <v>4</v>
      </c>
    </row>
    <row r="34" spans="1:9">
      <c r="A34" s="20">
        <f t="shared" si="5"/>
        <v>33</v>
      </c>
      <c r="B34" s="7" t="s">
        <v>568</v>
      </c>
      <c r="C34" s="7" t="s">
        <v>593</v>
      </c>
      <c r="D34" s="7">
        <f>VLOOKUP([Resource],CHOOSE({1,2},ResourceTable[Name],ResourceTable[No]),2,0)</f>
        <v>26</v>
      </c>
      <c r="E34" s="7" t="s">
        <v>595</v>
      </c>
      <c r="F34" s="7" t="s">
        <v>597</v>
      </c>
      <c r="G34" s="22" t="s">
        <v>566</v>
      </c>
      <c r="H34" s="7" t="s">
        <v>310</v>
      </c>
      <c r="I34" s="41">
        <f>VLOOKUP([Relate Resource],CHOOSE({1,2},ResourceTable[Name],ResourceTable[No]),2,0)</f>
        <v>27</v>
      </c>
    </row>
    <row r="35" spans="1:9">
      <c r="A35" s="20">
        <f t="shared" si="5"/>
        <v>34</v>
      </c>
      <c r="B35" s="7" t="s">
        <v>543</v>
      </c>
      <c r="C35" s="7" t="s">
        <v>605</v>
      </c>
      <c r="D35" s="7">
        <f>VLOOKUP([Resource],CHOOSE({1,2},ResourceTable[Name],ResourceTable[No]),2,0)</f>
        <v>23</v>
      </c>
      <c r="E35" s="7" t="s">
        <v>607</v>
      </c>
      <c r="F35" s="7" t="s">
        <v>610</v>
      </c>
      <c r="G35" s="22" t="s">
        <v>609</v>
      </c>
      <c r="H35" s="7" t="s">
        <v>310</v>
      </c>
      <c r="I35" s="41">
        <f>VLOOKUP([Relate Resource],CHOOSE({1,2},ResourceTable[Name],ResourceTable[No]),2,0)</f>
        <v>28</v>
      </c>
    </row>
    <row r="36" spans="1:9">
      <c r="A36" s="20">
        <f t="shared" si="5"/>
        <v>35</v>
      </c>
      <c r="B36" s="7" t="s">
        <v>568</v>
      </c>
      <c r="C36" s="7" t="s">
        <v>612</v>
      </c>
      <c r="D36" s="7">
        <f>VLOOKUP([Resource],CHOOSE({1,2},ResourceTable[Name],ResourceTable[No]),2,0)</f>
        <v>26</v>
      </c>
      <c r="E36" s="7" t="s">
        <v>614</v>
      </c>
      <c r="F36" s="7" t="s">
        <v>613</v>
      </c>
      <c r="G36" s="22" t="s">
        <v>616</v>
      </c>
      <c r="H36" s="7" t="s">
        <v>310</v>
      </c>
      <c r="I36" s="41">
        <f>VLOOKUP([Relate Resource],CHOOSE({1,2},ResourceTable[Name],ResourceTable[No]),2,0)</f>
        <v>29</v>
      </c>
    </row>
    <row r="37" spans="1:9">
      <c r="A37" s="20">
        <f t="shared" ref="A37:A42" si="6">IFERROR($A36+1,1)</f>
        <v>36</v>
      </c>
      <c r="B37" s="7" t="s">
        <v>605</v>
      </c>
      <c r="C37" s="7" t="s">
        <v>568</v>
      </c>
      <c r="D37" s="7">
        <f>VLOOKUP([Resource],CHOOSE({1,2},ResourceTable[Name],ResourceTable[No]),2,0)</f>
        <v>28</v>
      </c>
      <c r="E37" s="7" t="s">
        <v>549</v>
      </c>
      <c r="F37" s="7" t="s">
        <v>617</v>
      </c>
      <c r="G37" s="22" t="s">
        <v>303</v>
      </c>
      <c r="H37" s="7" t="s">
        <v>401</v>
      </c>
      <c r="I37" s="41">
        <f>VLOOKUP([Relate Resource],CHOOSE({1,2},ResourceTable[Name],ResourceTable[No]),2,0)</f>
        <v>26</v>
      </c>
    </row>
    <row r="38" spans="1:9">
      <c r="A38" s="20">
        <f t="shared" si="6"/>
        <v>37</v>
      </c>
      <c r="B38" s="7" t="s">
        <v>612</v>
      </c>
      <c r="C38" s="7" t="s">
        <v>568</v>
      </c>
      <c r="D38" s="7">
        <f>VLOOKUP([Resource],CHOOSE({1,2},ResourceTable[Name],ResourceTable[No]),2,0)</f>
        <v>29</v>
      </c>
      <c r="E38" s="7" t="s">
        <v>618</v>
      </c>
      <c r="F38" s="7" t="s">
        <v>619</v>
      </c>
      <c r="G38" s="22" t="s">
        <v>303</v>
      </c>
      <c r="H38" s="7" t="s">
        <v>401</v>
      </c>
      <c r="I38" s="41">
        <f>VLOOKUP([Relate Resource],CHOOSE({1,2},ResourceTable[Name],ResourceTable[No]),2,0)</f>
        <v>26</v>
      </c>
    </row>
    <row r="39" spans="1:9">
      <c r="A39" s="20">
        <f t="shared" si="6"/>
        <v>38</v>
      </c>
      <c r="B39" s="7" t="s">
        <v>568</v>
      </c>
      <c r="C39" s="7" t="s">
        <v>208</v>
      </c>
      <c r="D39" s="7">
        <f>VLOOKUP([Resource],CHOOSE({1,2},ResourceTable[Name],ResourceTable[No]),2,0)</f>
        <v>26</v>
      </c>
      <c r="E39" s="7" t="s">
        <v>639</v>
      </c>
      <c r="F39" s="7" t="s">
        <v>640</v>
      </c>
      <c r="G39" s="22" t="s">
        <v>641</v>
      </c>
      <c r="H39" s="7" t="s">
        <v>401</v>
      </c>
      <c r="I39" s="41">
        <f>VLOOKUP([Relate Resource],CHOOSE({1,2},ResourceTable[Name],ResourceTable[No]),2,0)</f>
        <v>4</v>
      </c>
    </row>
    <row r="40" spans="1:9">
      <c r="A40" s="20">
        <f t="shared" si="6"/>
        <v>39</v>
      </c>
      <c r="B40" s="7" t="s">
        <v>402</v>
      </c>
      <c r="C40" s="7" t="s">
        <v>650</v>
      </c>
      <c r="D40" s="7">
        <f>VLOOKUP([Resource],CHOOSE({1,2},ResourceTable[Name],ResourceTable[No]),2,0)</f>
        <v>12</v>
      </c>
      <c r="E40" s="7" t="s">
        <v>654</v>
      </c>
      <c r="F40" s="7" t="s">
        <v>655</v>
      </c>
      <c r="G40" s="22" t="s">
        <v>654</v>
      </c>
      <c r="H40" s="7" t="s">
        <v>310</v>
      </c>
      <c r="I40" s="41">
        <f>VLOOKUP([Relate Resource],CHOOSE({1,2},ResourceTable[Name],ResourceTable[No]),2,0)</f>
        <v>30</v>
      </c>
    </row>
    <row r="41" spans="1:9">
      <c r="A41" s="20">
        <f t="shared" si="6"/>
        <v>40</v>
      </c>
      <c r="B41" s="7" t="s">
        <v>650</v>
      </c>
      <c r="C41" s="7" t="s">
        <v>402</v>
      </c>
      <c r="D41" s="7">
        <f>VLOOKUP([Resource],CHOOSE({1,2},ResourceTable[Name],ResourceTable[No]),2,0)</f>
        <v>30</v>
      </c>
      <c r="E41" s="7" t="s">
        <v>652</v>
      </c>
      <c r="F41" s="7" t="s">
        <v>652</v>
      </c>
      <c r="G41" s="22" t="s">
        <v>349</v>
      </c>
      <c r="H41" s="7" t="s">
        <v>401</v>
      </c>
      <c r="I41" s="41">
        <f>VLOOKUP([Relate Resource],CHOOSE({1,2},ResourceTable[Name],ResourceTable[No]),2,0)</f>
        <v>12</v>
      </c>
    </row>
    <row r="42" spans="1:9">
      <c r="A42" s="20">
        <f t="shared" si="6"/>
        <v>41</v>
      </c>
      <c r="B42" s="7" t="s">
        <v>650</v>
      </c>
      <c r="C42" s="7" t="s">
        <v>568</v>
      </c>
      <c r="D42" s="7">
        <f>VLOOKUP([Resource],CHOOSE({1,2},ResourceTable[Name],ResourceTable[No]),2,0)</f>
        <v>30</v>
      </c>
      <c r="E42" s="7" t="s">
        <v>303</v>
      </c>
      <c r="F42" s="7" t="s">
        <v>657</v>
      </c>
      <c r="G42" s="22" t="s">
        <v>303</v>
      </c>
      <c r="H42" s="7" t="s">
        <v>401</v>
      </c>
      <c r="I42" s="41">
        <f>VLOOKUP([Relate Resource],CHOOSE({1,2},ResourceTable[Name],ResourceTable[No]),2,0)</f>
        <v>26</v>
      </c>
    </row>
    <row r="43" spans="1:9">
      <c r="A43" s="20">
        <f>IFERROR($A42+1,1)</f>
        <v>42</v>
      </c>
      <c r="B43" s="7" t="s">
        <v>462</v>
      </c>
      <c r="C43" s="7" t="s">
        <v>406</v>
      </c>
      <c r="D43" s="7">
        <f>VLOOKUP([Resource],CHOOSE({1,2},ResourceTable[Name],ResourceTable[No]),2,0)</f>
        <v>15</v>
      </c>
      <c r="E43" s="7" t="s">
        <v>13</v>
      </c>
      <c r="F43" s="7" t="s">
        <v>658</v>
      </c>
      <c r="G43" s="22" t="s">
        <v>13</v>
      </c>
      <c r="H43" s="7" t="s">
        <v>401</v>
      </c>
      <c r="I43" s="41">
        <f>VLOOKUP([Relate Resource],CHOOSE({1,2},ResourceTable[Name],ResourceTable[No]),2,0)</f>
        <v>13</v>
      </c>
    </row>
    <row r="44" spans="1:9">
      <c r="A44" s="20">
        <f>IFERROR($A43+1,1)</f>
        <v>43</v>
      </c>
      <c r="B44" s="7" t="s">
        <v>406</v>
      </c>
      <c r="C44" s="7" t="s">
        <v>402</v>
      </c>
      <c r="D44" s="7">
        <f>VLOOKUP([Resource],CHOOSE({1,2},ResourceTable[Name],ResourceTable[No]),2,0)</f>
        <v>13</v>
      </c>
      <c r="E44" s="7" t="s">
        <v>349</v>
      </c>
      <c r="F44" s="7" t="s">
        <v>659</v>
      </c>
      <c r="G44" s="22" t="s">
        <v>349</v>
      </c>
      <c r="H44" s="7" t="s">
        <v>401</v>
      </c>
      <c r="I44" s="41">
        <f>VLOOKUP([Relate Resource],CHOOSE({1,2},ResourceTable[Name],ResourceTable[No]),2,0)</f>
        <v>12</v>
      </c>
    </row>
    <row r="45" spans="1:9">
      <c r="A45" s="20">
        <f>IFERROR($A44+1,1)</f>
        <v>44</v>
      </c>
      <c r="B45" s="7" t="s">
        <v>515</v>
      </c>
      <c r="C45" s="7" t="s">
        <v>673</v>
      </c>
      <c r="D45" s="7">
        <f>VLOOKUP([Resource],CHOOSE({1,2},ResourceTable[Name],ResourceTable[No]),2,0)</f>
        <v>19</v>
      </c>
      <c r="E45" s="7" t="s">
        <v>675</v>
      </c>
      <c r="F45" s="7" t="s">
        <v>678</v>
      </c>
      <c r="G45" s="22" t="s">
        <v>677</v>
      </c>
      <c r="H45" s="7" t="s">
        <v>310</v>
      </c>
      <c r="I45" s="41">
        <f>VLOOKUP([Relate Resource],CHOOSE({1,2},ResourceTable[Name],ResourceTable[No]),2,0)</f>
        <v>31</v>
      </c>
    </row>
    <row r="46" spans="1:9">
      <c r="A46" s="20">
        <f>IFERROR($A45+1,1)</f>
        <v>45</v>
      </c>
      <c r="B46" s="7" t="s">
        <v>406</v>
      </c>
      <c r="C46" s="7" t="s">
        <v>691</v>
      </c>
      <c r="D46" s="7">
        <f>VLOOKUP([Resource],CHOOSE({1,2},ResourceTable[Name],ResourceTable[No]),2,0)</f>
        <v>13</v>
      </c>
      <c r="E46" s="7" t="s">
        <v>695</v>
      </c>
      <c r="F46" s="7" t="s">
        <v>696</v>
      </c>
      <c r="G46" s="22" t="s">
        <v>697</v>
      </c>
      <c r="H46" s="7" t="s">
        <v>310</v>
      </c>
      <c r="I46" s="41">
        <f>VLOOKUP([Relate Resource],CHOOSE({1,2},ResourceTable[Name],ResourceTable[No]),2,0)</f>
        <v>32</v>
      </c>
    </row>
    <row r="47" spans="1:9">
      <c r="A47" s="20">
        <f>IFERROR($A46+1,1)</f>
        <v>46</v>
      </c>
      <c r="B47" s="7" t="s">
        <v>208</v>
      </c>
      <c r="C47" s="7" t="s">
        <v>748</v>
      </c>
      <c r="D47" s="7">
        <f>VLOOKUP([Resource],CHOOSE({1,2},ResourceTable[Name],ResourceTable[No]),2,0)</f>
        <v>4</v>
      </c>
      <c r="E47" s="7" t="s">
        <v>764</v>
      </c>
      <c r="F47" s="7" t="s">
        <v>763</v>
      </c>
      <c r="G47" s="22" t="s">
        <v>762</v>
      </c>
      <c r="H47" s="7" t="s">
        <v>310</v>
      </c>
      <c r="I47" s="41">
        <f>VLOOKUP([Relate Resource],CHOOSE({1,2},ResourceTable[Name],ResourceTable[No]),2,0)</f>
        <v>33</v>
      </c>
    </row>
    <row r="48" spans="1:9">
      <c r="A48" s="20">
        <f>IFERROR($A47+1,1)</f>
        <v>47</v>
      </c>
      <c r="B48" s="7" t="s">
        <v>748</v>
      </c>
      <c r="C48" s="7" t="s">
        <v>749</v>
      </c>
      <c r="D48" s="7">
        <f>VLOOKUP([Resource],CHOOSE({1,2},ResourceTable[Name],ResourceTable[No]),2,0)</f>
        <v>33</v>
      </c>
      <c r="E48" s="7" t="s">
        <v>745</v>
      </c>
      <c r="F48" s="7" t="s">
        <v>765</v>
      </c>
      <c r="G48" s="22" t="s">
        <v>609</v>
      </c>
      <c r="H48" s="7" t="s">
        <v>310</v>
      </c>
      <c r="I48" s="41">
        <f>VLOOKUP([Relate Resource],CHOOSE({1,2},ResourceTable[Name],ResourceTable[No]),2,0)</f>
        <v>34</v>
      </c>
    </row>
    <row r="49" spans="1:9">
      <c r="A49" s="20">
        <f>IFERROR($A48+1,1)</f>
        <v>48</v>
      </c>
      <c r="B49" s="7" t="s">
        <v>749</v>
      </c>
      <c r="C49" s="7" t="s">
        <v>750</v>
      </c>
      <c r="D49" s="7">
        <f>VLOOKUP([Resource],CHOOSE({1,2},ResourceTable[Name],ResourceTable[No]),2,0)</f>
        <v>34</v>
      </c>
      <c r="E49" s="7" t="s">
        <v>746</v>
      </c>
      <c r="F49" s="7" t="s">
        <v>766</v>
      </c>
      <c r="G49" s="22" t="s">
        <v>616</v>
      </c>
      <c r="H49" s="7" t="s">
        <v>310</v>
      </c>
      <c r="I49" s="41">
        <f>VLOOKUP([Relate Resource],CHOOSE({1,2},ResourceTable[Name],ResourceTable[No]),2,0)</f>
        <v>35</v>
      </c>
    </row>
    <row r="50" spans="1:9">
      <c r="A50" s="20">
        <f>IFERROR($A49+1,1)</f>
        <v>49</v>
      </c>
      <c r="B50" s="7" t="s">
        <v>748</v>
      </c>
      <c r="C50" s="7" t="s">
        <v>208</v>
      </c>
      <c r="D50" s="7">
        <f>VLOOKUP([Resource],CHOOSE({1,2},ResourceTable[Name],ResourceTable[No]),2,0)</f>
        <v>33</v>
      </c>
      <c r="E50" s="7" t="s">
        <v>767</v>
      </c>
      <c r="F50" s="7" t="s">
        <v>768</v>
      </c>
      <c r="G50" s="22" t="s">
        <v>208</v>
      </c>
      <c r="H50" s="7" t="s">
        <v>401</v>
      </c>
      <c r="I50" s="41">
        <f>VLOOKUP([Relate Resource],CHOOSE({1,2},ResourceTable[Name],ResourceTable[No]),2,0)</f>
        <v>4</v>
      </c>
    </row>
  </sheetData>
  <dataValidations count="1">
    <dataValidation type="list" allowBlank="1" showInputMessage="1" showErrorMessage="1" sqref="B2:C50">
      <formula1>Resources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T109"/>
  <sheetViews>
    <sheetView workbookViewId="0">
      <selection activeCell="E51" sqref="E51"/>
    </sheetView>
  </sheetViews>
  <sheetFormatPr defaultRowHeight="15"/>
  <cols>
    <col min="1" max="16384" width="9.140625" style="26"/>
  </cols>
  <sheetData>
    <row r="1" spans="1:20" s="38" customFormat="1" ht="15" customHeight="1">
      <c r="A1" s="48" t="s">
        <v>441</v>
      </c>
      <c r="B1" s="48"/>
      <c r="C1" s="48"/>
      <c r="D1" s="48"/>
      <c r="E1" s="49" t="str">
        <f>"\"&amp;VLOOKUP($A$1,SeedMap[],3,0)&amp;"\"&amp;VLOOKUP($A$1,SeedMap[],4,0)&amp;"::"&amp;VLOOKUP($A$1,SeedMap[],5,0)&amp;"()"</f>
        <v>\Milestone\Appframe\Model\ResourceRelation::truncate()</v>
      </c>
      <c r="F1" s="49"/>
      <c r="G1" s="49"/>
      <c r="H1" s="49"/>
      <c r="I1" s="50" t="s">
        <v>176</v>
      </c>
      <c r="J1" s="50"/>
      <c r="K1" s="50"/>
      <c r="L1" s="50"/>
      <c r="M1" s="50"/>
      <c r="N1" s="50"/>
      <c r="O1" s="50"/>
      <c r="P1" s="50"/>
      <c r="Q1" s="50"/>
      <c r="R1" s="50"/>
      <c r="S1" s="31" t="str">
        <f>""</f>
        <v/>
      </c>
      <c r="T1" s="10"/>
    </row>
    <row r="2" spans="1:20" s="38" customFormat="1" ht="15" customHeight="1">
      <c r="A2" s="48"/>
      <c r="B2" s="48"/>
      <c r="C2" s="48"/>
      <c r="D2" s="48"/>
      <c r="E2" s="49" t="s">
        <v>436</v>
      </c>
      <c r="F2" s="49"/>
      <c r="G2" s="49"/>
      <c r="H2" s="49"/>
      <c r="I2" s="50" t="s">
        <v>175</v>
      </c>
      <c r="J2" s="50"/>
      <c r="K2" s="50"/>
      <c r="L2" s="50"/>
      <c r="M2" s="50"/>
      <c r="N2" s="50"/>
      <c r="O2" s="50"/>
      <c r="P2" s="50"/>
      <c r="Q2" s="50"/>
      <c r="R2" s="50"/>
      <c r="S2" s="31" t="str">
        <f>";"</f>
        <v>;</v>
      </c>
      <c r="T2" s="10"/>
    </row>
    <row r="3" spans="1:20" s="38" customFormat="1" ht="15" customHeight="1">
      <c r="A3" s="48"/>
      <c r="B3" s="48"/>
      <c r="C3" s="48"/>
      <c r="D3" s="48"/>
      <c r="E3" s="49"/>
      <c r="F3" s="49"/>
      <c r="G3" s="49"/>
      <c r="H3" s="49"/>
      <c r="I3" s="50" t="s">
        <v>430</v>
      </c>
      <c r="J3" s="50"/>
      <c r="K3" s="50"/>
      <c r="L3" s="50"/>
      <c r="M3" s="50"/>
      <c r="N3" s="50"/>
      <c r="O3" s="50"/>
      <c r="P3" s="50"/>
      <c r="Q3" s="50"/>
      <c r="R3" s="50"/>
      <c r="S3" s="31" t="str">
        <f>$I$3</f>
        <v>\DB::statement('set foreign_key_checks = ' . $_);</v>
      </c>
      <c r="T3" s="10"/>
    </row>
    <row r="4" spans="1:20" s="38" customFormat="1" hidden="1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>
      <c r="A5" s="32"/>
      <c r="B5" s="28"/>
      <c r="C5" s="34" t="str">
        <f>IF(VLOOKUP($A$1&amp;"-0",TableData[[TRCode]:[15]],C$4+$B$4,0)=0,"",VLOOKUP($A$1&amp;"-0",TableData[[TRCode]:[15]],C$4+$B$4,0))</f>
        <v>resource</v>
      </c>
      <c r="D5" s="34" t="str">
        <f>IF(VLOOKUP($A$1&amp;"-0",TableData[[TRCode]:[15]],D$4+$B$4,0)=0,"",VLOOKUP($A$1&amp;"-0",TableData[[TRCode]:[15]],D$4+$B$4,0))</f>
        <v>name</v>
      </c>
      <c r="E5" s="34" t="str">
        <f>IF(VLOOKUP($A$1&amp;"-0",TableData[[TRCode]:[15]],E$4+$B$4,0)=0,"",VLOOKUP($A$1&amp;"-0",TableData[[TRCode]:[15]],E$4+$B$4,0))</f>
        <v>description</v>
      </c>
      <c r="F5" s="34" t="str">
        <f>IF(VLOOKUP($A$1&amp;"-0",TableData[[TRCode]:[15]],F$4+$B$4,0)=0,"",VLOOKUP($A$1&amp;"-0",TableData[[TRCode]:[15]],F$4+$B$4,0))</f>
        <v>method</v>
      </c>
      <c r="G5" s="34" t="str">
        <f>IF(VLOOKUP($A$1&amp;"-0",TableData[[TRCode]:[15]],G$4+$B$4,0)=0,"",VLOOKUP($A$1&amp;"-0",TableData[[TRCode]:[15]],G$4+$B$4,0))</f>
        <v>type</v>
      </c>
      <c r="H5" s="34" t="str">
        <f>IF(VLOOKUP($A$1&amp;"-0",TableData[[TRCode]:[15]],H$4+$B$4,0)=0,"",VLOOKUP($A$1&amp;"-0",TableData[[TRCode]:[15]],H$4+$B$4,0))</f>
        <v>relate_resource</v>
      </c>
      <c r="I5" s="34" t="str">
        <f>IF(VLOOKUP($A$1&amp;"-0",TableData[[TRCode]:[15]],I$4+$B$4,0)=0,"",VLOOKUP($A$1&amp;"-0",TableData[[TRCode]:[15]],I$4+$B$4,0))</f>
        <v/>
      </c>
      <c r="J5" s="34" t="str">
        <f>IF(VLOOKUP($A$1&amp;"-0",TableData[[TRCode]:[15]],J$4+$B$4,0)=0,"",VLOOKUP($A$1&amp;"-0",TableData[[TRCode]:[15]],J$4+$B$4,0))</f>
        <v/>
      </c>
      <c r="K5" s="34" t="str">
        <f>IF(VLOOKUP($A$1&amp;"-0",TableData[[TRCode]:[15]],K$4+$B$4,0)=0,"",VLOOKUP($A$1&amp;"-0",TableData[[TRCode]:[15]],K$4+$B$4,0))</f>
        <v/>
      </c>
      <c r="L5" s="34" t="str">
        <f>IF(VLOOKUP($A$1&amp;"-0",TableData[[TRCode]:[15]],L$4+$B$4,0)=0,"",VLOOKUP($A$1&amp;"-0",TableData[[TRCode]:[15]],L$4+$B$4,0))</f>
        <v/>
      </c>
      <c r="M5" s="34" t="str">
        <f>IF(VLOOKUP($A$1&amp;"-0",TableData[[TRCode]:[15]],M$4+$B$4,0)=0,"",VLOOKUP($A$1&amp;"-0",TableData[[TRCode]:[15]],M$4+$B$4,0))</f>
        <v/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>
      <c r="A6" s="32"/>
      <c r="B6" s="45" t="str">
        <f>$I$1</f>
        <v>$_ = \DB::statement('SELECT @@GLOBAL.foreign_key_checks');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10"/>
      <c r="T6" s="10"/>
    </row>
    <row r="7" spans="1:20">
      <c r="A7" s="32"/>
      <c r="B7" s="46" t="str">
        <f>$I$2</f>
        <v>\DB::statement('set foreign_key_checks = 0');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</row>
    <row r="8" spans="1:20">
      <c r="A8" s="32"/>
      <c r="B8" s="47" t="str">
        <f>$E$1</f>
        <v>\Milestone\Appframe\Model\ResourceRelation::truncate()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</row>
    <row r="9" spans="1:20">
      <c r="A9" s="29">
        <v>1</v>
      </c>
      <c r="B9" s="30" t="str">
        <f ca="1">IF($B8="","",IF($B8=";",$I$3,IF($B8=$I$3,"",IF(ISNA(VLOOKUP($A$1&amp;"-"&amp;$A9,INDIRECT($E$2),1,0)),";",$S$4))))</f>
        <v>-&gt;create([</v>
      </c>
      <c r="C9" s="33" t="str">
        <f ca="1">IF(AND($B9=$S$4,C$5&lt;&gt;""),IF(VLOOKUP($A$1&amp;"-"&amp;$A9,INDIRECT($E$2),C$4+$B$4,0)="","","'"&amp;C$5&amp;"' =&gt; '"&amp;VLOOKUP($A$1&amp;"-"&amp;$A9,INDIRECT($E$2),C$4+$B$4,0)&amp;"', "),"")</f>
        <v xml:space="preserve">'resource' =&gt; '1', </v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'name' =&gt; 'User Groups', </v>
      </c>
      <c r="E9" s="33" t="str">
        <f t="shared" ca="1" si="0"/>
        <v xml:space="preserve">'description' =&gt; 'Which groups this user belongs to', </v>
      </c>
      <c r="F9" s="33" t="str">
        <f t="shared" ca="1" si="0"/>
        <v xml:space="preserve">'method' =&gt; 'Groups', </v>
      </c>
      <c r="G9" s="33" t="str">
        <f t="shared" ca="1" si="0"/>
        <v xml:space="preserve">'type' =&gt; 'belongsToMany', </v>
      </c>
      <c r="H9" s="33" t="str">
        <f t="shared" ca="1" si="0"/>
        <v xml:space="preserve">'relate_resource' =&gt; '2', </v>
      </c>
      <c r="I9" s="33" t="str">
        <f t="shared" ca="1" si="0"/>
        <v/>
      </c>
      <c r="J9" s="33" t="str">
        <f t="shared" ca="1" si="0"/>
        <v/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>])</v>
      </c>
    </row>
    <row r="10" spans="1:20">
      <c r="A10" s="29">
        <v>2</v>
      </c>
      <c r="B10" s="30" t="str">
        <f t="shared" ref="B10:B73" ca="1" si="1">IF($B9="","",IF($B9=";",$I$3,IF($B9=$I$3,"",IF(ISNA(VLOOKUP($A$1&amp;"-"&amp;$A10,INDIRECT($E$2),1,0)),";",$S$4))))</f>
        <v>-&gt;create([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 xml:space="preserve">'resource' =&gt; '2', </v>
      </c>
      <c r="D10" s="33" t="str">
        <f t="shared" ca="1" si="0"/>
        <v xml:space="preserve">'name' =&gt; 'Group Users', </v>
      </c>
      <c r="E10" s="33" t="str">
        <f t="shared" ca="1" si="0"/>
        <v xml:space="preserve">'description' =&gt; 'List of users belongs to this group', </v>
      </c>
      <c r="F10" s="33" t="str">
        <f t="shared" ca="1" si="0"/>
        <v xml:space="preserve">'method' =&gt; 'Users', </v>
      </c>
      <c r="G10" s="33" t="str">
        <f t="shared" ca="1" si="0"/>
        <v xml:space="preserve">'type' =&gt; 'belongsToMany', </v>
      </c>
      <c r="H10" s="33" t="str">
        <f t="shared" ca="1" si="0"/>
        <v xml:space="preserve">'relate_resource' =&gt; '1', </v>
      </c>
      <c r="I10" s="33" t="str">
        <f t="shared" ca="1" si="0"/>
        <v/>
      </c>
      <c r="J10" s="33" t="str">
        <f t="shared" ca="1" si="0"/>
        <v/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>])</v>
      </c>
    </row>
    <row r="11" spans="1:20">
      <c r="A11" s="29">
        <v>3</v>
      </c>
      <c r="B11" s="30" t="str">
        <f t="shared" ca="1" si="1"/>
        <v>-&gt;create([</v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'resource' =&gt; '2', </v>
      </c>
      <c r="D11" s="33" t="str">
        <f t="shared" ca="1" si="0"/>
        <v xml:space="preserve">'name' =&gt; 'Group Roles', </v>
      </c>
      <c r="E11" s="33" t="str">
        <f t="shared" ca="1" si="0"/>
        <v xml:space="preserve">'description' =&gt; 'Roles assigneed to this group', </v>
      </c>
      <c r="F11" s="33" t="str">
        <f t="shared" ca="1" si="0"/>
        <v xml:space="preserve">'method' =&gt; 'Roles', </v>
      </c>
      <c r="G11" s="33" t="str">
        <f t="shared" ca="1" si="0"/>
        <v xml:space="preserve">'type' =&gt; 'belongsToMany', </v>
      </c>
      <c r="H11" s="33" t="str">
        <f t="shared" ca="1" si="0"/>
        <v xml:space="preserve">'relate_resource' =&gt; '3', </v>
      </c>
      <c r="I11" s="33" t="str">
        <f t="shared" ca="1" si="0"/>
        <v/>
      </c>
      <c r="J11" s="33" t="str">
        <f t="shared" ca="1" si="0"/>
        <v/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>])</v>
      </c>
    </row>
    <row r="12" spans="1:20">
      <c r="A12" s="29">
        <v>4</v>
      </c>
      <c r="B12" s="30" t="str">
        <f t="shared" ca="1" si="1"/>
        <v>-&gt;create([</v>
      </c>
      <c r="C12" s="33" t="str">
        <f t="shared" ca="1" si="3"/>
        <v xml:space="preserve">'resource' =&gt; '3', </v>
      </c>
      <c r="D12" s="33" t="str">
        <f t="shared" ca="1" si="0"/>
        <v xml:space="preserve">'name' =&gt; 'Role Groups', </v>
      </c>
      <c r="E12" s="33" t="str">
        <f t="shared" ca="1" si="0"/>
        <v xml:space="preserve">'description' =&gt; 'Details of groups this role assigned to', </v>
      </c>
      <c r="F12" s="33" t="str">
        <f t="shared" ca="1" si="0"/>
        <v xml:space="preserve">'method' =&gt; 'Groups', </v>
      </c>
      <c r="G12" s="33" t="str">
        <f t="shared" ca="1" si="0"/>
        <v xml:space="preserve">'type' =&gt; 'belongsToMany', </v>
      </c>
      <c r="H12" s="33" t="str">
        <f t="shared" ca="1" si="0"/>
        <v xml:space="preserve">'relate_resource' =&gt; '2', </v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>])</v>
      </c>
    </row>
    <row r="13" spans="1:20">
      <c r="A13" s="29">
        <v>5</v>
      </c>
      <c r="B13" s="30" t="str">
        <f t="shared" ca="1" si="1"/>
        <v>-&gt;create([</v>
      </c>
      <c r="C13" s="33" t="str">
        <f t="shared" ca="1" si="3"/>
        <v xml:space="preserve">'resource' =&gt; '3', </v>
      </c>
      <c r="D13" s="33" t="str">
        <f t="shared" ca="1" si="0"/>
        <v xml:space="preserve">'name' =&gt; 'Role Resource', </v>
      </c>
      <c r="E13" s="33" t="str">
        <f t="shared" ca="1" si="0"/>
        <v xml:space="preserve">'description' =&gt; 'Resources assigned to a role', </v>
      </c>
      <c r="F13" s="33" t="str">
        <f t="shared" ca="1" si="0"/>
        <v xml:space="preserve">'method' =&gt; 'Resources', </v>
      </c>
      <c r="G13" s="33" t="str">
        <f t="shared" ca="1" si="0"/>
        <v xml:space="preserve">'type' =&gt; 'hasMany', </v>
      </c>
      <c r="H13" s="33" t="str">
        <f t="shared" ca="1" si="0"/>
        <v xml:space="preserve">'relate_resource' =&gt; '11', </v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>])</v>
      </c>
    </row>
    <row r="14" spans="1:20">
      <c r="A14" s="29">
        <v>6</v>
      </c>
      <c r="B14" s="30" t="str">
        <f t="shared" ca="1" si="1"/>
        <v>-&gt;create([</v>
      </c>
      <c r="C14" s="33" t="str">
        <f t="shared" ca="1" si="3"/>
        <v xml:space="preserve">'resource' =&gt; '4', </v>
      </c>
      <c r="D14" s="33" t="str">
        <f t="shared" ca="1" si="0"/>
        <v xml:space="preserve">'name' =&gt; 'Resource Roles', </v>
      </c>
      <c r="E14" s="33" t="str">
        <f t="shared" ca="1" si="0"/>
        <v xml:space="preserve">'description' =&gt; 'The details of roles who have access to this resource', </v>
      </c>
      <c r="F14" s="33" t="str">
        <f t="shared" ca="1" si="0"/>
        <v xml:space="preserve">'method' =&gt; 'Roles', </v>
      </c>
      <c r="G14" s="33" t="str">
        <f t="shared" ca="1" si="0"/>
        <v xml:space="preserve">'type' =&gt; 'belongsToMany', </v>
      </c>
      <c r="H14" s="33" t="str">
        <f t="shared" ca="1" si="0"/>
        <v xml:space="preserve">'relate_resource' =&gt; '3', </v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>])</v>
      </c>
    </row>
    <row r="15" spans="1:20">
      <c r="A15" s="29">
        <v>7</v>
      </c>
      <c r="B15" s="30" t="str">
        <f t="shared" ca="1" si="1"/>
        <v>-&gt;create([</v>
      </c>
      <c r="C15" s="33" t="str">
        <f t="shared" ca="1" si="3"/>
        <v xml:space="preserve">'resource' =&gt; '4', </v>
      </c>
      <c r="D15" s="33" t="str">
        <f t="shared" ca="1" si="0"/>
        <v xml:space="preserve">'name' =&gt; 'Resource Actions', </v>
      </c>
      <c r="E15" s="33" t="str">
        <f t="shared" ca="1" si="0"/>
        <v xml:space="preserve">'description' =&gt; 'Get actions available for the resource', </v>
      </c>
      <c r="F15" s="33" t="str">
        <f t="shared" ca="1" si="0"/>
        <v xml:space="preserve">'method' =&gt; 'Actions', </v>
      </c>
      <c r="G15" s="33" t="str">
        <f t="shared" ca="1" si="0"/>
        <v xml:space="preserve">'type' =&gt; 'hasMany', </v>
      </c>
      <c r="H15" s="33" t="str">
        <f t="shared" ca="1" si="0"/>
        <v xml:space="preserve">'relate_resource' =&gt; '7', </v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>])</v>
      </c>
    </row>
    <row r="16" spans="1:20">
      <c r="A16" s="29">
        <v>8</v>
      </c>
      <c r="B16" s="30" t="str">
        <f t="shared" ca="1" si="1"/>
        <v>-&gt;create([</v>
      </c>
      <c r="C16" s="33" t="str">
        <f t="shared" ca="1" si="3"/>
        <v xml:space="preserve">'resource' =&gt; '7', </v>
      </c>
      <c r="D16" s="33" t="str">
        <f t="shared" ca="1" si="0"/>
        <v xml:space="preserve">'name' =&gt; 'Resource Action Methods', </v>
      </c>
      <c r="E16" s="33" t="str">
        <f t="shared" ca="1" si="0"/>
        <v xml:space="preserve">'description' =&gt; 'Handler details of an action', </v>
      </c>
      <c r="F16" s="33" t="str">
        <f t="shared" ca="1" si="0"/>
        <v xml:space="preserve">'method' =&gt; 'Method', </v>
      </c>
      <c r="G16" s="33" t="str">
        <f t="shared" ca="1" si="0"/>
        <v xml:space="preserve">'type' =&gt; 'hasOne', </v>
      </c>
      <c r="H16" s="33" t="str">
        <f t="shared" ca="1" si="0"/>
        <v xml:space="preserve">'relate_resource' =&gt; '8', </v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>])</v>
      </c>
    </row>
    <row r="17" spans="1:18">
      <c r="A17" s="29">
        <v>9</v>
      </c>
      <c r="B17" s="30" t="str">
        <f t="shared" ca="1" si="1"/>
        <v>-&gt;create([</v>
      </c>
      <c r="C17" s="33" t="str">
        <f t="shared" ca="1" si="3"/>
        <v xml:space="preserve">'resource' =&gt; '7', </v>
      </c>
      <c r="D17" s="33" t="str">
        <f t="shared" ca="1" si="0"/>
        <v xml:space="preserve">'name' =&gt; 'Resource Action Lists', </v>
      </c>
      <c r="E17" s="33" t="str">
        <f t="shared" ca="1" si="0"/>
        <v xml:space="preserve">'description' =&gt; 'Lists where action available', </v>
      </c>
      <c r="F17" s="33" t="str">
        <f t="shared" ca="1" si="0"/>
        <v xml:space="preserve">'method' =&gt; 'Lists', </v>
      </c>
      <c r="G17" s="33" t="str">
        <f t="shared" ca="1" si="0"/>
        <v xml:space="preserve">'type' =&gt; 'hasMany', </v>
      </c>
      <c r="H17" s="33" t="str">
        <f t="shared" ca="1" si="0"/>
        <v xml:space="preserve">'relate_resource' =&gt; '9', </v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>])</v>
      </c>
    </row>
    <row r="18" spans="1:18">
      <c r="A18" s="29">
        <v>10</v>
      </c>
      <c r="B18" s="30" t="str">
        <f t="shared" ca="1" si="1"/>
        <v>-&gt;create([</v>
      </c>
      <c r="C18" s="33" t="str">
        <f t="shared" ca="1" si="3"/>
        <v xml:space="preserve">'resource' =&gt; '7', </v>
      </c>
      <c r="D18" s="33" t="str">
        <f t="shared" ca="1" si="0"/>
        <v xml:space="preserve">'name' =&gt; 'Resource Action Data', </v>
      </c>
      <c r="E18" s="33" t="str">
        <f t="shared" ca="1" si="0"/>
        <v xml:space="preserve">'description' =&gt; 'Resource data where action available', </v>
      </c>
      <c r="F18" s="33" t="str">
        <f t="shared" ca="1" si="0"/>
        <v xml:space="preserve">'method' =&gt; 'Data', </v>
      </c>
      <c r="G18" s="33" t="str">
        <f t="shared" ca="1" si="0"/>
        <v xml:space="preserve">'type' =&gt; 'hasMany', </v>
      </c>
      <c r="H18" s="33" t="str">
        <f t="shared" ca="1" si="0"/>
        <v xml:space="preserve">'relate_resource' =&gt; '10', </v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>])</v>
      </c>
    </row>
    <row r="19" spans="1:18">
      <c r="A19" s="29">
        <v>11</v>
      </c>
      <c r="B19" s="30" t="str">
        <f t="shared" ca="1" si="1"/>
        <v>-&gt;create([</v>
      </c>
      <c r="C19" s="33" t="str">
        <f t="shared" ca="1" si="3"/>
        <v xml:space="preserve">'resource' =&gt; '5', </v>
      </c>
      <c r="D19" s="33" t="str">
        <f t="shared" ca="1" si="0"/>
        <v xml:space="preserve">'name' =&gt; 'Organisation Contacts', </v>
      </c>
      <c r="E19" s="33" t="str">
        <f t="shared" ca="1" si="0"/>
        <v xml:space="preserve">'description' =&gt; 'Contact details of organisation', </v>
      </c>
      <c r="F19" s="33" t="str">
        <f t="shared" ca="1" si="0"/>
        <v xml:space="preserve">'method' =&gt; 'Contacts', </v>
      </c>
      <c r="G19" s="33" t="str">
        <f t="shared" ca="1" si="0"/>
        <v xml:space="preserve">'type' =&gt; 'hasMany', </v>
      </c>
      <c r="H19" s="33" t="str">
        <f t="shared" ca="1" si="0"/>
        <v xml:space="preserve">'relate_resource' =&gt; '6', </v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>])</v>
      </c>
    </row>
    <row r="20" spans="1:18">
      <c r="A20" s="29">
        <v>12</v>
      </c>
      <c r="B20" s="30" t="str">
        <f t="shared" ca="1" si="1"/>
        <v>-&gt;create([</v>
      </c>
      <c r="C20" s="33" t="str">
        <f t="shared" ca="1" si="3"/>
        <v xml:space="preserve">'resource' =&gt; '11', </v>
      </c>
      <c r="D20" s="33" t="str">
        <f t="shared" ca="1" si="0"/>
        <v xml:space="preserve">'name' =&gt; 'Resource Details', </v>
      </c>
      <c r="E20" s="33" t="str">
        <f t="shared" ca="1" si="0"/>
        <v xml:space="preserve">'description' =&gt; 'Resource details', </v>
      </c>
      <c r="F20" s="33" t="str">
        <f t="shared" ca="1" si="0"/>
        <v xml:space="preserve">'method' =&gt; 'Resource', </v>
      </c>
      <c r="G20" s="33" t="str">
        <f t="shared" ca="1" si="0"/>
        <v xml:space="preserve">'type' =&gt; 'belongsTo', </v>
      </c>
      <c r="H20" s="33" t="str">
        <f t="shared" ca="1" si="0"/>
        <v xml:space="preserve">'relate_resource' =&gt; '4', </v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>])</v>
      </c>
    </row>
    <row r="21" spans="1:18">
      <c r="A21" s="29">
        <v>13</v>
      </c>
      <c r="B21" s="30" t="str">
        <f t="shared" ca="1" si="1"/>
        <v>-&gt;create([</v>
      </c>
      <c r="C21" s="33" t="str">
        <f t="shared" ca="1" si="3"/>
        <v xml:space="preserve">'resource' =&gt; '4', </v>
      </c>
      <c r="D21" s="33" t="str">
        <f t="shared" ca="1" si="0"/>
        <v xml:space="preserve">'name' =&gt; 'Resource Forms', </v>
      </c>
      <c r="E21" s="33" t="str">
        <f t="shared" ca="1" si="0"/>
        <v xml:space="preserve">'description' =&gt; 'Forms available for a resource', </v>
      </c>
      <c r="F21" s="33" t="str">
        <f t="shared" ca="1" si="0"/>
        <v xml:space="preserve">'method' =&gt; 'Forms', </v>
      </c>
      <c r="G21" s="33" t="str">
        <f t="shared" ca="1" si="0"/>
        <v xml:space="preserve">'type' =&gt; 'hasMany', </v>
      </c>
      <c r="H21" s="33" t="str">
        <f t="shared" ca="1" si="0"/>
        <v xml:space="preserve">'relate_resource' =&gt; '12', </v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>])</v>
      </c>
    </row>
    <row r="22" spans="1:18">
      <c r="A22" s="29">
        <v>14</v>
      </c>
      <c r="B22" s="30" t="str">
        <f t="shared" ca="1" si="1"/>
        <v>-&gt;create([</v>
      </c>
      <c r="C22" s="33" t="str">
        <f t="shared" ca="1" si="3"/>
        <v xml:space="preserve">'resource' =&gt; '12', </v>
      </c>
      <c r="D22" s="33" t="str">
        <f t="shared" ca="1" si="0"/>
        <v xml:space="preserve">'name' =&gt; 'Form Fields', </v>
      </c>
      <c r="E22" s="33" t="str">
        <f t="shared" ca="1" si="0"/>
        <v xml:space="preserve">'description' =&gt; 'Fields associated with a form', </v>
      </c>
      <c r="F22" s="33" t="str">
        <f t="shared" ca="1" si="0"/>
        <v xml:space="preserve">'method' =&gt; 'Fields', </v>
      </c>
      <c r="G22" s="33" t="str">
        <f t="shared" ca="1" si="0"/>
        <v xml:space="preserve">'type' =&gt; 'hasMany', </v>
      </c>
      <c r="H22" s="33" t="str">
        <f t="shared" ca="1" si="0"/>
        <v xml:space="preserve">'relate_resource' =&gt; '13', </v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>])</v>
      </c>
    </row>
    <row r="23" spans="1:18">
      <c r="A23" s="29">
        <v>15</v>
      </c>
      <c r="B23" s="30" t="str">
        <f t="shared" ca="1" si="1"/>
        <v>-&gt;create([</v>
      </c>
      <c r="C23" s="33" t="str">
        <f t="shared" ca="1" si="3"/>
        <v xml:space="preserve">'resource' =&gt; '13', </v>
      </c>
      <c r="D23" s="33" t="str">
        <f t="shared" ca="1" si="0"/>
        <v xml:space="preserve">'name' =&gt; 'Field Attributes', </v>
      </c>
      <c r="E23" s="33" t="str">
        <f t="shared" ca="1" si="0"/>
        <v xml:space="preserve">'description' =&gt; 'Attributes of Field', </v>
      </c>
      <c r="F23" s="33" t="str">
        <f t="shared" ca="1" si="0"/>
        <v xml:space="preserve">'method' =&gt; 'Attributes', </v>
      </c>
      <c r="G23" s="33" t="str">
        <f t="shared" ca="1" si="0"/>
        <v xml:space="preserve">'type' =&gt; 'hasMany', </v>
      </c>
      <c r="H23" s="33" t="str">
        <f t="shared" ca="1" si="0"/>
        <v xml:space="preserve">'relate_resource' =&gt; '14', </v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>])</v>
      </c>
    </row>
    <row r="24" spans="1:18">
      <c r="A24" s="29">
        <v>16</v>
      </c>
      <c r="B24" s="30" t="str">
        <f t="shared" ca="1" si="1"/>
        <v>-&gt;create([</v>
      </c>
      <c r="C24" s="33" t="str">
        <f t="shared" ca="1" si="3"/>
        <v xml:space="preserve">'resource' =&gt; '13', </v>
      </c>
      <c r="D24" s="33" t="str">
        <f t="shared" ca="1" si="0"/>
        <v xml:space="preserve">'name' =&gt; 'Field Options', </v>
      </c>
      <c r="E24" s="33" t="str">
        <f t="shared" ca="1" si="0"/>
        <v xml:space="preserve">'description' =&gt; 'Options of Field', </v>
      </c>
      <c r="F24" s="33" t="str">
        <f t="shared" ca="1" si="0"/>
        <v xml:space="preserve">'method' =&gt; 'Options', </v>
      </c>
      <c r="G24" s="33" t="str">
        <f t="shared" ca="1" si="0"/>
        <v xml:space="preserve">'type' =&gt; 'hasOne', </v>
      </c>
      <c r="H24" s="33" t="str">
        <f t="shared" ca="1" si="0"/>
        <v xml:space="preserve">'relate_resource' =&gt; '15', </v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>])</v>
      </c>
    </row>
    <row r="25" spans="1:18">
      <c r="A25" s="29">
        <v>17</v>
      </c>
      <c r="B25" s="30" t="str">
        <f t="shared" ca="1" si="1"/>
        <v>-&gt;create([</v>
      </c>
      <c r="C25" s="33" t="str">
        <f t="shared" ca="1" si="3"/>
        <v xml:space="preserve">'resource' =&gt; '13', </v>
      </c>
      <c r="D25" s="33" t="str">
        <f t="shared" ca="1" si="3"/>
        <v xml:space="preserve">'name' =&gt; 'Field Validations', </v>
      </c>
      <c r="E25" s="33" t="str">
        <f t="shared" ca="1" si="3"/>
        <v xml:space="preserve">'description' =&gt; 'Validation details of field', </v>
      </c>
      <c r="F25" s="33" t="str">
        <f t="shared" ca="1" si="3"/>
        <v xml:space="preserve">'method' =&gt; 'Validations', </v>
      </c>
      <c r="G25" s="33" t="str">
        <f t="shared" ca="1" si="3"/>
        <v xml:space="preserve">'type' =&gt; 'hasMany', </v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 xml:space="preserve">'relate_resource' =&gt; '16', </v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>])</v>
      </c>
    </row>
    <row r="26" spans="1:18">
      <c r="A26" s="29">
        <v>18</v>
      </c>
      <c r="B26" s="30" t="str">
        <f t="shared" ca="1" si="1"/>
        <v>-&gt;create([</v>
      </c>
      <c r="C26" s="33" t="str">
        <f t="shared" ca="1" si="3"/>
        <v xml:space="preserve">'resource' =&gt; '12', </v>
      </c>
      <c r="D26" s="33" t="str">
        <f t="shared" ca="1" si="3"/>
        <v xml:space="preserve">'name' =&gt; 'From Resource', </v>
      </c>
      <c r="E26" s="33" t="str">
        <f t="shared" ca="1" si="3"/>
        <v xml:space="preserve">'description' =&gt; 'Resource this form belongs to', </v>
      </c>
      <c r="F26" s="33" t="str">
        <f t="shared" ca="1" si="3"/>
        <v xml:space="preserve">'method' =&gt; 'Resource', </v>
      </c>
      <c r="G26" s="33" t="str">
        <f t="shared" ca="1" si="3"/>
        <v xml:space="preserve">'type' =&gt; 'belongsTo', </v>
      </c>
      <c r="H26" s="33" t="str">
        <f t="shared" ca="1" si="4"/>
        <v xml:space="preserve">'relate_resource' =&gt; '4', </v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>])</v>
      </c>
    </row>
    <row r="27" spans="1:18">
      <c r="A27" s="29">
        <v>19</v>
      </c>
      <c r="B27" s="30" t="str">
        <f t="shared" ca="1" si="1"/>
        <v>-&gt;create([</v>
      </c>
      <c r="C27" s="33" t="str">
        <f t="shared" ca="1" si="3"/>
        <v xml:space="preserve">'resource' =&gt; '12', </v>
      </c>
      <c r="D27" s="33" t="str">
        <f t="shared" ca="1" si="3"/>
        <v xml:space="preserve">'name' =&gt; 'Form Defaults', </v>
      </c>
      <c r="E27" s="33" t="str">
        <f t="shared" ca="1" si="3"/>
        <v xml:space="preserve">'description' =&gt; 'Predefined values for a form', </v>
      </c>
      <c r="F27" s="33" t="str">
        <f t="shared" ca="1" si="3"/>
        <v xml:space="preserve">'method' =&gt; 'Defaults', </v>
      </c>
      <c r="G27" s="33" t="str">
        <f t="shared" ca="1" si="3"/>
        <v xml:space="preserve">'type' =&gt; 'hasMany', </v>
      </c>
      <c r="H27" s="33" t="str">
        <f t="shared" ca="1" si="4"/>
        <v xml:space="preserve">'relate_resource' =&gt; '17', </v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>])</v>
      </c>
    </row>
    <row r="28" spans="1:18">
      <c r="A28" s="29">
        <v>20</v>
      </c>
      <c r="B28" s="30" t="str">
        <f t="shared" ca="1" si="1"/>
        <v>-&gt;create([</v>
      </c>
      <c r="C28" s="33" t="str">
        <f t="shared" ca="1" si="3"/>
        <v xml:space="preserve">'resource' =&gt; '13', </v>
      </c>
      <c r="D28" s="33" t="str">
        <f t="shared" ca="1" si="3"/>
        <v xml:space="preserve">'name' =&gt; 'Field Data', </v>
      </c>
      <c r="E28" s="33" t="str">
        <f t="shared" ca="1" si="3"/>
        <v xml:space="preserve">'description' =&gt; 'Fields Database binding details', </v>
      </c>
      <c r="F28" s="33" t="str">
        <f t="shared" ca="1" si="3"/>
        <v xml:space="preserve">'method' =&gt; 'Data', </v>
      </c>
      <c r="G28" s="33" t="str">
        <f t="shared" ca="1" si="3"/>
        <v xml:space="preserve">'type' =&gt; 'hasOne', </v>
      </c>
      <c r="H28" s="33" t="str">
        <f t="shared" ca="1" si="4"/>
        <v xml:space="preserve">'relate_resource' =&gt; '18', </v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>])</v>
      </c>
    </row>
    <row r="29" spans="1:18">
      <c r="A29" s="29">
        <v>21</v>
      </c>
      <c r="B29" s="30" t="str">
        <f t="shared" ca="1" si="1"/>
        <v>-&gt;create([</v>
      </c>
      <c r="C29" s="33" t="str">
        <f t="shared" ca="1" si="3"/>
        <v xml:space="preserve">'resource' =&gt; '4', </v>
      </c>
      <c r="D29" s="33" t="str">
        <f t="shared" ca="1" si="3"/>
        <v xml:space="preserve">'name' =&gt; 'Resource Relations', </v>
      </c>
      <c r="E29" s="33" t="str">
        <f t="shared" ca="1" si="3"/>
        <v xml:space="preserve">'description' =&gt; 'Relation of  a resource to another resource', </v>
      </c>
      <c r="F29" s="33" t="str">
        <f t="shared" ca="1" si="3"/>
        <v xml:space="preserve">'method' =&gt; 'Relations', </v>
      </c>
      <c r="G29" s="33" t="str">
        <f t="shared" ca="1" si="3"/>
        <v xml:space="preserve">'type' =&gt; 'hasMany', </v>
      </c>
      <c r="H29" s="33" t="str">
        <f t="shared" ca="1" si="4"/>
        <v xml:space="preserve">'relate_resource' =&gt; '26', </v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>])</v>
      </c>
    </row>
    <row r="30" spans="1:18">
      <c r="A30" s="29">
        <v>22</v>
      </c>
      <c r="B30" s="30" t="str">
        <f t="shared" ca="1" si="1"/>
        <v>-&gt;create([</v>
      </c>
      <c r="C30" s="33" t="str">
        <f t="shared" ca="1" si="3"/>
        <v xml:space="preserve">'resource' =&gt; '18', </v>
      </c>
      <c r="D30" s="33" t="str">
        <f t="shared" ca="1" si="3"/>
        <v xml:space="preserve">'name' =&gt; 'Bind Data Relation', </v>
      </c>
      <c r="E30" s="33" t="str">
        <f t="shared" ca="1" si="3"/>
        <v xml:space="preserve">'description' =&gt; 'Relation to which the data to be bind', </v>
      </c>
      <c r="F30" s="33" t="str">
        <f t="shared" ca="1" si="3"/>
        <v xml:space="preserve">'method' =&gt; 'Relation', </v>
      </c>
      <c r="G30" s="33" t="str">
        <f t="shared" ca="1" si="3"/>
        <v xml:space="preserve">'type' =&gt; 'belongsTo', </v>
      </c>
      <c r="H30" s="33" t="str">
        <f t="shared" ca="1" si="4"/>
        <v xml:space="preserve">'relate_resource' =&gt; '26', </v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>])</v>
      </c>
    </row>
    <row r="31" spans="1:18">
      <c r="A31" s="29">
        <v>23</v>
      </c>
      <c r="B31" s="30" t="str">
        <f t="shared" ca="1" si="1"/>
        <v>-&gt;create([</v>
      </c>
      <c r="C31" s="33" t="str">
        <f t="shared" ca="1" si="3"/>
        <v xml:space="preserve">'resource' =&gt; '17', </v>
      </c>
      <c r="D31" s="33" t="str">
        <f t="shared" ca="1" si="3"/>
        <v xml:space="preserve">'name' =&gt; 'Default Data Resource', </v>
      </c>
      <c r="E31" s="33" t="str">
        <f t="shared" ca="1" si="3"/>
        <v xml:space="preserve">'description' =&gt; 'Resource to which the forms predefined data to be bind', </v>
      </c>
      <c r="F31" s="33" t="str">
        <f t="shared" ca="1" si="3"/>
        <v xml:space="preserve">'method' =&gt; 'Relation', </v>
      </c>
      <c r="G31" s="33" t="str">
        <f t="shared" ca="1" si="3"/>
        <v xml:space="preserve">'type' =&gt; 'belongsTo', </v>
      </c>
      <c r="H31" s="33" t="str">
        <f t="shared" ca="1" si="4"/>
        <v xml:space="preserve">'relate_resource' =&gt; '4', </v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>])</v>
      </c>
    </row>
    <row r="32" spans="1:18">
      <c r="A32" s="29">
        <v>24</v>
      </c>
      <c r="B32" s="30" t="str">
        <f t="shared" ca="1" si="1"/>
        <v>-&gt;create([</v>
      </c>
      <c r="C32" s="33" t="str">
        <f t="shared" ca="1" si="3"/>
        <v xml:space="preserve">'resource' =&gt; '19', </v>
      </c>
      <c r="D32" s="33" t="str">
        <f t="shared" ca="1" si="3"/>
        <v xml:space="preserve">'name' =&gt; 'Resource Details', </v>
      </c>
      <c r="E32" s="33" t="str">
        <f t="shared" ca="1" si="3"/>
        <v xml:space="preserve">'description' =&gt; 'Resource details of a list', </v>
      </c>
      <c r="F32" s="33" t="str">
        <f t="shared" ca="1" si="3"/>
        <v xml:space="preserve">'method' =&gt; 'Resource', </v>
      </c>
      <c r="G32" s="33" t="str">
        <f t="shared" ca="1" si="3"/>
        <v xml:space="preserve">'type' =&gt; 'belongsTo', </v>
      </c>
      <c r="H32" s="33" t="str">
        <f t="shared" ca="1" si="4"/>
        <v xml:space="preserve">'relate_resource' =&gt; '4', </v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>])</v>
      </c>
    </row>
    <row r="33" spans="1:18">
      <c r="A33" s="29">
        <v>25</v>
      </c>
      <c r="B33" s="30" t="str">
        <f t="shared" ca="1" si="1"/>
        <v>-&gt;create([</v>
      </c>
      <c r="C33" s="33" t="str">
        <f t="shared" ca="1" si="3"/>
        <v xml:space="preserve">'resource' =&gt; '19', </v>
      </c>
      <c r="D33" s="33" t="str">
        <f t="shared" ca="1" si="3"/>
        <v xml:space="preserve">'name' =&gt; 'List Relations', </v>
      </c>
      <c r="E33" s="33" t="str">
        <f t="shared" ca="1" si="3"/>
        <v xml:space="preserve">'description' =&gt; 'Relations to be loaded on accessing list', </v>
      </c>
      <c r="F33" s="33" t="str">
        <f t="shared" ca="1" si="3"/>
        <v xml:space="preserve">'method' =&gt; 'Relations', </v>
      </c>
      <c r="G33" s="33" t="str">
        <f t="shared" ca="1" si="3"/>
        <v xml:space="preserve">'type' =&gt; 'hasMany', </v>
      </c>
      <c r="H33" s="33" t="str">
        <f t="shared" ca="1" si="4"/>
        <v xml:space="preserve">'relate_resource' =&gt; '20', </v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>])</v>
      </c>
    </row>
    <row r="34" spans="1:18">
      <c r="A34" s="29">
        <v>26</v>
      </c>
      <c r="B34" s="30" t="str">
        <f t="shared" ca="1" si="1"/>
        <v>-&gt;create([</v>
      </c>
      <c r="C34" s="33" t="str">
        <f t="shared" ca="1" si="3"/>
        <v xml:space="preserve">'resource' =&gt; '4', </v>
      </c>
      <c r="D34" s="33" t="str">
        <f t="shared" ca="1" si="3"/>
        <v xml:space="preserve">'name' =&gt; 'Resource Scopes', </v>
      </c>
      <c r="E34" s="33" t="str">
        <f t="shared" ca="1" si="3"/>
        <v xml:space="preserve">'description' =&gt; 'Scopes available on a Resource', </v>
      </c>
      <c r="F34" s="33" t="str">
        <f t="shared" ca="1" si="3"/>
        <v xml:space="preserve">'method' =&gt; 'Scopes', </v>
      </c>
      <c r="G34" s="33" t="str">
        <f t="shared" ca="1" si="3"/>
        <v xml:space="preserve">'type' =&gt; 'hasMany', </v>
      </c>
      <c r="H34" s="33" t="str">
        <f t="shared" ca="1" si="4"/>
        <v xml:space="preserve">'relate_resource' =&gt; '21', </v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>])</v>
      </c>
    </row>
    <row r="35" spans="1:18">
      <c r="A35" s="29">
        <v>27</v>
      </c>
      <c r="B35" s="30" t="str">
        <f t="shared" ca="1" si="1"/>
        <v>-&gt;create([</v>
      </c>
      <c r="C35" s="33" t="str">
        <f t="shared" ca="1" si="3"/>
        <v xml:space="preserve">'resource' =&gt; '19', </v>
      </c>
      <c r="D35" s="33" t="str">
        <f t="shared" ca="1" si="3"/>
        <v xml:space="preserve">'name' =&gt; 'List Scopes', </v>
      </c>
      <c r="E35" s="33" t="str">
        <f t="shared" ca="1" si="3"/>
        <v xml:space="preserve">'description' =&gt; 'Scopes by which a list to be filtered', </v>
      </c>
      <c r="F35" s="33" t="str">
        <f t="shared" ca="1" si="3"/>
        <v xml:space="preserve">'method' =&gt; 'Scopes', </v>
      </c>
      <c r="G35" s="33" t="str">
        <f t="shared" ca="1" si="3"/>
        <v xml:space="preserve">'type' =&gt; 'belongsToMany', </v>
      </c>
      <c r="H35" s="33" t="str">
        <f t="shared" ca="1" si="4"/>
        <v xml:space="preserve">'relate_resource' =&gt; '21', </v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>])</v>
      </c>
    </row>
    <row r="36" spans="1:18">
      <c r="A36" s="29">
        <v>28</v>
      </c>
      <c r="B36" s="30" t="str">
        <f t="shared" ca="1" si="1"/>
        <v>-&gt;create([</v>
      </c>
      <c r="C36" s="33" t="str">
        <f t="shared" ca="1" si="3"/>
        <v xml:space="preserve">'resource' =&gt; '23', </v>
      </c>
      <c r="D36" s="33" t="str">
        <f t="shared" ca="1" si="3"/>
        <v xml:space="preserve">'name' =&gt; 'Data Relation', </v>
      </c>
      <c r="E36" s="33" t="str">
        <f t="shared" ca="1" si="3"/>
        <v xml:space="preserve">'description' =&gt; 'Relations to be loaded on a data view', </v>
      </c>
      <c r="F36" s="33" t="str">
        <f t="shared" ca="1" si="3"/>
        <v xml:space="preserve">'method' =&gt; 'Relations', </v>
      </c>
      <c r="G36" s="33" t="str">
        <f t="shared" ca="1" si="3"/>
        <v xml:space="preserve">'type' =&gt; 'hasMany', </v>
      </c>
      <c r="H36" s="33" t="str">
        <f t="shared" ca="1" si="4"/>
        <v xml:space="preserve">'relate_resource' =&gt; '24', </v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>])</v>
      </c>
    </row>
    <row r="37" spans="1:18">
      <c r="A37" s="29">
        <v>29</v>
      </c>
      <c r="B37" s="30" t="str">
        <f t="shared" ca="1" si="1"/>
        <v>-&gt;create([</v>
      </c>
      <c r="C37" s="33" t="str">
        <f t="shared" ca="1" si="3"/>
        <v xml:space="preserve">'resource' =&gt; '23', </v>
      </c>
      <c r="D37" s="33" t="str">
        <f t="shared" ca="1" si="3"/>
        <v xml:space="preserve">'name' =&gt; 'Resource Details', </v>
      </c>
      <c r="E37" s="33" t="str">
        <f t="shared" ca="1" si="3"/>
        <v xml:space="preserve">'description' =&gt; 'Details of resource of a record', </v>
      </c>
      <c r="F37" s="33" t="str">
        <f t="shared" ca="1" si="3"/>
        <v xml:space="preserve">'method' =&gt; 'Resource', </v>
      </c>
      <c r="G37" s="33" t="str">
        <f t="shared" ca="1" si="3"/>
        <v xml:space="preserve">'type' =&gt; 'belongsTo', </v>
      </c>
      <c r="H37" s="33" t="str">
        <f t="shared" ca="1" si="4"/>
        <v xml:space="preserve">'relate_resource' =&gt; '4', </v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>])</v>
      </c>
    </row>
    <row r="38" spans="1:18">
      <c r="A38" s="29">
        <v>30</v>
      </c>
      <c r="B38" s="30" t="str">
        <f t="shared" ca="1" si="1"/>
        <v>-&gt;create([</v>
      </c>
      <c r="C38" s="33" t="str">
        <f t="shared" ca="1" si="3"/>
        <v xml:space="preserve">'resource' =&gt; '19', </v>
      </c>
      <c r="D38" s="33" t="str">
        <f t="shared" ca="1" si="3"/>
        <v xml:space="preserve">'name' =&gt; 'List Layout', </v>
      </c>
      <c r="E38" s="33" t="str">
        <f t="shared" ca="1" si="3"/>
        <v xml:space="preserve">'description' =&gt; 'Layout of a list', </v>
      </c>
      <c r="F38" s="33" t="str">
        <f t="shared" ca="1" si="3"/>
        <v xml:space="preserve">'method' =&gt; 'Layout', </v>
      </c>
      <c r="G38" s="33" t="str">
        <f t="shared" ca="1" si="3"/>
        <v xml:space="preserve">'type' =&gt; 'hasMany', </v>
      </c>
      <c r="H38" s="33" t="str">
        <f t="shared" ca="1" si="4"/>
        <v xml:space="preserve">'relate_resource' =&gt; '25', </v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>])</v>
      </c>
    </row>
    <row r="39" spans="1:18">
      <c r="A39" s="29">
        <v>31</v>
      </c>
      <c r="B39" s="30" t="str">
        <f t="shared" ca="1" si="1"/>
        <v>-&gt;create([</v>
      </c>
      <c r="C39" s="33" t="str">
        <f t="shared" ca="1" si="3"/>
        <v xml:space="preserve">'resource' =&gt; '26', </v>
      </c>
      <c r="D39" s="33" t="str">
        <f t="shared" ca="1" si="3"/>
        <v xml:space="preserve">'name' =&gt; 'Nested Relation', </v>
      </c>
      <c r="E39" s="33" t="str">
        <f t="shared" ca="1" si="3"/>
        <v xml:space="preserve">'description' =&gt; 'Nested Relation', </v>
      </c>
      <c r="F39" s="33" t="str">
        <f t="shared" ca="1" si="3"/>
        <v xml:space="preserve">'method' =&gt; 'Nest', </v>
      </c>
      <c r="G39" s="33" t="str">
        <f t="shared" ca="1" si="3"/>
        <v xml:space="preserve">'type' =&gt; 'hasMany', </v>
      </c>
      <c r="H39" s="33" t="str">
        <f t="shared" ca="1" si="4"/>
        <v xml:space="preserve">'relate_resource' =&gt; '26', </v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>])</v>
      </c>
    </row>
    <row r="40" spans="1:18">
      <c r="A40" s="29">
        <v>32</v>
      </c>
      <c r="B40" s="30" t="str">
        <f t="shared" ca="1" si="1"/>
        <v>-&gt;create([</v>
      </c>
      <c r="C40" s="33" t="str">
        <f t="shared" ca="1" si="3"/>
        <v xml:space="preserve">'resource' =&gt; '26', </v>
      </c>
      <c r="D40" s="33" t="str">
        <f t="shared" ca="1" si="3"/>
        <v xml:space="preserve">'name' =&gt; 'Related Resource', </v>
      </c>
      <c r="E40" s="33" t="str">
        <f t="shared" ca="1" si="3"/>
        <v xml:space="preserve">'description' =&gt; 'Related Resource Details', </v>
      </c>
      <c r="F40" s="33" t="str">
        <f t="shared" ca="1" si="3"/>
        <v xml:space="preserve">'method' =&gt; 'Relation', </v>
      </c>
      <c r="G40" s="33" t="str">
        <f t="shared" ca="1" si="3"/>
        <v xml:space="preserve">'type' =&gt; 'belongsTo', </v>
      </c>
      <c r="H40" s="33" t="str">
        <f t="shared" ca="1" si="4"/>
        <v xml:space="preserve">'relate_resource' =&gt; '4', </v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>])</v>
      </c>
    </row>
    <row r="41" spans="1:18">
      <c r="A41" s="29">
        <v>33</v>
      </c>
      <c r="B41" s="30" t="str">
        <f t="shared" ca="1" si="1"/>
        <v>-&gt;create([</v>
      </c>
      <c r="C41" s="33" t="str">
        <f t="shared" ca="1" si="3"/>
        <v xml:space="preserve">'resource' =&gt; '26', </v>
      </c>
      <c r="D41" s="33" t="str">
        <f t="shared" ca="1" si="3"/>
        <v xml:space="preserve">'name' =&gt; 'Form Layout', </v>
      </c>
      <c r="E41" s="33" t="str">
        <f t="shared" ca="1" si="3"/>
        <v xml:space="preserve">'description' =&gt; 'Layout details', </v>
      </c>
      <c r="F41" s="33" t="str">
        <f t="shared" ca="1" si="3"/>
        <v xml:space="preserve">'method' =&gt; 'Layout', </v>
      </c>
      <c r="G41" s="33" t="str">
        <f t="shared" ca="1" si="3"/>
        <v xml:space="preserve">'type' =&gt; 'hasMany', </v>
      </c>
      <c r="H41" s="33" t="str">
        <f t="shared" ca="1" si="4"/>
        <v xml:space="preserve">'relate_resource' =&gt; '27', </v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>])</v>
      </c>
    </row>
    <row r="42" spans="1:18">
      <c r="A42" s="29">
        <v>34</v>
      </c>
      <c r="B42" s="30" t="str">
        <f t="shared" ca="1" si="1"/>
        <v>-&gt;create([</v>
      </c>
      <c r="C42" s="33" t="str">
        <f t="shared" ca="1" si="3"/>
        <v xml:space="preserve">'resource' =&gt; '23', </v>
      </c>
      <c r="D42" s="33" t="str">
        <f t="shared" ca="1" si="3"/>
        <v xml:space="preserve">'name' =&gt; 'Data View Section', </v>
      </c>
      <c r="E42" s="33" t="str">
        <f t="shared" ca="1" si="3"/>
        <v xml:space="preserve">'description' =&gt; 'Section details of data view', </v>
      </c>
      <c r="F42" s="33" t="str">
        <f t="shared" ca="1" si="3"/>
        <v xml:space="preserve">'method' =&gt; 'Sections', </v>
      </c>
      <c r="G42" s="33" t="str">
        <f t="shared" ca="1" si="3"/>
        <v xml:space="preserve">'type' =&gt; 'hasMany', </v>
      </c>
      <c r="H42" s="33" t="str">
        <f t="shared" ca="1" si="4"/>
        <v xml:space="preserve">'relate_resource' =&gt; '28', </v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>])</v>
      </c>
    </row>
    <row r="43" spans="1:18">
      <c r="A43" s="29">
        <v>35</v>
      </c>
      <c r="B43" s="30" t="str">
        <f t="shared" ca="1" si="1"/>
        <v>-&gt;create([</v>
      </c>
      <c r="C43" s="33" t="str">
        <f t="shared" ca="1" si="3"/>
        <v xml:space="preserve">'resource' =&gt; '26', </v>
      </c>
      <c r="D43" s="33" t="str">
        <f t="shared" ca="1" si="3"/>
        <v xml:space="preserve">'name' =&gt; 'Data View Section Items', </v>
      </c>
      <c r="E43" s="33" t="str">
        <f t="shared" ca="1" si="3"/>
        <v xml:space="preserve">'description' =&gt; 'Items of a data view section', </v>
      </c>
      <c r="F43" s="33" t="str">
        <f t="shared" ca="1" si="3"/>
        <v xml:space="preserve">'method' =&gt; 'Items', </v>
      </c>
      <c r="G43" s="33" t="str">
        <f t="shared" ca="1" si="3"/>
        <v xml:space="preserve">'type' =&gt; 'hasMany', </v>
      </c>
      <c r="H43" s="33" t="str">
        <f t="shared" ca="1" si="4"/>
        <v xml:space="preserve">'relate_resource' =&gt; '29', </v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>])</v>
      </c>
    </row>
    <row r="44" spans="1:18">
      <c r="A44" s="29">
        <v>36</v>
      </c>
      <c r="B44" s="30" t="str">
        <f t="shared" ca="1" si="1"/>
        <v>-&gt;create([</v>
      </c>
      <c r="C44" s="33" t="str">
        <f t="shared" ca="1" si="3"/>
        <v xml:space="preserve">'resource' =&gt; '28', </v>
      </c>
      <c r="D44" s="33" t="str">
        <f t="shared" ca="1" si="3"/>
        <v xml:space="preserve">'name' =&gt; 'Data Relation', </v>
      </c>
      <c r="E44" s="33" t="str">
        <f t="shared" ca="1" si="3"/>
        <v xml:space="preserve">'description' =&gt; 'View relation of a data', </v>
      </c>
      <c r="F44" s="33" t="str">
        <f t="shared" ca="1" si="3"/>
        <v xml:space="preserve">'method' =&gt; 'Relation', </v>
      </c>
      <c r="G44" s="33" t="str">
        <f t="shared" ca="1" si="3"/>
        <v xml:space="preserve">'type' =&gt; 'belongsTo', </v>
      </c>
      <c r="H44" s="33" t="str">
        <f t="shared" ca="1" si="4"/>
        <v xml:space="preserve">'relate_resource' =&gt; '26', </v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>])</v>
      </c>
    </row>
    <row r="45" spans="1:18">
      <c r="A45" s="29">
        <v>37</v>
      </c>
      <c r="B45" s="30" t="str">
        <f t="shared" ca="1" si="1"/>
        <v>-&gt;create([</v>
      </c>
      <c r="C45" s="33" t="str">
        <f t="shared" ca="1" si="3"/>
        <v xml:space="preserve">'resource' =&gt; '29', </v>
      </c>
      <c r="D45" s="33" t="str">
        <f t="shared" ca="1" si="3"/>
        <v xml:space="preserve">'name' =&gt; 'Data item relation', </v>
      </c>
      <c r="E45" s="33" t="str">
        <f t="shared" ca="1" si="3"/>
        <v xml:space="preserve">'description' =&gt; 'View relation of a data item', </v>
      </c>
      <c r="F45" s="33" t="str">
        <f t="shared" ca="1" si="3"/>
        <v xml:space="preserve">'method' =&gt; 'Relation', </v>
      </c>
      <c r="G45" s="33" t="str">
        <f t="shared" ca="1" si="3"/>
        <v xml:space="preserve">'type' =&gt; 'belongsTo', </v>
      </c>
      <c r="H45" s="33" t="str">
        <f t="shared" ca="1" si="4"/>
        <v xml:space="preserve">'relate_resource' =&gt; '26', </v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>])</v>
      </c>
    </row>
    <row r="46" spans="1:18">
      <c r="A46" s="29">
        <v>38</v>
      </c>
      <c r="B46" s="30" t="str">
        <f t="shared" ca="1" si="1"/>
        <v>-&gt;create([</v>
      </c>
      <c r="C46" s="33" t="str">
        <f t="shared" ca="1" si="3"/>
        <v xml:space="preserve">'resource' =&gt; '26', </v>
      </c>
      <c r="D46" s="33" t="str">
        <f t="shared" ca="1" si="3"/>
        <v xml:space="preserve">'name' =&gt; 'Owner Relation', </v>
      </c>
      <c r="E46" s="33" t="str">
        <f t="shared" ca="1" si="3"/>
        <v xml:space="preserve">'description' =&gt; 'View the owner resource', </v>
      </c>
      <c r="F46" s="33" t="str">
        <f t="shared" ca="1" si="3"/>
        <v xml:space="preserve">'method' =&gt; 'Owner', </v>
      </c>
      <c r="G46" s="33" t="str">
        <f t="shared" ca="1" si="3"/>
        <v xml:space="preserve">'type' =&gt; 'belongsTo', </v>
      </c>
      <c r="H46" s="33" t="str">
        <f t="shared" ca="1" si="4"/>
        <v xml:space="preserve">'relate_resource' =&gt; '4', </v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>])</v>
      </c>
    </row>
    <row r="47" spans="1:18">
      <c r="A47" s="29">
        <v>39</v>
      </c>
      <c r="B47" s="30" t="str">
        <f t="shared" ca="1" si="1"/>
        <v>-&gt;create([</v>
      </c>
      <c r="C47" s="33" t="str">
        <f t="shared" ca="1" si="3"/>
        <v xml:space="preserve">'resource' =&gt; '12', </v>
      </c>
      <c r="D47" s="33" t="str">
        <f t="shared" ca="1" si="3"/>
        <v xml:space="preserve">'name' =&gt; 'Collections', </v>
      </c>
      <c r="E47" s="33" t="str">
        <f t="shared" ca="1" si="3"/>
        <v xml:space="preserve">'description' =&gt; 'Collection/Detail form', </v>
      </c>
      <c r="F47" s="33" t="str">
        <f t="shared" ca="1" si="3"/>
        <v xml:space="preserve">'method' =&gt; 'Collections', </v>
      </c>
      <c r="G47" s="33" t="str">
        <f t="shared" ca="1" si="3"/>
        <v xml:space="preserve">'type' =&gt; 'hasMany', </v>
      </c>
      <c r="H47" s="33" t="str">
        <f t="shared" ca="1" si="4"/>
        <v xml:space="preserve">'relate_resource' =&gt; '30', </v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>])</v>
      </c>
    </row>
    <row r="48" spans="1:18">
      <c r="A48" s="29">
        <v>40</v>
      </c>
      <c r="B48" s="30" t="str">
        <f t="shared" ca="1" si="1"/>
        <v>-&gt;create([</v>
      </c>
      <c r="C48" s="33" t="str">
        <f t="shared" ca="1" si="3"/>
        <v xml:space="preserve">'resource' =&gt; '30', </v>
      </c>
      <c r="D48" s="33" t="str">
        <f t="shared" ca="1" si="3"/>
        <v xml:space="preserve">'name' =&gt; 'Collection Form', </v>
      </c>
      <c r="E48" s="33" t="str">
        <f t="shared" ca="1" si="3"/>
        <v xml:space="preserve">'description' =&gt; 'Collection Form', </v>
      </c>
      <c r="F48" s="33" t="str">
        <f t="shared" ca="1" si="3"/>
        <v xml:space="preserve">'method' =&gt; 'Form', </v>
      </c>
      <c r="G48" s="33" t="str">
        <f t="shared" ca="1" si="3"/>
        <v xml:space="preserve">'type' =&gt; 'belongsTo', </v>
      </c>
      <c r="H48" s="33" t="str">
        <f t="shared" ca="1" si="4"/>
        <v xml:space="preserve">'relate_resource' =&gt; '12', </v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>])</v>
      </c>
    </row>
    <row r="49" spans="1:18">
      <c r="A49" s="29">
        <v>41</v>
      </c>
      <c r="B49" s="30" t="str">
        <f t="shared" ca="1" si="1"/>
        <v>-&gt;create([</v>
      </c>
      <c r="C49" s="33" t="str">
        <f t="shared" ca="1" si="3"/>
        <v xml:space="preserve">'resource' =&gt; '30', </v>
      </c>
      <c r="D49" s="33" t="str">
        <f t="shared" ca="1" si="3"/>
        <v xml:space="preserve">'name' =&gt; 'Relation', </v>
      </c>
      <c r="E49" s="33" t="str">
        <f t="shared" ca="1" si="3"/>
        <v xml:space="preserve">'description' =&gt; 'Details of Relation', </v>
      </c>
      <c r="F49" s="33" t="str">
        <f t="shared" ca="1" si="3"/>
        <v xml:space="preserve">'method' =&gt; 'Relation', </v>
      </c>
      <c r="G49" s="33" t="str">
        <f t="shared" ca="1" si="3"/>
        <v xml:space="preserve">'type' =&gt; 'belongsTo', </v>
      </c>
      <c r="H49" s="33" t="str">
        <f t="shared" ca="1" si="4"/>
        <v xml:space="preserve">'relate_resource' =&gt; '26', </v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>])</v>
      </c>
    </row>
    <row r="50" spans="1:18">
      <c r="A50" s="29">
        <v>42</v>
      </c>
      <c r="B50" s="30" t="str">
        <f t="shared" ca="1" si="1"/>
        <v>-&gt;create([</v>
      </c>
      <c r="C50" s="33" t="str">
        <f t="shared" ca="1" si="3"/>
        <v xml:space="preserve">'resource' =&gt; '15', </v>
      </c>
      <c r="D50" s="33" t="str">
        <f t="shared" ca="1" si="3"/>
        <v xml:space="preserve">'name' =&gt; 'Field', </v>
      </c>
      <c r="E50" s="33" t="str">
        <f t="shared" ca="1" si="3"/>
        <v xml:space="preserve">'description' =&gt; 'Field details', </v>
      </c>
      <c r="F50" s="33" t="str">
        <f t="shared" ca="1" si="3"/>
        <v xml:space="preserve">'method' =&gt; 'Field', </v>
      </c>
      <c r="G50" s="33" t="str">
        <f t="shared" ca="1" si="3"/>
        <v xml:space="preserve">'type' =&gt; 'belongsTo', </v>
      </c>
      <c r="H50" s="33" t="str">
        <f t="shared" ca="1" si="4"/>
        <v xml:space="preserve">'relate_resource' =&gt; '13', </v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>])</v>
      </c>
    </row>
    <row r="51" spans="1:18">
      <c r="A51" s="29">
        <v>43</v>
      </c>
      <c r="B51" s="30" t="str">
        <f t="shared" ca="1" si="1"/>
        <v>-&gt;create([</v>
      </c>
      <c r="C51" s="33" t="str">
        <f t="shared" ca="1" si="3"/>
        <v xml:space="preserve">'resource' =&gt; '13', </v>
      </c>
      <c r="D51" s="33" t="str">
        <f t="shared" ca="1" si="3"/>
        <v xml:space="preserve">'name' =&gt; 'Form', </v>
      </c>
      <c r="E51" s="33" t="str">
        <f t="shared" ca="1" si="3"/>
        <v xml:space="preserve">'description' =&gt; 'Form details', </v>
      </c>
      <c r="F51" s="33" t="str">
        <f t="shared" ca="1" si="3"/>
        <v xml:space="preserve">'method' =&gt; 'Form', </v>
      </c>
      <c r="G51" s="33" t="str">
        <f t="shared" ca="1" si="3"/>
        <v xml:space="preserve">'type' =&gt; 'belongsTo', </v>
      </c>
      <c r="H51" s="33" t="str">
        <f t="shared" ca="1" si="4"/>
        <v xml:space="preserve">'relate_resource' =&gt; '12', </v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>])</v>
      </c>
    </row>
    <row r="52" spans="1:18">
      <c r="A52" s="29">
        <v>44</v>
      </c>
      <c r="B52" s="30" t="str">
        <f t="shared" ca="1" si="1"/>
        <v>-&gt;create([</v>
      </c>
      <c r="C52" s="33" t="str">
        <f t="shared" ca="1" si="3"/>
        <v xml:space="preserve">'resource' =&gt; '19', </v>
      </c>
      <c r="D52" s="33" t="str">
        <f t="shared" ca="1" si="3"/>
        <v xml:space="preserve">'name' =&gt; 'List Search', </v>
      </c>
      <c r="E52" s="33" t="str">
        <f t="shared" ca="1" si="3"/>
        <v xml:space="preserve">'description' =&gt; 'Search fields for a list', </v>
      </c>
      <c r="F52" s="33" t="str">
        <f t="shared" ca="1" si="3"/>
        <v xml:space="preserve">'method' =&gt; 'Search', </v>
      </c>
      <c r="G52" s="33" t="str">
        <f t="shared" ca="1" si="3"/>
        <v xml:space="preserve">'type' =&gt; 'hasMany', </v>
      </c>
      <c r="H52" s="33" t="str">
        <f t="shared" ca="1" si="4"/>
        <v xml:space="preserve">'relate_resource' =&gt; '31', </v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>])</v>
      </c>
    </row>
    <row r="53" spans="1:18">
      <c r="A53" s="29">
        <v>45</v>
      </c>
      <c r="B53" s="30" t="str">
        <f t="shared" ca="1" si="1"/>
        <v>-&gt;create([</v>
      </c>
      <c r="C53" s="33" t="str">
        <f t="shared" ca="1" si="3"/>
        <v xml:space="preserve">'resource' =&gt; '13', </v>
      </c>
      <c r="D53" s="33" t="str">
        <f t="shared" ca="1" si="3"/>
        <v xml:space="preserve">'name' =&gt; 'Depending Fields', </v>
      </c>
      <c r="E53" s="33" t="str">
        <f t="shared" ca="1" si="3"/>
        <v xml:space="preserve">'description' =&gt; 'Dependent fields', </v>
      </c>
      <c r="F53" s="33" t="str">
        <f t="shared" ca="1" si="3"/>
        <v xml:space="preserve">'method' =&gt; 'Depends', </v>
      </c>
      <c r="G53" s="33" t="str">
        <f t="shared" ca="1" si="3"/>
        <v xml:space="preserve">'type' =&gt; 'hasMany', </v>
      </c>
      <c r="H53" s="33" t="str">
        <f t="shared" ca="1" si="4"/>
        <v xml:space="preserve">'relate_resource' =&gt; '32', </v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>])</v>
      </c>
    </row>
    <row r="54" spans="1:18">
      <c r="A54" s="29">
        <v>46</v>
      </c>
      <c r="B54" s="30" t="str">
        <f t="shared" ca="1" si="1"/>
        <v>-&gt;create([</v>
      </c>
      <c r="C54" s="33" t="str">
        <f t="shared" ca="1" si="3"/>
        <v xml:space="preserve">'resource' =&gt; '4', </v>
      </c>
      <c r="D54" s="33" t="str">
        <f t="shared" ca="1" si="3"/>
        <v xml:space="preserve">'name' =&gt; 'Resource Dashboards', </v>
      </c>
      <c r="E54" s="33" t="str">
        <f t="shared" ca="1" si="3"/>
        <v xml:space="preserve">'description' =&gt; 'Dashboards of a Resource', </v>
      </c>
      <c r="F54" s="33" t="str">
        <f t="shared" ca="1" si="3"/>
        <v xml:space="preserve">'method' =&gt; 'Dashboards', </v>
      </c>
      <c r="G54" s="33" t="str">
        <f t="shared" ca="1" si="3"/>
        <v xml:space="preserve">'type' =&gt; 'hasMany', </v>
      </c>
      <c r="H54" s="33" t="str">
        <f t="shared" ca="1" si="4"/>
        <v xml:space="preserve">'relate_resource' =&gt; '33', </v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>])</v>
      </c>
    </row>
    <row r="55" spans="1:18">
      <c r="A55" s="29">
        <v>47</v>
      </c>
      <c r="B55" s="30" t="str">
        <f t="shared" ca="1" si="1"/>
        <v>-&gt;create([</v>
      </c>
      <c r="C55" s="33" t="str">
        <f t="shared" ca="1" si="3"/>
        <v xml:space="preserve">'resource' =&gt; '33', </v>
      </c>
      <c r="D55" s="33" t="str">
        <f t="shared" ca="1" si="3"/>
        <v xml:space="preserve">'name' =&gt; 'Dashboard Sections', </v>
      </c>
      <c r="E55" s="33" t="str">
        <f t="shared" ca="1" si="3"/>
        <v xml:space="preserve">'description' =&gt; 'Sections of a dashboard', </v>
      </c>
      <c r="F55" s="33" t="str">
        <f t="shared" ca="1" si="3"/>
        <v xml:space="preserve">'method' =&gt; 'Sections', </v>
      </c>
      <c r="G55" s="33" t="str">
        <f t="shared" ca="1" si="3"/>
        <v xml:space="preserve">'type' =&gt; 'hasMany', </v>
      </c>
      <c r="H55" s="33" t="str">
        <f t="shared" ca="1" si="4"/>
        <v xml:space="preserve">'relate_resource' =&gt; '34', </v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>])</v>
      </c>
    </row>
    <row r="56" spans="1:18">
      <c r="A56" s="29">
        <v>48</v>
      </c>
      <c r="B56" s="30" t="str">
        <f t="shared" ca="1" si="1"/>
        <v>-&gt;create([</v>
      </c>
      <c r="C56" s="33" t="str">
        <f t="shared" ca="1" si="3"/>
        <v xml:space="preserve">'resource' =&gt; '34', </v>
      </c>
      <c r="D56" s="33" t="str">
        <f t="shared" ca="1" si="3"/>
        <v xml:space="preserve">'name' =&gt; 'Dashboard Section Items', </v>
      </c>
      <c r="E56" s="33" t="str">
        <f t="shared" ca="1" si="3"/>
        <v xml:space="preserve">'description' =&gt; 'Items of a dashboard section', </v>
      </c>
      <c r="F56" s="33" t="str">
        <f t="shared" ca="1" si="3"/>
        <v xml:space="preserve">'method' =&gt; 'Items', </v>
      </c>
      <c r="G56" s="33" t="str">
        <f t="shared" ca="1" si="3"/>
        <v xml:space="preserve">'type' =&gt; 'hasMany', </v>
      </c>
      <c r="H56" s="33" t="str">
        <f t="shared" ca="1" si="4"/>
        <v xml:space="preserve">'relate_resource' =&gt; '35', </v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>])</v>
      </c>
    </row>
    <row r="57" spans="1:18">
      <c r="A57" s="29">
        <v>49</v>
      </c>
      <c r="B57" s="30" t="str">
        <f t="shared" ca="1" si="1"/>
        <v>-&gt;create([</v>
      </c>
      <c r="C57" s="33" t="str">
        <f t="shared" ca="1" si="3"/>
        <v xml:space="preserve">'resource' =&gt; '33', </v>
      </c>
      <c r="D57" s="33" t="str">
        <f t="shared" ca="1" si="3"/>
        <v xml:space="preserve">'name' =&gt; 'Dashboard Resource', </v>
      </c>
      <c r="E57" s="33" t="str">
        <f t="shared" ca="1" si="3"/>
        <v xml:space="preserve">'description' =&gt; 'Resource details of a dashboard', </v>
      </c>
      <c r="F57" s="33" t="str">
        <f t="shared" ca="1" si="3"/>
        <v xml:space="preserve">'method' =&gt; 'Resource', </v>
      </c>
      <c r="G57" s="33" t="str">
        <f t="shared" ca="1" si="3"/>
        <v xml:space="preserve">'type' =&gt; 'belongsTo', </v>
      </c>
      <c r="H57" s="33" t="str">
        <f t="shared" ca="1" si="4"/>
        <v xml:space="preserve">'relate_resource' =&gt; '4', </v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>])</v>
      </c>
    </row>
    <row r="58" spans="1:18">
      <c r="A58" s="29">
        <v>50</v>
      </c>
      <c r="B58" s="30" t="str">
        <f t="shared" ca="1" si="1"/>
        <v>;</v>
      </c>
      <c r="C58" s="33" t="str">
        <f t="shared" ca="1" si="3"/>
        <v/>
      </c>
      <c r="D58" s="33" t="str">
        <f t="shared" ca="1" si="3"/>
        <v/>
      </c>
      <c r="E58" s="33" t="str">
        <f t="shared" ca="1" si="3"/>
        <v/>
      </c>
      <c r="F58" s="33" t="str">
        <f t="shared" ca="1" si="3"/>
        <v/>
      </c>
      <c r="G58" s="33" t="str">
        <f t="shared" ca="1" si="3"/>
        <v/>
      </c>
      <c r="H58" s="33" t="str">
        <f t="shared" ca="1" si="4"/>
        <v/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/>
      </c>
    </row>
    <row r="59" spans="1:18">
      <c r="A59" s="29">
        <v>51</v>
      </c>
      <c r="B59" s="30" t="str">
        <f t="shared" ca="1" si="1"/>
        <v>\DB::statement('set foreign_key_checks = ' . $_);</v>
      </c>
      <c r="C59" s="33" t="str">
        <f t="shared" ca="1" si="3"/>
        <v/>
      </c>
      <c r="D59" s="33" t="str">
        <f t="shared" ca="1" si="3"/>
        <v/>
      </c>
      <c r="E59" s="33" t="str">
        <f t="shared" ca="1" si="3"/>
        <v/>
      </c>
      <c r="F59" s="33" t="str">
        <f t="shared" ca="1" si="3"/>
        <v/>
      </c>
      <c r="G59" s="33" t="str">
        <f t="shared" ca="1" si="3"/>
        <v/>
      </c>
      <c r="H59" s="33" t="str">
        <f t="shared" ca="1" si="4"/>
        <v/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/>
      </c>
    </row>
    <row r="60" spans="1:18">
      <c r="A60" s="29">
        <v>52</v>
      </c>
      <c r="B60" s="30" t="str">
        <f t="shared" ca="1" si="1"/>
        <v/>
      </c>
      <c r="C60" s="33" t="str">
        <f t="shared" ca="1" si="3"/>
        <v/>
      </c>
      <c r="D60" s="33" t="str">
        <f t="shared" ca="1" si="3"/>
        <v/>
      </c>
      <c r="E60" s="33" t="str">
        <f t="shared" ca="1" si="3"/>
        <v/>
      </c>
      <c r="F60" s="33" t="str">
        <f t="shared" ca="1" si="3"/>
        <v/>
      </c>
      <c r="G60" s="33" t="str">
        <f t="shared" ca="1" si="3"/>
        <v/>
      </c>
      <c r="H60" s="33" t="str">
        <f t="shared" ca="1" si="4"/>
        <v/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/>
      </c>
    </row>
    <row r="61" spans="1:18">
      <c r="A61" s="29">
        <v>53</v>
      </c>
      <c r="B61" s="30" t="str">
        <f t="shared" ca="1" si="1"/>
        <v/>
      </c>
      <c r="C61" s="33" t="str">
        <f t="shared" ca="1" si="3"/>
        <v/>
      </c>
      <c r="D61" s="33" t="str">
        <f t="shared" ca="1" si="3"/>
        <v/>
      </c>
      <c r="E61" s="33" t="str">
        <f t="shared" ca="1" si="3"/>
        <v/>
      </c>
      <c r="F61" s="33" t="str">
        <f t="shared" ca="1" si="3"/>
        <v/>
      </c>
      <c r="G61" s="33" t="str">
        <f t="shared" ca="1" si="3"/>
        <v/>
      </c>
      <c r="H61" s="33" t="str">
        <f t="shared" ca="1" si="4"/>
        <v/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/>
      </c>
    </row>
    <row r="62" spans="1:18">
      <c r="A62" s="29">
        <v>54</v>
      </c>
      <c r="B62" s="30" t="str">
        <f t="shared" ca="1" si="1"/>
        <v/>
      </c>
      <c r="C62" s="33" t="str">
        <f t="shared" ca="1" si="3"/>
        <v/>
      </c>
      <c r="D62" s="33" t="str">
        <f t="shared" ca="1" si="3"/>
        <v/>
      </c>
      <c r="E62" s="33" t="str">
        <f t="shared" ca="1" si="3"/>
        <v/>
      </c>
      <c r="F62" s="33" t="str">
        <f t="shared" ca="1" si="3"/>
        <v/>
      </c>
      <c r="G62" s="33" t="str">
        <f t="shared" ca="1" si="3"/>
        <v/>
      </c>
      <c r="H62" s="33" t="str">
        <f t="shared" ca="1" si="4"/>
        <v/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/>
      </c>
    </row>
    <row r="63" spans="1:18">
      <c r="A63" s="29">
        <v>55</v>
      </c>
      <c r="B63" s="30" t="str">
        <f t="shared" ca="1" si="1"/>
        <v/>
      </c>
      <c r="C63" s="33" t="str">
        <f t="shared" ca="1" si="3"/>
        <v/>
      </c>
      <c r="D63" s="33" t="str">
        <f t="shared" ca="1" si="3"/>
        <v/>
      </c>
      <c r="E63" s="33" t="str">
        <f t="shared" ca="1" si="3"/>
        <v/>
      </c>
      <c r="F63" s="33" t="str">
        <f t="shared" ca="1" si="3"/>
        <v/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/>
      </c>
    </row>
    <row r="64" spans="1:18">
      <c r="A64" s="29">
        <v>56</v>
      </c>
      <c r="B64" s="30" t="str">
        <f t="shared" ca="1" si="1"/>
        <v/>
      </c>
      <c r="C64" s="33" t="str">
        <f t="shared" ca="1" si="3"/>
        <v/>
      </c>
      <c r="D64" s="33" t="str">
        <f t="shared" ca="1" si="3"/>
        <v/>
      </c>
      <c r="E64" s="33" t="str">
        <f t="shared" ca="1" si="3"/>
        <v/>
      </c>
      <c r="F64" s="33" t="str">
        <f t="shared" ca="1" si="3"/>
        <v/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/>
      </c>
    </row>
    <row r="65" spans="1:18">
      <c r="A65" s="29">
        <v>57</v>
      </c>
      <c r="B65" s="30" t="str">
        <f t="shared" ca="1" si="1"/>
        <v/>
      </c>
      <c r="C65" s="33" t="str">
        <f t="shared" ca="1" si="3"/>
        <v/>
      </c>
      <c r="D65" s="33" t="str">
        <f t="shared" ca="1" si="3"/>
        <v/>
      </c>
      <c r="E65" s="33" t="str">
        <f t="shared" ca="1" si="3"/>
        <v/>
      </c>
      <c r="F65" s="33" t="str">
        <f t="shared" ca="1" si="3"/>
        <v/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/>
      </c>
    </row>
    <row r="66" spans="1:18">
      <c r="A66" s="29">
        <v>58</v>
      </c>
      <c r="B66" s="30" t="str">
        <f t="shared" ca="1" si="1"/>
        <v/>
      </c>
      <c r="C66" s="33" t="str">
        <f t="shared" ca="1" si="3"/>
        <v/>
      </c>
      <c r="D66" s="33" t="str">
        <f t="shared" ca="1" si="3"/>
        <v/>
      </c>
      <c r="E66" s="33" t="str">
        <f t="shared" ca="1" si="3"/>
        <v/>
      </c>
      <c r="F66" s="33" t="str">
        <f t="shared" ca="1" si="3"/>
        <v/>
      </c>
      <c r="G66" s="33" t="str">
        <f t="shared" ref="G66:J108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/>
      </c>
    </row>
    <row r="67" spans="1:18">
      <c r="A67" s="29">
        <v>59</v>
      </c>
      <c r="B67" s="30" t="str">
        <f t="shared" ca="1" si="1"/>
        <v/>
      </c>
      <c r="C67" s="33" t="str">
        <f t="shared" ca="1" si="3"/>
        <v/>
      </c>
      <c r="D67" s="33" t="str">
        <f t="shared" ca="1" si="3"/>
        <v/>
      </c>
      <c r="E67" s="33" t="str">
        <f t="shared" ca="1" si="3"/>
        <v/>
      </c>
      <c r="F67" s="33" t="str">
        <f t="shared" ca="1" si="3"/>
        <v/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/>
      </c>
    </row>
    <row r="68" spans="1:18">
      <c r="A68" s="29">
        <v>60</v>
      </c>
      <c r="B68" s="30" t="str">
        <f t="shared" ca="1" si="1"/>
        <v/>
      </c>
      <c r="C68" s="33" t="str">
        <f t="shared" ca="1" si="3"/>
        <v/>
      </c>
      <c r="D68" s="33" t="str">
        <f t="shared" ca="1" si="3"/>
        <v/>
      </c>
      <c r="E68" s="33" t="str">
        <f t="shared" ca="1" si="3"/>
        <v/>
      </c>
      <c r="F68" s="33" t="str">
        <f t="shared" ca="1" si="3"/>
        <v/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/>
      </c>
    </row>
    <row r="69" spans="1:18">
      <c r="A69" s="29">
        <v>61</v>
      </c>
      <c r="B69" s="30" t="str">
        <f t="shared" ca="1" si="1"/>
        <v/>
      </c>
      <c r="C69" s="33" t="str">
        <f t="shared" ca="1" si="3"/>
        <v/>
      </c>
      <c r="D69" s="33" t="str">
        <f t="shared" ca="1" si="3"/>
        <v/>
      </c>
      <c r="E69" s="33" t="str">
        <f t="shared" ca="1" si="3"/>
        <v/>
      </c>
      <c r="F69" s="33" t="str">
        <f t="shared" ca="1" si="3"/>
        <v/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/>
      </c>
    </row>
    <row r="70" spans="1:18">
      <c r="A70" s="29">
        <v>62</v>
      </c>
      <c r="B70" s="30" t="str">
        <f t="shared" ca="1" si="1"/>
        <v/>
      </c>
      <c r="C70" s="33" t="str">
        <f t="shared" ca="1" si="3"/>
        <v/>
      </c>
      <c r="D70" s="33" t="str">
        <f t="shared" ca="1" si="3"/>
        <v/>
      </c>
      <c r="E70" s="33" t="str">
        <f t="shared" ca="1" si="3"/>
        <v/>
      </c>
      <c r="F70" s="33" t="str">
        <f t="shared" ca="1" si="3"/>
        <v/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/>
      </c>
    </row>
    <row r="71" spans="1:18">
      <c r="A71" s="29">
        <v>63</v>
      </c>
      <c r="B71" s="30" t="str">
        <f t="shared" ca="1" si="1"/>
        <v/>
      </c>
      <c r="C71" s="33" t="str">
        <f t="shared" ca="1" si="3"/>
        <v/>
      </c>
      <c r="D71" s="33" t="str">
        <f t="shared" ca="1" si="3"/>
        <v/>
      </c>
      <c r="E71" s="33" t="str">
        <f t="shared" ca="1" si="3"/>
        <v/>
      </c>
      <c r="F71" s="33" t="str">
        <f t="shared" ca="1" si="3"/>
        <v/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/>
      </c>
    </row>
    <row r="72" spans="1:18">
      <c r="A72" s="29">
        <v>64</v>
      </c>
      <c r="B72" s="30" t="str">
        <f t="shared" ca="1" si="1"/>
        <v/>
      </c>
      <c r="C72" s="33" t="str">
        <f t="shared" ca="1" si="3"/>
        <v/>
      </c>
      <c r="D72" s="33" t="str">
        <f t="shared" ca="1" si="3"/>
        <v/>
      </c>
      <c r="E72" s="33" t="str">
        <f t="shared" ca="1" si="3"/>
        <v/>
      </c>
      <c r="F72" s="33" t="str">
        <f t="shared" ca="1" si="3"/>
        <v/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/>
      </c>
    </row>
    <row r="73" spans="1:18">
      <c r="A73" s="29">
        <v>65</v>
      </c>
      <c r="B73" s="30" t="str">
        <f t="shared" ca="1" si="1"/>
        <v/>
      </c>
      <c r="C73" s="33" t="str">
        <f t="shared" ca="1" si="3"/>
        <v/>
      </c>
      <c r="D73" s="33" t="str">
        <f t="shared" ca="1" si="3"/>
        <v/>
      </c>
      <c r="E73" s="33" t="str">
        <f t="shared" ca="1" si="3"/>
        <v/>
      </c>
      <c r="F73" s="33" t="str">
        <f t="shared" ca="1" si="3"/>
        <v/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/>
      </c>
    </row>
    <row r="74" spans="1:18">
      <c r="A74" s="29">
        <v>66</v>
      </c>
      <c r="B74" s="30" t="str">
        <f t="shared" ref="B74:B108" ca="1" si="8">IF($B73="","",IF($B73=";",$I$3,IF($B73=$I$3,"",IF(ISNA(VLOOKUP($A$1&amp;"-"&amp;$A74,INDIRECT($E$2),1,0)),";",$S$4))))</f>
        <v/>
      </c>
      <c r="C74" s="33" t="str">
        <f t="shared" ca="1" si="3"/>
        <v/>
      </c>
      <c r="D74" s="33" t="str">
        <f t="shared" ca="1" si="3"/>
        <v/>
      </c>
      <c r="E74" s="33" t="str">
        <f t="shared" ca="1" si="3"/>
        <v/>
      </c>
      <c r="F74" s="33" t="str">
        <f t="shared" ca="1" si="3"/>
        <v/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/>
      </c>
    </row>
    <row r="75" spans="1:18">
      <c r="A75" s="29">
        <v>67</v>
      </c>
      <c r="B75" s="30" t="str">
        <f t="shared" ca="1" si="8"/>
        <v/>
      </c>
      <c r="C75" s="33" t="str">
        <f t="shared" ref="C75:F108" ca="1" si="10">IF(AND($B75=$S$4,C$5&lt;&gt;""),IF(VLOOKUP($A$1&amp;"-"&amp;$A75,INDIRECT($E$2),C$4+$B$4,0)="","","'"&amp;C$5&amp;"' =&gt; '"&amp;VLOOKUP($A$1&amp;"-"&amp;$A75,INDIRECT($E$2),C$4+$B$4,0)&amp;"', "),"")</f>
        <v/>
      </c>
      <c r="D75" s="33" t="str">
        <f t="shared" ca="1" si="10"/>
        <v/>
      </c>
      <c r="E75" s="33" t="str">
        <f t="shared" ca="1" si="10"/>
        <v/>
      </c>
      <c r="F75" s="33" t="str">
        <f t="shared" ca="1" si="10"/>
        <v/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/>
      </c>
    </row>
    <row r="76" spans="1:18">
      <c r="A76" s="29">
        <v>68</v>
      </c>
      <c r="B76" s="30" t="str">
        <f t="shared" ca="1" si="8"/>
        <v/>
      </c>
      <c r="C76" s="33" t="str">
        <f t="shared" ca="1" si="10"/>
        <v/>
      </c>
      <c r="D76" s="33" t="str">
        <f t="shared" ca="1" si="10"/>
        <v/>
      </c>
      <c r="E76" s="33" t="str">
        <f t="shared" ca="1" si="10"/>
        <v/>
      </c>
      <c r="F76" s="33" t="str">
        <f t="shared" ca="1" si="10"/>
        <v/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/>
      </c>
    </row>
    <row r="77" spans="1:18">
      <c r="A77" s="29">
        <v>69</v>
      </c>
      <c r="B77" s="30" t="str">
        <f t="shared" ca="1" si="8"/>
        <v/>
      </c>
      <c r="C77" s="33" t="str">
        <f t="shared" ca="1" si="10"/>
        <v/>
      </c>
      <c r="D77" s="33" t="str">
        <f t="shared" ca="1" si="10"/>
        <v/>
      </c>
      <c r="E77" s="33" t="str">
        <f t="shared" ca="1" si="10"/>
        <v/>
      </c>
      <c r="F77" s="33" t="str">
        <f t="shared" ca="1" si="10"/>
        <v/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/>
      </c>
    </row>
    <row r="78" spans="1:18">
      <c r="A78" s="29">
        <v>70</v>
      </c>
      <c r="B78" s="30" t="str">
        <f t="shared" ca="1" si="8"/>
        <v/>
      </c>
      <c r="C78" s="33" t="str">
        <f t="shared" ca="1" si="10"/>
        <v/>
      </c>
      <c r="D78" s="33" t="str">
        <f t="shared" ca="1" si="10"/>
        <v/>
      </c>
      <c r="E78" s="33" t="str">
        <f t="shared" ca="1" si="10"/>
        <v/>
      </c>
      <c r="F78" s="33" t="str">
        <f t="shared" ca="1" si="10"/>
        <v/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/>
      </c>
    </row>
    <row r="79" spans="1:18">
      <c r="A79" s="29">
        <v>71</v>
      </c>
      <c r="B79" s="30" t="str">
        <f t="shared" ca="1" si="8"/>
        <v/>
      </c>
      <c r="C79" s="33" t="str">
        <f t="shared" ca="1" si="10"/>
        <v/>
      </c>
      <c r="D79" s="33" t="str">
        <f t="shared" ca="1" si="10"/>
        <v/>
      </c>
      <c r="E79" s="33" t="str">
        <f t="shared" ca="1" si="10"/>
        <v/>
      </c>
      <c r="F79" s="33" t="str">
        <f t="shared" ca="1" si="10"/>
        <v/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/>
      </c>
    </row>
    <row r="80" spans="1:18">
      <c r="A80" s="29">
        <v>72</v>
      </c>
      <c r="B80" s="30" t="str">
        <f t="shared" ca="1" si="8"/>
        <v/>
      </c>
      <c r="C80" s="33" t="str">
        <f t="shared" ca="1" si="10"/>
        <v/>
      </c>
      <c r="D80" s="33" t="str">
        <f t="shared" ca="1" si="10"/>
        <v/>
      </c>
      <c r="E80" s="33" t="str">
        <f t="shared" ca="1" si="10"/>
        <v/>
      </c>
      <c r="F80" s="33" t="str">
        <f t="shared" ca="1" si="10"/>
        <v/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/>
      </c>
    </row>
    <row r="81" spans="1:18">
      <c r="A81" s="29">
        <v>73</v>
      </c>
      <c r="B81" s="30" t="str">
        <f t="shared" ca="1" si="8"/>
        <v/>
      </c>
      <c r="C81" s="33" t="str">
        <f t="shared" ca="1" si="10"/>
        <v/>
      </c>
      <c r="D81" s="33" t="str">
        <f t="shared" ca="1" si="10"/>
        <v/>
      </c>
      <c r="E81" s="33" t="str">
        <f t="shared" ca="1" si="10"/>
        <v/>
      </c>
      <c r="F81" s="33" t="str">
        <f t="shared" ca="1" si="10"/>
        <v/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/>
      </c>
    </row>
    <row r="82" spans="1:18">
      <c r="A82" s="29">
        <v>74</v>
      </c>
      <c r="B82" s="30" t="str">
        <f t="shared" ca="1" si="8"/>
        <v/>
      </c>
      <c r="C82" s="33" t="str">
        <f t="shared" ca="1" si="10"/>
        <v/>
      </c>
      <c r="D82" s="33" t="str">
        <f t="shared" ca="1" si="10"/>
        <v/>
      </c>
      <c r="E82" s="33" t="str">
        <f t="shared" ca="1" si="10"/>
        <v/>
      </c>
      <c r="F82" s="33" t="str">
        <f t="shared" ca="1" si="10"/>
        <v/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/>
      </c>
    </row>
    <row r="83" spans="1:18">
      <c r="A83" s="29">
        <v>75</v>
      </c>
      <c r="B83" s="30" t="str">
        <f t="shared" ca="1" si="8"/>
        <v/>
      </c>
      <c r="C83" s="33" t="str">
        <f t="shared" ca="1" si="10"/>
        <v/>
      </c>
      <c r="D83" s="33" t="str">
        <f t="shared" ca="1" si="10"/>
        <v/>
      </c>
      <c r="E83" s="33" t="str">
        <f t="shared" ca="1" si="10"/>
        <v/>
      </c>
      <c r="F83" s="33" t="str">
        <f t="shared" ca="1" si="10"/>
        <v/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/>
      </c>
    </row>
    <row r="84" spans="1:18">
      <c r="A84" s="29">
        <v>76</v>
      </c>
      <c r="B84" s="30" t="str">
        <f t="shared" ca="1" si="8"/>
        <v/>
      </c>
      <c r="C84" s="33" t="str">
        <f t="shared" ca="1" si="10"/>
        <v/>
      </c>
      <c r="D84" s="33" t="str">
        <f t="shared" ca="1" si="10"/>
        <v/>
      </c>
      <c r="E84" s="33" t="str">
        <f t="shared" ca="1" si="10"/>
        <v/>
      </c>
      <c r="F84" s="33" t="str">
        <f t="shared" ca="1" si="10"/>
        <v/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/>
      </c>
    </row>
    <row r="85" spans="1:18">
      <c r="A85" s="29">
        <v>77</v>
      </c>
      <c r="B85" s="30" t="str">
        <f t="shared" ca="1" si="8"/>
        <v/>
      </c>
      <c r="C85" s="33" t="str">
        <f t="shared" ca="1" si="10"/>
        <v/>
      </c>
      <c r="D85" s="33" t="str">
        <f t="shared" ca="1" si="10"/>
        <v/>
      </c>
      <c r="E85" s="33" t="str">
        <f t="shared" ca="1" si="10"/>
        <v/>
      </c>
      <c r="F85" s="33" t="str">
        <f t="shared" ca="1" si="10"/>
        <v/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/>
      </c>
    </row>
    <row r="86" spans="1:18">
      <c r="A86" s="29">
        <v>78</v>
      </c>
      <c r="B86" s="30" t="str">
        <f t="shared" ca="1" si="8"/>
        <v/>
      </c>
      <c r="C86" s="33" t="str">
        <f t="shared" ca="1" si="10"/>
        <v/>
      </c>
      <c r="D86" s="33" t="str">
        <f t="shared" ca="1" si="10"/>
        <v/>
      </c>
      <c r="E86" s="33" t="str">
        <f t="shared" ca="1" si="10"/>
        <v/>
      </c>
      <c r="F86" s="33" t="str">
        <f t="shared" ca="1" si="10"/>
        <v/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/>
      </c>
    </row>
    <row r="87" spans="1:18">
      <c r="A87" s="29">
        <v>79</v>
      </c>
      <c r="B87" s="30" t="str">
        <f t="shared" ca="1" si="8"/>
        <v/>
      </c>
      <c r="C87" s="33" t="str">
        <f t="shared" ca="1" si="10"/>
        <v/>
      </c>
      <c r="D87" s="33" t="str">
        <f t="shared" ca="1" si="10"/>
        <v/>
      </c>
      <c r="E87" s="33" t="str">
        <f t="shared" ca="1" si="10"/>
        <v/>
      </c>
      <c r="F87" s="33" t="str">
        <f t="shared" ca="1" si="10"/>
        <v/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/>
      </c>
    </row>
    <row r="88" spans="1:18">
      <c r="A88" s="29">
        <v>80</v>
      </c>
      <c r="B88" s="30" t="str">
        <f t="shared" ca="1" si="8"/>
        <v/>
      </c>
      <c r="C88" s="33" t="str">
        <f t="shared" ca="1" si="10"/>
        <v/>
      </c>
      <c r="D88" s="33" t="str">
        <f t="shared" ca="1" si="10"/>
        <v/>
      </c>
      <c r="E88" s="33" t="str">
        <f t="shared" ca="1" si="10"/>
        <v/>
      </c>
      <c r="F88" s="33" t="str">
        <f t="shared" ca="1" si="10"/>
        <v/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8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8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/>
      </c>
    </row>
    <row r="89" spans="1:18">
      <c r="A89" s="29">
        <v>81</v>
      </c>
      <c r="B89" s="30" t="str">
        <f t="shared" ca="1" si="8"/>
        <v/>
      </c>
      <c r="C89" s="33" t="str">
        <f t="shared" ca="1" si="10"/>
        <v/>
      </c>
      <c r="D89" s="33" t="str">
        <f t="shared" ca="1" si="10"/>
        <v/>
      </c>
      <c r="E89" s="33" t="str">
        <f t="shared" ca="1" si="10"/>
        <v/>
      </c>
      <c r="F89" s="33" t="str">
        <f t="shared" ca="1" si="10"/>
        <v/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/>
      </c>
    </row>
    <row r="90" spans="1:18">
      <c r="A90" s="29">
        <v>82</v>
      </c>
      <c r="B90" s="30" t="str">
        <f t="shared" ca="1" si="8"/>
        <v/>
      </c>
      <c r="C90" s="33" t="str">
        <f t="shared" ca="1" si="10"/>
        <v/>
      </c>
      <c r="D90" s="33" t="str">
        <f t="shared" ca="1" si="10"/>
        <v/>
      </c>
      <c r="E90" s="33" t="str">
        <f t="shared" ca="1" si="10"/>
        <v/>
      </c>
      <c r="F90" s="33" t="str">
        <f t="shared" ca="1" si="10"/>
        <v/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/>
      </c>
    </row>
    <row r="91" spans="1:18">
      <c r="A91" s="29">
        <v>83</v>
      </c>
      <c r="B91" s="30" t="str">
        <f t="shared" ca="1" si="8"/>
        <v/>
      </c>
      <c r="C91" s="33" t="str">
        <f t="shared" ca="1" si="10"/>
        <v/>
      </c>
      <c r="D91" s="33" t="str">
        <f t="shared" ca="1" si="10"/>
        <v/>
      </c>
      <c r="E91" s="33" t="str">
        <f t="shared" ca="1" si="10"/>
        <v/>
      </c>
      <c r="F91" s="33" t="str">
        <f t="shared" ca="1" si="10"/>
        <v/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/>
      </c>
    </row>
    <row r="92" spans="1:18">
      <c r="A92" s="29">
        <v>84</v>
      </c>
      <c r="B92" s="30" t="str">
        <f t="shared" ca="1" si="8"/>
        <v/>
      </c>
      <c r="C92" s="33" t="str">
        <f t="shared" ca="1" si="10"/>
        <v/>
      </c>
      <c r="D92" s="33" t="str">
        <f t="shared" ca="1" si="10"/>
        <v/>
      </c>
      <c r="E92" s="33" t="str">
        <f t="shared" ca="1" si="10"/>
        <v/>
      </c>
      <c r="F92" s="33" t="str">
        <f t="shared" ca="1" si="10"/>
        <v/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/>
      </c>
    </row>
    <row r="93" spans="1:18">
      <c r="A93" s="29">
        <v>85</v>
      </c>
      <c r="B93" s="30" t="str">
        <f t="shared" ca="1" si="8"/>
        <v/>
      </c>
      <c r="C93" s="33" t="str">
        <f t="shared" ca="1" si="10"/>
        <v/>
      </c>
      <c r="D93" s="33" t="str">
        <f t="shared" ca="1" si="10"/>
        <v/>
      </c>
      <c r="E93" s="33" t="str">
        <f t="shared" ca="1" si="10"/>
        <v/>
      </c>
      <c r="F93" s="33" t="str">
        <f t="shared" ca="1" si="10"/>
        <v/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/>
      </c>
    </row>
    <row r="94" spans="1:18">
      <c r="A94" s="29">
        <v>86</v>
      </c>
      <c r="B94" s="30" t="str">
        <f t="shared" ca="1" si="8"/>
        <v/>
      </c>
      <c r="C94" s="33" t="str">
        <f t="shared" ca="1" si="10"/>
        <v/>
      </c>
      <c r="D94" s="33" t="str">
        <f t="shared" ca="1" si="10"/>
        <v/>
      </c>
      <c r="E94" s="33" t="str">
        <f t="shared" ca="1" si="10"/>
        <v/>
      </c>
      <c r="F94" s="33" t="str">
        <f t="shared" ca="1" si="10"/>
        <v/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/>
      </c>
    </row>
    <row r="95" spans="1:18">
      <c r="A95" s="29">
        <v>87</v>
      </c>
      <c r="B95" s="30" t="str">
        <f t="shared" ca="1" si="8"/>
        <v/>
      </c>
      <c r="C95" s="33" t="str">
        <f t="shared" ca="1" si="10"/>
        <v/>
      </c>
      <c r="D95" s="33" t="str">
        <f t="shared" ca="1" si="10"/>
        <v/>
      </c>
      <c r="E95" s="33" t="str">
        <f t="shared" ca="1" si="10"/>
        <v/>
      </c>
      <c r="F95" s="33" t="str">
        <f t="shared" ca="1" si="10"/>
        <v/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/>
      </c>
    </row>
    <row r="96" spans="1:18">
      <c r="A96" s="29">
        <v>88</v>
      </c>
      <c r="B96" s="30" t="str">
        <f t="shared" ca="1" si="8"/>
        <v/>
      </c>
      <c r="C96" s="33" t="str">
        <f t="shared" ca="1" si="10"/>
        <v/>
      </c>
      <c r="D96" s="33" t="str">
        <f t="shared" ca="1" si="10"/>
        <v/>
      </c>
      <c r="E96" s="33" t="str">
        <f t="shared" ca="1" si="10"/>
        <v/>
      </c>
      <c r="F96" s="33" t="str">
        <f t="shared" ca="1" si="10"/>
        <v/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/>
      </c>
    </row>
    <row r="97" spans="1:18">
      <c r="A97" s="29">
        <v>89</v>
      </c>
      <c r="B97" s="30" t="str">
        <f t="shared" ca="1" si="8"/>
        <v/>
      </c>
      <c r="C97" s="33" t="str">
        <f t="shared" ca="1" si="10"/>
        <v/>
      </c>
      <c r="D97" s="33" t="str">
        <f t="shared" ca="1" si="10"/>
        <v/>
      </c>
      <c r="E97" s="33" t="str">
        <f t="shared" ca="1" si="10"/>
        <v/>
      </c>
      <c r="F97" s="33" t="str">
        <f t="shared" ca="1" si="10"/>
        <v/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/>
      </c>
    </row>
    <row r="98" spans="1:18">
      <c r="A98" s="29">
        <v>90</v>
      </c>
      <c r="B98" s="30" t="str">
        <f t="shared" ca="1" si="8"/>
        <v/>
      </c>
      <c r="C98" s="33" t="str">
        <f t="shared" ca="1" si="10"/>
        <v/>
      </c>
      <c r="D98" s="33" t="str">
        <f t="shared" ca="1" si="10"/>
        <v/>
      </c>
      <c r="E98" s="33" t="str">
        <f t="shared" ca="1" si="10"/>
        <v/>
      </c>
      <c r="F98" s="33" t="str">
        <f t="shared" ca="1" si="10"/>
        <v/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/>
      </c>
    </row>
    <row r="99" spans="1:18">
      <c r="A99" s="29">
        <v>91</v>
      </c>
      <c r="B99" s="30" t="str">
        <f t="shared" ca="1" si="8"/>
        <v/>
      </c>
      <c r="C99" s="33" t="str">
        <f t="shared" ca="1" si="10"/>
        <v/>
      </c>
      <c r="D99" s="33" t="str">
        <f t="shared" ca="1" si="10"/>
        <v/>
      </c>
      <c r="E99" s="33" t="str">
        <f t="shared" ca="1" si="10"/>
        <v/>
      </c>
      <c r="F99" s="33" t="str">
        <f t="shared" ca="1" si="10"/>
        <v/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/>
      </c>
    </row>
    <row r="100" spans="1:18">
      <c r="A100" s="29">
        <v>92</v>
      </c>
      <c r="B100" s="30" t="str">
        <f t="shared" ca="1" si="8"/>
        <v/>
      </c>
      <c r="C100" s="33" t="str">
        <f t="shared" ca="1" si="10"/>
        <v/>
      </c>
      <c r="D100" s="33" t="str">
        <f t="shared" ca="1" si="10"/>
        <v/>
      </c>
      <c r="E100" s="33" t="str">
        <f t="shared" ca="1" si="10"/>
        <v/>
      </c>
      <c r="F100" s="33" t="str">
        <f t="shared" ca="1" si="10"/>
        <v/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/>
      </c>
    </row>
    <row r="101" spans="1:18">
      <c r="A101" s="29">
        <v>93</v>
      </c>
      <c r="B101" s="30" t="str">
        <f t="shared" ca="1" si="8"/>
        <v/>
      </c>
      <c r="C101" s="33" t="str">
        <f t="shared" ca="1" si="10"/>
        <v/>
      </c>
      <c r="D101" s="33" t="str">
        <f t="shared" ca="1" si="10"/>
        <v/>
      </c>
      <c r="E101" s="33" t="str">
        <f t="shared" ca="1" si="10"/>
        <v/>
      </c>
      <c r="F101" s="33" t="str">
        <f t="shared" ca="1" si="10"/>
        <v/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/>
      </c>
    </row>
    <row r="102" spans="1:18">
      <c r="A102" s="29">
        <v>94</v>
      </c>
      <c r="B102" s="30" t="str">
        <f t="shared" ca="1" si="8"/>
        <v/>
      </c>
      <c r="C102" s="33" t="str">
        <f t="shared" ca="1" si="10"/>
        <v/>
      </c>
      <c r="D102" s="33" t="str">
        <f t="shared" ca="1" si="10"/>
        <v/>
      </c>
      <c r="E102" s="33" t="str">
        <f t="shared" ca="1" si="10"/>
        <v/>
      </c>
      <c r="F102" s="33" t="str">
        <f t="shared" ca="1" si="10"/>
        <v/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/>
      </c>
    </row>
    <row r="103" spans="1:18">
      <c r="A103" s="29">
        <v>95</v>
      </c>
      <c r="B103" s="30" t="str">
        <f t="shared" ca="1" si="8"/>
        <v/>
      </c>
      <c r="C103" s="33" t="str">
        <f t="shared" ca="1" si="10"/>
        <v/>
      </c>
      <c r="D103" s="33" t="str">
        <f t="shared" ca="1" si="10"/>
        <v/>
      </c>
      <c r="E103" s="33" t="str">
        <f t="shared" ca="1" si="10"/>
        <v/>
      </c>
      <c r="F103" s="33" t="str">
        <f t="shared" ca="1" si="10"/>
        <v/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/>
      </c>
    </row>
    <row r="104" spans="1:18">
      <c r="A104" s="29">
        <v>96</v>
      </c>
      <c r="B104" s="30" t="str">
        <f t="shared" ca="1" si="8"/>
        <v/>
      </c>
      <c r="C104" s="33" t="str">
        <f t="shared" ca="1" si="10"/>
        <v/>
      </c>
      <c r="D104" s="33" t="str">
        <f t="shared" ca="1" si="10"/>
        <v/>
      </c>
      <c r="E104" s="33" t="str">
        <f t="shared" ca="1" si="10"/>
        <v/>
      </c>
      <c r="F104" s="33" t="str">
        <f t="shared" ca="1" si="10"/>
        <v/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/>
      </c>
    </row>
    <row r="105" spans="1:18">
      <c r="A105" s="29">
        <v>97</v>
      </c>
      <c r="B105" s="30" t="str">
        <f t="shared" ca="1" si="8"/>
        <v/>
      </c>
      <c r="C105" s="33" t="str">
        <f t="shared" ca="1" si="10"/>
        <v/>
      </c>
      <c r="D105" s="33" t="str">
        <f t="shared" ca="1" si="10"/>
        <v/>
      </c>
      <c r="E105" s="33" t="str">
        <f t="shared" ca="1" si="10"/>
        <v/>
      </c>
      <c r="F105" s="33" t="str">
        <f t="shared" ca="1" si="10"/>
        <v/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/>
      </c>
    </row>
    <row r="106" spans="1:18">
      <c r="A106" s="29">
        <v>98</v>
      </c>
      <c r="B106" s="30" t="str">
        <f t="shared" ca="1" si="8"/>
        <v/>
      </c>
      <c r="C106" s="33" t="str">
        <f t="shared" ca="1" si="10"/>
        <v/>
      </c>
      <c r="D106" s="33" t="str">
        <f t="shared" ca="1" si="10"/>
        <v/>
      </c>
      <c r="E106" s="33" t="str">
        <f t="shared" ca="1" si="10"/>
        <v/>
      </c>
      <c r="F106" s="33" t="str">
        <f t="shared" ca="1" si="10"/>
        <v/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/>
      </c>
    </row>
    <row r="107" spans="1:18">
      <c r="A107" s="29">
        <v>99</v>
      </c>
      <c r="B107" s="30" t="str">
        <f t="shared" ca="1" si="8"/>
        <v/>
      </c>
      <c r="C107" s="33" t="str">
        <f t="shared" ca="1" si="10"/>
        <v/>
      </c>
      <c r="D107" s="33" t="str">
        <f t="shared" ca="1" si="10"/>
        <v/>
      </c>
      <c r="E107" s="33" t="str">
        <f t="shared" ca="1" si="10"/>
        <v/>
      </c>
      <c r="F107" s="33" t="str">
        <f t="shared" ca="1" si="10"/>
        <v/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/>
      </c>
    </row>
    <row r="108" spans="1:18">
      <c r="A108" s="29">
        <v>100</v>
      </c>
      <c r="B108" s="30" t="str">
        <f t="shared" ca="1" si="8"/>
        <v/>
      </c>
      <c r="C108" s="33" t="str">
        <f t="shared" ca="1" si="10"/>
        <v/>
      </c>
      <c r="D108" s="33" t="str">
        <f t="shared" ca="1" si="10"/>
        <v/>
      </c>
      <c r="E108" s="33" t="str">
        <f t="shared" ca="1" si="10"/>
        <v/>
      </c>
      <c r="F108" s="33" t="str">
        <f t="shared" ca="1" si="10"/>
        <v/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/>
      </c>
    </row>
    <row r="109" spans="1:18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G9" sqref="G9"/>
    </sheetView>
  </sheetViews>
  <sheetFormatPr defaultRowHeight="1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>
      <c r="A1" s="17" t="s">
        <v>294</v>
      </c>
      <c r="B1" s="17" t="s">
        <v>299</v>
      </c>
      <c r="C1" s="17" t="s">
        <v>295</v>
      </c>
      <c r="D1" s="17" t="s">
        <v>296</v>
      </c>
      <c r="E1" s="17" t="s">
        <v>277</v>
      </c>
      <c r="F1" s="17" t="s">
        <v>298</v>
      </c>
      <c r="G1" s="17" t="s">
        <v>297</v>
      </c>
    </row>
    <row r="2" spans="1:7">
      <c r="A2" s="11">
        <f t="shared" ref="A2:A8" si="0">IFERROR($A1+1,1)</f>
        <v>1</v>
      </c>
      <c r="B2" s="11">
        <v>1</v>
      </c>
      <c r="C2" s="6" t="str">
        <f>VLOOKUP([Resource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248</v>
      </c>
    </row>
    <row r="3" spans="1:7">
      <c r="A3" s="12">
        <f t="shared" si="0"/>
        <v>2</v>
      </c>
      <c r="B3" s="12">
        <v>1</v>
      </c>
      <c r="C3" s="9" t="str">
        <f>VLOOKUP([Resource ID],ResourceTable[],2,0)</f>
        <v>User</v>
      </c>
      <c r="D3" s="9" t="s">
        <v>249</v>
      </c>
      <c r="E3" s="9" t="s">
        <v>251</v>
      </c>
      <c r="F3" s="9" t="s">
        <v>251</v>
      </c>
      <c r="G3" s="6" t="s">
        <v>250</v>
      </c>
    </row>
    <row r="4" spans="1:7">
      <c r="A4" s="12">
        <f t="shared" si="0"/>
        <v>3</v>
      </c>
      <c r="B4" s="12">
        <v>1</v>
      </c>
      <c r="C4" s="9" t="str">
        <f>VLOOKUP([Resource ID],ResourceTable[],2,0)</f>
        <v>User</v>
      </c>
      <c r="D4" s="9" t="s">
        <v>252</v>
      </c>
      <c r="E4" s="9" t="s">
        <v>254</v>
      </c>
      <c r="F4" s="9" t="s">
        <v>254</v>
      </c>
      <c r="G4" s="6" t="s">
        <v>253</v>
      </c>
    </row>
    <row r="5" spans="1:7">
      <c r="A5" s="12">
        <f t="shared" si="0"/>
        <v>4</v>
      </c>
      <c r="B5" s="12">
        <v>2</v>
      </c>
      <c r="C5" s="9" t="str">
        <f>VLOOKUP([Resource ID],ResourceTable[],2,0)</f>
        <v>Group</v>
      </c>
      <c r="D5" s="9" t="s">
        <v>255</v>
      </c>
      <c r="E5" s="9" t="s">
        <v>257</v>
      </c>
      <c r="F5" s="9" t="s">
        <v>257</v>
      </c>
      <c r="G5" s="9" t="s">
        <v>256</v>
      </c>
    </row>
    <row r="6" spans="1:7">
      <c r="A6" s="12">
        <f t="shared" si="0"/>
        <v>5</v>
      </c>
      <c r="B6" s="12">
        <v>3</v>
      </c>
      <c r="C6" s="9" t="str">
        <f>VLOOKUP([Resource ID],ResourceTable[],2,0)</f>
        <v>Role</v>
      </c>
      <c r="D6" s="9" t="s">
        <v>258</v>
      </c>
      <c r="E6" s="9" t="s">
        <v>260</v>
      </c>
      <c r="F6" s="9" t="s">
        <v>260</v>
      </c>
      <c r="G6" s="9" t="s">
        <v>259</v>
      </c>
    </row>
    <row r="7" spans="1:7">
      <c r="A7" s="12">
        <f t="shared" si="0"/>
        <v>6</v>
      </c>
      <c r="B7" s="12">
        <v>4</v>
      </c>
      <c r="C7" s="9" t="str">
        <f>VLOOKUP([Resource ID],ResourceTable[],2,0)</f>
        <v>Resource</v>
      </c>
      <c r="D7" s="9" t="s">
        <v>261</v>
      </c>
      <c r="E7" s="9" t="s">
        <v>208</v>
      </c>
      <c r="F7" s="9" t="s">
        <v>263</v>
      </c>
      <c r="G7" s="9" t="s">
        <v>262</v>
      </c>
    </row>
    <row r="8" spans="1:7">
      <c r="A8" s="12">
        <f t="shared" si="0"/>
        <v>7</v>
      </c>
      <c r="B8" s="12">
        <v>5</v>
      </c>
      <c r="C8" s="9" t="str">
        <f>VLOOKUP([Resource ID],ResourceTable[],2,0)</f>
        <v>Organisation</v>
      </c>
      <c r="D8" s="9" t="s">
        <v>264</v>
      </c>
      <c r="E8" s="9" t="s">
        <v>266</v>
      </c>
      <c r="F8" s="9" t="s">
        <v>263</v>
      </c>
      <c r="G8" s="9" t="s">
        <v>265</v>
      </c>
    </row>
    <row r="9" spans="1:7">
      <c r="A9" s="20">
        <f>IFERROR($A8+1,1)</f>
        <v>8</v>
      </c>
      <c r="B9" s="20">
        <v>1</v>
      </c>
      <c r="C9" s="7" t="str">
        <f>VLOOKUP([Resource ID],ResourceTable[],2,0)</f>
        <v>User</v>
      </c>
      <c r="D9" s="7" t="s">
        <v>620</v>
      </c>
      <c r="E9" s="7" t="s">
        <v>621</v>
      </c>
      <c r="F9" s="7" t="s">
        <v>622</v>
      </c>
      <c r="G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2018-10-15T18:33:48Z</dcterms:modified>
</cp:coreProperties>
</file>