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9"/>
  </bookViews>
  <sheets>
    <sheet name="Tables" sheetId="1" r:id="rId1"/>
    <sheet name="Fields" sheetId="2" state="hidden" r:id="rId2"/>
    <sheet name="Table Fields" sheetId="3" r:id="rId3"/>
    <sheet name="Table Data" sheetId="24" state="hidden" r:id="rId4"/>
    <sheet name="Table Seed Map" sheetId="21" state="hidden" r:id="rId5"/>
    <sheet name="Seed Statement" sheetId="25" state="hidden" r:id="rId6"/>
    <sheet name="Helper-Resources" sheetId="14" r:id="rId7"/>
    <sheet name="Helper-Relation" sheetId="19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EC2" i="9"/>
  <c r="EB2"/>
  <c r="AH2" i="29"/>
  <c r="AE2"/>
  <c r="BL2" i="9"/>
  <c r="BK2"/>
  <c r="BM2" s="1"/>
  <c r="CF2"/>
  <c r="CG2" s="1"/>
  <c r="BE2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AR2" i="29"/>
  <c r="AP2"/>
  <c r="V2" i="14"/>
  <c r="AJ2" i="27"/>
  <c r="AI2"/>
  <c r="AF2"/>
  <c r="AE2"/>
  <c r="O2" i="9"/>
  <c r="M2" s="1"/>
  <c r="J2" i="2"/>
  <c r="J3"/>
  <c r="J4"/>
  <c r="D46" i="1"/>
  <c r="B46"/>
  <c r="H46" s="1"/>
  <c r="C46"/>
  <c r="E46" s="1"/>
  <c r="D2" i="27"/>
  <c r="L2" s="1"/>
  <c r="U2" i="14"/>
  <c r="T2"/>
  <c r="C39" i="21"/>
  <c r="Z2" i="14"/>
  <c r="Y2"/>
  <c r="X2"/>
  <c r="W2"/>
  <c r="D20" i="2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D2"/>
  <c r="DC2"/>
  <c r="S2" i="27"/>
  <c r="R2"/>
  <c r="Q2"/>
  <c r="P2"/>
  <c r="O2"/>
  <c r="J2" i="31"/>
  <c r="J3" s="1"/>
  <c r="J4" s="1"/>
  <c r="E6"/>
  <c r="CI2" i="9" l="1"/>
  <c r="AE2"/>
  <c r="AB2" s="1"/>
  <c r="AA2" s="1"/>
  <c r="M2" i="27"/>
  <c r="Q2" i="9"/>
  <c r="I46" i="1"/>
  <c r="J46"/>
  <c r="F46"/>
  <c r="G46"/>
  <c r="H2" i="19"/>
  <c r="G2"/>
  <c r="J5" i="31"/>
  <c r="AL2" i="27"/>
  <c r="AH2"/>
  <c r="AQ2"/>
  <c r="AP2"/>
  <c r="AO2"/>
  <c r="AS2" i="29"/>
  <c r="X2"/>
  <c r="Y2"/>
  <c r="U2"/>
  <c r="T2"/>
  <c r="AV2"/>
  <c r="C2"/>
  <c r="AI2" s="1"/>
  <c r="AG2" s="1"/>
  <c r="BB2" i="28"/>
  <c r="BA2"/>
  <c r="AZ2"/>
  <c r="AN2"/>
  <c r="AM2"/>
  <c r="AL2"/>
  <c r="AK2"/>
  <c r="Y2"/>
  <c r="Z2"/>
  <c r="U2"/>
  <c r="V2"/>
  <c r="R2" i="19"/>
  <c r="A2" i="28"/>
  <c r="C2"/>
  <c r="BU2" i="9"/>
  <c r="BZ2"/>
  <c r="P2" i="19"/>
  <c r="AG2" i="27"/>
  <c r="AK2"/>
  <c r="B2"/>
  <c r="AT2" i="9"/>
  <c r="AV2" s="1"/>
  <c r="AU2" s="1"/>
  <c r="AJ2"/>
  <c r="AL2" s="1"/>
  <c r="AK2" s="1"/>
  <c r="P2"/>
  <c r="BF2" s="1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F2" i="9" l="1"/>
  <c r="AH2"/>
  <c r="AI2"/>
  <c r="AG2"/>
  <c r="AY2"/>
  <c r="BA2"/>
  <c r="AW2"/>
  <c r="AM2"/>
  <c r="E2" i="27"/>
  <c r="E2" i="28"/>
  <c r="E2" i="29"/>
  <c r="F2" i="9"/>
  <c r="A2" s="1"/>
  <c r="C2" s="1"/>
  <c r="E2" s="1"/>
  <c r="K2" s="1"/>
  <c r="AD2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K2" i="27" l="1"/>
  <c r="A2"/>
  <c r="A2" i="29"/>
  <c r="D2"/>
  <c r="J2" s="1"/>
  <c r="Z2" i="9"/>
  <c r="AC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E4" i="31"/>
  <c r="M2" i="14" l="1"/>
  <c r="T2" i="19"/>
  <c r="D12" i="21"/>
  <c r="D16"/>
  <c r="D23"/>
  <c r="D11"/>
  <c r="J8" i="31"/>
  <c r="J9" l="1"/>
  <c r="J10" l="1"/>
  <c r="J11" l="1"/>
  <c r="A2" i="26"/>
  <c r="J12" i="31" l="1"/>
  <c r="A3" i="26"/>
  <c r="A4" s="1"/>
  <c r="A5" s="1"/>
  <c r="J13" i="31" l="1"/>
  <c r="A6" i="26"/>
  <c r="J14" i="31" l="1"/>
  <c r="A7" i="26"/>
  <c r="D33" i="21"/>
  <c r="C33"/>
  <c r="D32"/>
  <c r="C32"/>
  <c r="J15" i="31" l="1"/>
  <c r="A8" i="26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A9" i="26"/>
  <c r="C8" i="21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E18" i="26"/>
  <c r="E2"/>
  <c r="E35"/>
  <c r="E34"/>
  <c r="E26"/>
  <c r="E42"/>
  <c r="E19"/>
  <c r="E29"/>
  <c r="E30"/>
  <c r="E7"/>
  <c r="F7" s="1"/>
  <c r="E43"/>
  <c r="F43" s="1"/>
  <c r="G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E25"/>
  <c r="E31"/>
  <c r="E8"/>
  <c r="F8" s="1"/>
  <c r="E20"/>
  <c r="E17"/>
  <c r="E41"/>
  <c r="E39"/>
  <c r="E16"/>
  <c r="E28"/>
  <c r="E5"/>
  <c r="E21"/>
  <c r="D31" i="21"/>
  <c r="J17" i="31"/>
  <c r="A10" i="26"/>
  <c r="D42" i="21"/>
  <c r="D43"/>
  <c r="D25"/>
  <c r="D41"/>
  <c r="D7"/>
  <c r="D10"/>
  <c r="D6"/>
  <c r="D40"/>
  <c r="D24"/>
  <c r="E1" i="25" s="1"/>
  <c r="D3" i="21"/>
  <c r="D38"/>
  <c r="D5"/>
  <c r="F5" i="26" l="1"/>
  <c r="G5" s="1"/>
  <c r="F4"/>
  <c r="G4" s="1"/>
  <c r="F6"/>
  <c r="G6" s="1"/>
  <c r="F3"/>
  <c r="G3" s="1"/>
  <c r="F2"/>
  <c r="G2" s="1"/>
  <c r="G7"/>
  <c r="G8"/>
  <c r="J18" i="31"/>
  <c r="F9" i="26"/>
  <c r="A11"/>
  <c r="B8" i="25"/>
  <c r="G9" i="26" l="1"/>
  <c r="J19" i="31"/>
  <c r="F10" i="26"/>
  <c r="A12"/>
  <c r="G10" l="1"/>
  <c r="J20" i="31"/>
  <c r="F11" i="26"/>
  <c r="A13"/>
  <c r="G11" l="1"/>
  <c r="J21" i="31"/>
  <c r="F12" i="26"/>
  <c r="A14"/>
  <c r="G12" l="1"/>
  <c r="J22" i="31"/>
  <c r="F13" i="26"/>
  <c r="A15"/>
  <c r="G13" l="1"/>
  <c r="J23" i="31"/>
  <c r="F14" i="26"/>
  <c r="A16"/>
  <c r="G14" l="1"/>
  <c r="J24" i="31"/>
  <c r="F15" i="26"/>
  <c r="A17"/>
  <c r="G15" l="1"/>
  <c r="J25" i="31"/>
  <c r="F16" i="26"/>
  <c r="A18"/>
  <c r="G16" l="1"/>
  <c r="J26" i="31"/>
  <c r="F17" i="26"/>
  <c r="A19"/>
  <c r="G17" l="1"/>
  <c r="J27" i="31"/>
  <c r="F18" i="26"/>
  <c r="A20"/>
  <c r="G18" l="1"/>
  <c r="J28" i="31"/>
  <c r="F19" i="26"/>
  <c r="A21"/>
  <c r="G19" l="1"/>
  <c r="J29" i="31"/>
  <c r="F20" i="26"/>
  <c r="A22"/>
  <c r="G20" l="1"/>
  <c r="J30" i="31"/>
  <c r="F21" i="26"/>
  <c r="A23"/>
  <c r="G21" l="1"/>
  <c r="J31" i="31"/>
  <c r="F22" i="26"/>
  <c r="A24"/>
  <c r="E2" i="31"/>
  <c r="G22" i="26" l="1"/>
  <c r="J32" i="31"/>
  <c r="F23" i="26"/>
  <c r="A25"/>
  <c r="G23" l="1"/>
  <c r="J33" i="31"/>
  <c r="F24" i="26"/>
  <c r="A26"/>
  <c r="G24" l="1"/>
  <c r="J34" i="31"/>
  <c r="F25" i="26"/>
  <c r="A27"/>
  <c r="G25" l="1"/>
  <c r="J35" i="31"/>
  <c r="F26" i="26"/>
  <c r="A28"/>
  <c r="G26" l="1"/>
  <c r="J36" i="31"/>
  <c r="F27" i="26"/>
  <c r="A29"/>
  <c r="G27" l="1"/>
  <c r="J37" i="31"/>
  <c r="F28" i="26"/>
  <c r="A30"/>
  <c r="G28" l="1"/>
  <c r="J38" i="31"/>
  <c r="F29" i="26"/>
  <c r="A31"/>
  <c r="G29" l="1"/>
  <c r="J39" i="31"/>
  <c r="F30" i="26"/>
  <c r="A32"/>
  <c r="G30" l="1"/>
  <c r="J40" i="31"/>
  <c r="F31" i="26"/>
  <c r="A33"/>
  <c r="G31" l="1"/>
  <c r="J41" i="31"/>
  <c r="F32" i="26"/>
  <c r="A34"/>
  <c r="G32" l="1"/>
  <c r="J42" i="31"/>
  <c r="F33" i="26"/>
  <c r="A35"/>
  <c r="G33" l="1"/>
  <c r="J43" i="31"/>
  <c r="F34" i="26"/>
  <c r="A36"/>
  <c r="G34" l="1"/>
  <c r="J44" i="31"/>
  <c r="F35" i="26"/>
  <c r="A37"/>
  <c r="G35" l="1"/>
  <c r="J45" i="31"/>
  <c r="F36" i="26"/>
  <c r="A38"/>
  <c r="G36" l="1"/>
  <c r="J46" i="31"/>
  <c r="F37" i="26"/>
  <c r="A39"/>
  <c r="G37" l="1"/>
  <c r="J47" i="31"/>
  <c r="F38" i="26"/>
  <c r="A40"/>
  <c r="G38" l="1"/>
  <c r="J48" i="31"/>
  <c r="F39" i="26"/>
  <c r="A41"/>
  <c r="G39" l="1"/>
  <c r="J49" i="31"/>
  <c r="F40" i="26"/>
  <c r="A42"/>
  <c r="A43" s="1"/>
  <c r="A44" s="1"/>
  <c r="G40" l="1"/>
  <c r="J50" i="31"/>
  <c r="F42" i="26"/>
  <c r="F41"/>
  <c r="G42" l="1"/>
  <c r="G41"/>
  <c r="J51" i="31"/>
  <c r="J52" l="1"/>
  <c r="J53" l="1"/>
  <c r="J54" l="1"/>
  <c r="J55" l="1"/>
  <c r="J56" l="1"/>
  <c r="J57" l="1"/>
  <c r="J58" l="1"/>
  <c r="J59" l="1"/>
  <c r="J60" l="1"/>
  <c r="J61" l="1"/>
  <c r="E5" i="25"/>
  <c r="B9"/>
  <c r="G5"/>
  <c r="L5"/>
  <c r="I5"/>
  <c r="K5"/>
  <c r="Q5"/>
  <c r="F5"/>
  <c r="D5"/>
  <c r="N5"/>
  <c r="C5"/>
  <c r="J5"/>
  <c r="H5"/>
  <c r="M5"/>
  <c r="O5"/>
  <c r="E5" i="31"/>
  <c r="P5" i="25"/>
  <c r="K65" i="31" l="1"/>
  <c r="K62"/>
  <c r="K24"/>
  <c r="K39"/>
  <c r="K58"/>
  <c r="K22"/>
  <c r="K45"/>
  <c r="K44"/>
  <c r="K46"/>
  <c r="K51"/>
  <c r="K34"/>
  <c r="K33"/>
  <c r="K28"/>
  <c r="K26"/>
  <c r="K54"/>
  <c r="K57"/>
  <c r="K14"/>
  <c r="L14" s="1"/>
  <c r="M14" s="1"/>
  <c r="K37"/>
  <c r="K60"/>
  <c r="K43"/>
  <c r="K16"/>
  <c r="L16" s="1"/>
  <c r="M16" s="1"/>
  <c r="K31"/>
  <c r="K50"/>
  <c r="K13"/>
  <c r="L13" s="1"/>
  <c r="M13" s="1"/>
  <c r="K12"/>
  <c r="L12" s="1"/>
  <c r="M12" s="1"/>
  <c r="K35"/>
  <c r="K41"/>
  <c r="K52"/>
  <c r="K56"/>
  <c r="K21"/>
  <c r="K7"/>
  <c r="L7" s="1"/>
  <c r="M7" s="1"/>
  <c r="K49"/>
  <c r="K5"/>
  <c r="L5" s="1"/>
  <c r="M5" s="1"/>
  <c r="K20"/>
  <c r="K11"/>
  <c r="L11" s="1"/>
  <c r="M11" s="1"/>
  <c r="K8"/>
  <c r="L8" s="1"/>
  <c r="M8" s="1"/>
  <c r="K23"/>
  <c r="K42"/>
  <c r="K3"/>
  <c r="K64"/>
  <c r="K53"/>
  <c r="K15"/>
  <c r="L15" s="1"/>
  <c r="M15" s="1"/>
  <c r="K6"/>
  <c r="L6" s="1"/>
  <c r="M6" s="1"/>
  <c r="K19"/>
  <c r="K25"/>
  <c r="K48"/>
  <c r="K63"/>
  <c r="K38"/>
  <c r="K61"/>
  <c r="K18"/>
  <c r="K17"/>
  <c r="L17" s="1"/>
  <c r="M17" s="1"/>
  <c r="K40"/>
  <c r="K55"/>
  <c r="K30"/>
  <c r="K29"/>
  <c r="K36"/>
  <c r="K59"/>
  <c r="K10"/>
  <c r="L10" s="1"/>
  <c r="M10" s="1"/>
  <c r="K32"/>
  <c r="K47"/>
  <c r="K27"/>
  <c r="K9"/>
  <c r="L9" s="1"/>
  <c r="M9" s="1"/>
  <c r="K4"/>
  <c r="K2"/>
  <c r="L2" s="1"/>
  <c r="M2" s="1"/>
  <c r="L3"/>
  <c r="M3" s="1"/>
  <c r="L4"/>
  <c r="M4" s="1"/>
  <c r="R9" i="25"/>
  <c r="J62" i="31"/>
  <c r="O9" i="25"/>
  <c r="N9"/>
  <c r="L9"/>
  <c r="J9"/>
  <c r="M9"/>
  <c r="Q9"/>
  <c r="P9"/>
  <c r="K9"/>
  <c r="G9"/>
  <c r="D9"/>
  <c r="E9"/>
  <c r="B10"/>
  <c r="H9"/>
  <c r="I9"/>
  <c r="P6" i="31"/>
  <c r="N17"/>
  <c r="N6"/>
  <c r="P13"/>
  <c r="P8"/>
  <c r="P5"/>
  <c r="P11"/>
  <c r="N2"/>
  <c r="P7"/>
  <c r="P2"/>
  <c r="P9"/>
  <c r="N12"/>
  <c r="P16"/>
  <c r="P4"/>
  <c r="P14"/>
  <c r="N15"/>
  <c r="N3"/>
  <c r="P10"/>
  <c r="O15" l="1"/>
  <c r="O12"/>
  <c r="O6"/>
  <c r="O17"/>
  <c r="O3"/>
  <c r="O2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Q10" i="25"/>
  <c r="J10"/>
  <c r="N10"/>
  <c r="O10"/>
  <c r="P10"/>
  <c r="K10"/>
  <c r="M10"/>
  <c r="L10"/>
  <c r="H10"/>
  <c r="G10"/>
  <c r="E10"/>
  <c r="D10"/>
  <c r="I10"/>
  <c r="B11"/>
  <c r="C10"/>
  <c r="N32" i="31"/>
  <c r="N9"/>
  <c r="N61"/>
  <c r="N29"/>
  <c r="P21"/>
  <c r="P22"/>
  <c r="P54"/>
  <c r="N5"/>
  <c r="P12"/>
  <c r="P18"/>
  <c r="N11"/>
  <c r="P17"/>
  <c r="N8"/>
  <c r="P19"/>
  <c r="P51"/>
  <c r="N52"/>
  <c r="P58"/>
  <c r="N39"/>
  <c r="P49"/>
  <c r="P20"/>
  <c r="P57"/>
  <c r="N34"/>
  <c r="N7"/>
  <c r="P15"/>
  <c r="P38"/>
  <c r="P3"/>
  <c r="N10"/>
  <c r="N14"/>
  <c r="P31"/>
  <c r="N42"/>
  <c r="P60"/>
  <c r="P43"/>
  <c r="N45"/>
  <c r="P40"/>
  <c r="N13"/>
  <c r="N4"/>
  <c r="N59"/>
  <c r="P25"/>
  <c r="N48"/>
  <c r="N23"/>
  <c r="N16"/>
  <c r="N55"/>
  <c r="P53"/>
  <c r="P50"/>
  <c r="N37"/>
  <c r="P27"/>
  <c r="P35"/>
  <c r="N30"/>
  <c r="P36"/>
  <c r="P24"/>
  <c r="N56"/>
  <c r="P47"/>
  <c r="P33"/>
  <c r="N26"/>
  <c r="P44"/>
  <c r="N28"/>
  <c r="N46"/>
  <c r="P41"/>
  <c r="O10" l="1"/>
  <c r="O16"/>
  <c r="O8"/>
  <c r="O14"/>
  <c r="O4"/>
  <c r="O7"/>
  <c r="O5"/>
  <c r="O9"/>
  <c r="O13"/>
  <c r="O11"/>
  <c r="R11" i="25"/>
  <c r="O42" i="31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11" i="25"/>
  <c r="O11"/>
  <c r="M11"/>
  <c r="P11"/>
  <c r="L11"/>
  <c r="K11"/>
  <c r="Q11"/>
  <c r="J11"/>
  <c r="I11"/>
  <c r="E11"/>
  <c r="C11"/>
  <c r="B12"/>
  <c r="D11"/>
  <c r="H11"/>
  <c r="N36" i="31"/>
  <c r="P59"/>
  <c r="P34"/>
  <c r="N50"/>
  <c r="N43"/>
  <c r="N18"/>
  <c r="P29"/>
  <c r="P55"/>
  <c r="P30"/>
  <c r="N25"/>
  <c r="N47"/>
  <c r="N44"/>
  <c r="P42"/>
  <c r="P26"/>
  <c r="P48"/>
  <c r="N38"/>
  <c r="N53"/>
  <c r="N33"/>
  <c r="P52"/>
  <c r="N35"/>
  <c r="P56"/>
  <c r="N22"/>
  <c r="N41"/>
  <c r="P39"/>
  <c r="N54"/>
  <c r="N27"/>
  <c r="N24"/>
  <c r="N20"/>
  <c r="N60"/>
  <c r="N62"/>
  <c r="N51"/>
  <c r="P61"/>
  <c r="P23"/>
  <c r="N19"/>
  <c r="N57"/>
  <c r="N49"/>
  <c r="P46"/>
  <c r="P45"/>
  <c r="N40"/>
  <c r="N31"/>
  <c r="P28"/>
  <c r="P32"/>
  <c r="N58"/>
  <c r="P37"/>
  <c r="N21"/>
  <c r="O21" l="1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L64"/>
  <c r="J65"/>
  <c r="L12" i="25"/>
  <c r="K12"/>
  <c r="N12"/>
  <c r="J12"/>
  <c r="M12"/>
  <c r="O12"/>
  <c r="P12"/>
  <c r="Q12"/>
  <c r="D12"/>
  <c r="E12"/>
  <c r="H12"/>
  <c r="C12"/>
  <c r="I12"/>
  <c r="B13"/>
  <c r="P62" i="31"/>
  <c r="N63"/>
  <c r="R13" i="25" l="1"/>
  <c r="O63" i="31"/>
  <c r="M64"/>
  <c r="L65"/>
  <c r="J66"/>
  <c r="K66" s="1"/>
  <c r="K13" i="25"/>
  <c r="M13"/>
  <c r="N13"/>
  <c r="Q13"/>
  <c r="P13"/>
  <c r="J13"/>
  <c r="O13"/>
  <c r="L13"/>
  <c r="D13"/>
  <c r="H13"/>
  <c r="E13"/>
  <c r="B14"/>
  <c r="C13"/>
  <c r="I13"/>
  <c r="P63" i="31"/>
  <c r="P64"/>
  <c r="R14" i="25" l="1"/>
  <c r="M65" i="31"/>
  <c r="L66"/>
  <c r="J67"/>
  <c r="K67" s="1"/>
  <c r="J14" i="25"/>
  <c r="M14"/>
  <c r="K14"/>
  <c r="N14"/>
  <c r="P14"/>
  <c r="L14"/>
  <c r="Q14"/>
  <c r="O14"/>
  <c r="D14"/>
  <c r="I14"/>
  <c r="B15"/>
  <c r="C14"/>
  <c r="E14"/>
  <c r="H14"/>
  <c r="N64" i="31"/>
  <c r="N65"/>
  <c r="R15" i="25" l="1"/>
  <c r="O64" i="31"/>
  <c r="O65"/>
  <c r="M66"/>
  <c r="L67"/>
  <c r="J68"/>
  <c r="K68" s="1"/>
  <c r="N15" i="25"/>
  <c r="M15"/>
  <c r="K15"/>
  <c r="Q15"/>
  <c r="J15"/>
  <c r="L15"/>
  <c r="P15"/>
  <c r="O15"/>
  <c r="D15"/>
  <c r="B16"/>
  <c r="C15"/>
  <c r="H15"/>
  <c r="I15"/>
  <c r="E15"/>
  <c r="P65" i="31"/>
  <c r="N66"/>
  <c r="R16" i="25" l="1"/>
  <c r="O66" i="31"/>
  <c r="M67"/>
  <c r="L68"/>
  <c r="J69"/>
  <c r="K69" s="1"/>
  <c r="M16" i="25"/>
  <c r="O16"/>
  <c r="Q16"/>
  <c r="K16"/>
  <c r="L16"/>
  <c r="N16"/>
  <c r="P16"/>
  <c r="J16"/>
  <c r="D16"/>
  <c r="I16"/>
  <c r="C16"/>
  <c r="H16"/>
  <c r="G16"/>
  <c r="B17"/>
  <c r="E16"/>
  <c r="P66" i="31"/>
  <c r="N67"/>
  <c r="R17" i="25" l="1"/>
  <c r="O67" i="31"/>
  <c r="M68"/>
  <c r="L69"/>
  <c r="J70"/>
  <c r="K70" s="1"/>
  <c r="M17" i="25"/>
  <c r="N17"/>
  <c r="O17"/>
  <c r="J17"/>
  <c r="P17"/>
  <c r="L17"/>
  <c r="Q17"/>
  <c r="K17"/>
  <c r="H17"/>
  <c r="B18"/>
  <c r="C17"/>
  <c r="I17"/>
  <c r="E17"/>
  <c r="D17"/>
  <c r="P67" i="31"/>
  <c r="N68"/>
  <c r="R18" i="25" l="1"/>
  <c r="O68" i="31"/>
  <c r="M69"/>
  <c r="L70"/>
  <c r="J71"/>
  <c r="K71" s="1"/>
  <c r="O18" i="25"/>
  <c r="K18"/>
  <c r="J18"/>
  <c r="N18"/>
  <c r="Q18"/>
  <c r="L18"/>
  <c r="P18"/>
  <c r="M18"/>
  <c r="D18"/>
  <c r="H18"/>
  <c r="E18"/>
  <c r="G18"/>
  <c r="I18"/>
  <c r="B19"/>
  <c r="C18"/>
  <c r="P68" i="31"/>
  <c r="N69"/>
  <c r="R19" i="25" l="1"/>
  <c r="O69" i="31"/>
  <c r="M70"/>
  <c r="L71"/>
  <c r="J72"/>
  <c r="K72" s="1"/>
  <c r="L19" i="25"/>
  <c r="M19"/>
  <c r="K19"/>
  <c r="N19"/>
  <c r="J19"/>
  <c r="P19"/>
  <c r="Q19"/>
  <c r="O19"/>
  <c r="D19"/>
  <c r="I19"/>
  <c r="E19"/>
  <c r="C19"/>
  <c r="B20"/>
  <c r="H19"/>
  <c r="P69" i="31"/>
  <c r="N70"/>
  <c r="R20" i="25" l="1"/>
  <c r="O70" i="31"/>
  <c r="M71"/>
  <c r="L72"/>
  <c r="J73"/>
  <c r="K73" s="1"/>
  <c r="J20" i="25"/>
  <c r="Q20"/>
  <c r="L20"/>
  <c r="O20"/>
  <c r="N20"/>
  <c r="M20"/>
  <c r="K20"/>
  <c r="P20"/>
  <c r="H20"/>
  <c r="C20"/>
  <c r="E20"/>
  <c r="G20"/>
  <c r="I20"/>
  <c r="D20"/>
  <c r="B21"/>
  <c r="P70" i="31"/>
  <c r="N71"/>
  <c r="R21" i="25" l="1"/>
  <c r="O71" i="31"/>
  <c r="M72"/>
  <c r="L73"/>
  <c r="J74"/>
  <c r="K74" s="1"/>
  <c r="J21" i="25"/>
  <c r="P21"/>
  <c r="M21"/>
  <c r="Q21"/>
  <c r="O21"/>
  <c r="K21"/>
  <c r="N21"/>
  <c r="L21"/>
  <c r="C21"/>
  <c r="H21"/>
  <c r="I21"/>
  <c r="B22"/>
  <c r="E21"/>
  <c r="D21"/>
  <c r="P71" i="31"/>
  <c r="N72"/>
  <c r="R22" i="25" l="1"/>
  <c r="O72" i="31"/>
  <c r="M73"/>
  <c r="L74"/>
  <c r="J75"/>
  <c r="K75" s="1"/>
  <c r="P22" i="25"/>
  <c r="L22"/>
  <c r="O22"/>
  <c r="N22"/>
  <c r="K22"/>
  <c r="J22"/>
  <c r="M22"/>
  <c r="Q22"/>
  <c r="C22"/>
  <c r="G22"/>
  <c r="D22"/>
  <c r="B23"/>
  <c r="E22"/>
  <c r="H22"/>
  <c r="I22"/>
  <c r="P72" i="31"/>
  <c r="N73"/>
  <c r="R23" i="25" l="1"/>
  <c r="O73" i="31"/>
  <c r="M74"/>
  <c r="L75"/>
  <c r="J76"/>
  <c r="K76" s="1"/>
  <c r="N23" i="25"/>
  <c r="Q23"/>
  <c r="O23"/>
  <c r="K23"/>
  <c r="M23"/>
  <c r="L23"/>
  <c r="J23"/>
  <c r="P23"/>
  <c r="C23"/>
  <c r="B24"/>
  <c r="E23"/>
  <c r="I23"/>
  <c r="H23"/>
  <c r="D23"/>
  <c r="P73" i="31"/>
  <c r="N74"/>
  <c r="R24" i="25" l="1"/>
  <c r="O74" i="31"/>
  <c r="M75"/>
  <c r="L76"/>
  <c r="J77"/>
  <c r="K77" s="1"/>
  <c r="N24" i="25"/>
  <c r="Q24"/>
  <c r="K24"/>
  <c r="P24"/>
  <c r="M24"/>
  <c r="J24"/>
  <c r="L24"/>
  <c r="O24"/>
  <c r="D24"/>
  <c r="I24"/>
  <c r="B25"/>
  <c r="E24"/>
  <c r="H24"/>
  <c r="C24"/>
  <c r="N75" i="31"/>
  <c r="P74"/>
  <c r="R25" i="25" l="1"/>
  <c r="O75" i="31"/>
  <c r="M76"/>
  <c r="L77"/>
  <c r="J78"/>
  <c r="K78" s="1"/>
  <c r="M25" i="25"/>
  <c r="O25"/>
  <c r="N25"/>
  <c r="L25"/>
  <c r="K25"/>
  <c r="Q25"/>
  <c r="J25"/>
  <c r="P25"/>
  <c r="B26"/>
  <c r="E25"/>
  <c r="D25"/>
  <c r="H25"/>
  <c r="I25"/>
  <c r="G25"/>
  <c r="P75" i="31"/>
  <c r="N76"/>
  <c r="R26" i="25" l="1"/>
  <c r="O76" i="31"/>
  <c r="M77"/>
  <c r="L78"/>
  <c r="J79"/>
  <c r="K79" s="1"/>
  <c r="K26" i="25"/>
  <c r="Q26"/>
  <c r="M26"/>
  <c r="L26"/>
  <c r="P26"/>
  <c r="J26"/>
  <c r="N26"/>
  <c r="O26"/>
  <c r="H26"/>
  <c r="B27"/>
  <c r="E26"/>
  <c r="D26"/>
  <c r="I26"/>
  <c r="P76" i="31"/>
  <c r="N77"/>
  <c r="R27" i="25" l="1"/>
  <c r="O77" i="31"/>
  <c r="M78"/>
  <c r="L79"/>
  <c r="J80"/>
  <c r="K80" s="1"/>
  <c r="J27" i="25"/>
  <c r="Q27"/>
  <c r="K27"/>
  <c r="N27"/>
  <c r="M27"/>
  <c r="O27"/>
  <c r="P27"/>
  <c r="L27"/>
  <c r="B28"/>
  <c r="E27"/>
  <c r="H27"/>
  <c r="I27"/>
  <c r="D27"/>
  <c r="P77" i="31"/>
  <c r="N78"/>
  <c r="R28" i="25" l="1"/>
  <c r="O78" i="31"/>
  <c r="M79"/>
  <c r="L80"/>
  <c r="J81"/>
  <c r="K81" s="1"/>
  <c r="O28" i="25"/>
  <c r="P28"/>
  <c r="K28"/>
  <c r="N28"/>
  <c r="J28"/>
  <c r="L28"/>
  <c r="Q28"/>
  <c r="M28"/>
  <c r="E28"/>
  <c r="B29"/>
  <c r="H28"/>
  <c r="I28"/>
  <c r="D28"/>
  <c r="P78" i="31"/>
  <c r="N79"/>
  <c r="R29" i="25" l="1"/>
  <c r="O79" i="31"/>
  <c r="M80"/>
  <c r="L81"/>
  <c r="J82"/>
  <c r="K82" s="1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L82"/>
  <c r="J83"/>
  <c r="K83" s="1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L83"/>
  <c r="J84"/>
  <c r="K84" s="1"/>
  <c r="M31" i="25"/>
  <c r="B32"/>
  <c r="E31"/>
  <c r="L31"/>
  <c r="C31"/>
  <c r="N31"/>
  <c r="H31"/>
  <c r="I31"/>
  <c r="K31"/>
  <c r="Q31"/>
  <c r="P31"/>
  <c r="J31"/>
  <c r="D31"/>
  <c r="O31"/>
  <c r="N82" i="31"/>
  <c r="P81"/>
  <c r="R32" i="25" l="1"/>
  <c r="O82" i="31"/>
  <c r="M83"/>
  <c r="L84"/>
  <c r="J85"/>
  <c r="K85" s="1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L85"/>
  <c r="J86"/>
  <c r="K86" s="1"/>
  <c r="D33" i="25"/>
  <c r="B34"/>
  <c r="L33"/>
  <c r="P33"/>
  <c r="O33"/>
  <c r="C33"/>
  <c r="M33"/>
  <c r="H33"/>
  <c r="E33"/>
  <c r="I33"/>
  <c r="K33"/>
  <c r="Q33"/>
  <c r="N33"/>
  <c r="J33"/>
  <c r="C25"/>
  <c r="P83" i="31"/>
  <c r="N84"/>
  <c r="R34" i="25" l="1"/>
  <c r="O84" i="31"/>
  <c r="M85"/>
  <c r="L86"/>
  <c r="J87"/>
  <c r="K87" s="1"/>
  <c r="J34" i="25"/>
  <c r="N34"/>
  <c r="L34"/>
  <c r="M34"/>
  <c r="E34"/>
  <c r="Q34"/>
  <c r="O34"/>
  <c r="K34"/>
  <c r="C34"/>
  <c r="B35"/>
  <c r="P34"/>
  <c r="H34"/>
  <c r="D34"/>
  <c r="I34"/>
  <c r="C26"/>
  <c r="P84" i="31"/>
  <c r="N85"/>
  <c r="R35" i="25" l="1"/>
  <c r="O85" i="31"/>
  <c r="M86"/>
  <c r="L87"/>
  <c r="J88"/>
  <c r="K88" s="1"/>
  <c r="P35" i="25"/>
  <c r="M35"/>
  <c r="I35"/>
  <c r="H35"/>
  <c r="D35"/>
  <c r="B36"/>
  <c r="C35"/>
  <c r="L35"/>
  <c r="J35"/>
  <c r="E35"/>
  <c r="N35"/>
  <c r="Q35"/>
  <c r="O35"/>
  <c r="K35"/>
  <c r="C27"/>
  <c r="C28"/>
  <c r="P85" i="31"/>
  <c r="N86"/>
  <c r="R36" i="25" l="1"/>
  <c r="O86" i="31"/>
  <c r="M87"/>
  <c r="L88"/>
  <c r="J89"/>
  <c r="K89" s="1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L89"/>
  <c r="J90"/>
  <c r="K90" s="1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L90"/>
  <c r="J91"/>
  <c r="K91" s="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L91"/>
  <c r="J92"/>
  <c r="K92" s="1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L92"/>
  <c r="J93"/>
  <c r="K93" s="1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L93"/>
  <c r="J94"/>
  <c r="K94" s="1"/>
  <c r="N41" i="25"/>
  <c r="I41"/>
  <c r="C41"/>
  <c r="E41"/>
  <c r="P41"/>
  <c r="J41"/>
  <c r="L41"/>
  <c r="Q41"/>
  <c r="H41"/>
  <c r="M41"/>
  <c r="D41"/>
  <c r="K41"/>
  <c r="O41"/>
  <c r="B42"/>
  <c r="N92" i="31"/>
  <c r="P91"/>
  <c r="R42" i="25" l="1"/>
  <c r="O92" i="31"/>
  <c r="M93"/>
  <c r="L94"/>
  <c r="J95"/>
  <c r="K95" s="1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L95"/>
  <c r="J96"/>
  <c r="K96" s="1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L96"/>
  <c r="J97"/>
  <c r="K97" s="1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L97"/>
  <c r="J98"/>
  <c r="K98" s="1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L98"/>
  <c r="J99"/>
  <c r="K99" s="1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L99"/>
  <c r="J100"/>
  <c r="K100" s="1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L100"/>
  <c r="J101"/>
  <c r="K101" s="1"/>
  <c r="D48" i="25"/>
  <c r="E48"/>
  <c r="K48"/>
  <c r="M48"/>
  <c r="N48"/>
  <c r="J48"/>
  <c r="Q48"/>
  <c r="H48"/>
  <c r="L48"/>
  <c r="P48"/>
  <c r="O48"/>
  <c r="I48"/>
  <c r="C48"/>
  <c r="B49"/>
  <c r="N99" i="31"/>
  <c r="P98"/>
  <c r="R49" i="25" l="1"/>
  <c r="O99" i="31"/>
  <c r="M100"/>
  <c r="L101"/>
  <c r="J102"/>
  <c r="K102" s="1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L102"/>
  <c r="J103"/>
  <c r="K103" s="1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L103"/>
  <c r="J104"/>
  <c r="K104" s="1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L104"/>
  <c r="J105"/>
  <c r="K105" s="1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L105"/>
  <c r="J106"/>
  <c r="K106" s="1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L106"/>
  <c r="J107"/>
  <c r="K107" s="1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L107"/>
  <c r="J108"/>
  <c r="K108" s="1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L108"/>
  <c r="J109"/>
  <c r="K109" s="1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L109"/>
  <c r="J110"/>
  <c r="K110" s="1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L110"/>
  <c r="J111"/>
  <c r="K111" s="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L111"/>
  <c r="J112"/>
  <c r="K112" s="1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L112"/>
  <c r="J113"/>
  <c r="K113" s="1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L113"/>
  <c r="J114"/>
  <c r="K114" s="1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L114"/>
  <c r="J115"/>
  <c r="K115" s="1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L115"/>
  <c r="J116"/>
  <c r="K116" s="1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L116"/>
  <c r="J117"/>
  <c r="K117" s="1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L117"/>
  <c r="J118"/>
  <c r="K118" s="1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L118"/>
  <c r="J119"/>
  <c r="K119" s="1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L119"/>
  <c r="J120"/>
  <c r="K120" s="1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L120"/>
  <c r="J121"/>
  <c r="K121" s="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L121"/>
  <c r="J122"/>
  <c r="K122" s="1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L122"/>
  <c r="J123"/>
  <c r="K123" s="1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L123"/>
  <c r="J124"/>
  <c r="K124" s="1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L124"/>
  <c r="J125"/>
  <c r="K125" s="1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L125"/>
  <c r="J126"/>
  <c r="K126" s="1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L126"/>
  <c r="J127"/>
  <c r="K127" s="1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L127"/>
  <c r="J128"/>
  <c r="K128" s="1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L128"/>
  <c r="J129"/>
  <c r="K129" s="1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L129"/>
  <c r="J130"/>
  <c r="K130" s="1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L130"/>
  <c r="J131"/>
  <c r="K131" s="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L131"/>
  <c r="J132"/>
  <c r="K132" s="1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L132"/>
  <c r="J133"/>
  <c r="K133" s="1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L133"/>
  <c r="J134"/>
  <c r="K134" s="1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L134"/>
  <c r="J135"/>
  <c r="K135" s="1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L135"/>
  <c r="J136"/>
  <c r="K136" s="1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L136"/>
  <c r="J137"/>
  <c r="K137" s="1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L137"/>
  <c r="J138"/>
  <c r="K138" s="1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L138"/>
  <c r="J139"/>
  <c r="K139" s="1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L139"/>
  <c r="J140"/>
  <c r="K140" s="1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L140"/>
  <c r="J141"/>
  <c r="K141" s="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L141"/>
  <c r="J142"/>
  <c r="K142" s="1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L142"/>
  <c r="J143"/>
  <c r="K143" s="1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L143"/>
  <c r="J144"/>
  <c r="K144" s="1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L144"/>
  <c r="J145"/>
  <c r="K145" s="1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L145"/>
  <c r="J146"/>
  <c r="K146" s="1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L146"/>
  <c r="J147"/>
  <c r="K147" s="1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L147"/>
  <c r="J148"/>
  <c r="K148" s="1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L148"/>
  <c r="J149"/>
  <c r="K149" s="1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L149"/>
  <c r="J150"/>
  <c r="K150" s="1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L150"/>
  <c r="J151"/>
  <c r="K151" s="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L151"/>
  <c r="J152"/>
  <c r="K152" s="1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L152"/>
  <c r="J153"/>
  <c r="K153" s="1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L153"/>
  <c r="J154"/>
  <c r="K154" s="1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L154"/>
  <c r="J155"/>
  <c r="K155" s="1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L155"/>
  <c r="J156"/>
  <c r="K156" s="1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L156"/>
  <c r="J157"/>
  <c r="K157" s="1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L157"/>
  <c r="J158"/>
  <c r="K158" s="1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L158"/>
  <c r="J159"/>
  <c r="K159" s="1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L159"/>
  <c r="J160"/>
  <c r="K160" s="1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L160"/>
  <c r="J161"/>
  <c r="K161" s="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L161"/>
  <c r="J162"/>
  <c r="K162" s="1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L162"/>
  <c r="J163"/>
  <c r="K163" s="1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L163"/>
  <c r="J164"/>
  <c r="K164" s="1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L164"/>
  <c r="J165"/>
  <c r="K165" s="1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L165"/>
  <c r="J166"/>
  <c r="K166" s="1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L166"/>
  <c r="J167"/>
  <c r="K167" s="1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L167"/>
  <c r="J168"/>
  <c r="K168" s="1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L168"/>
  <c r="J169"/>
  <c r="K169" s="1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L169"/>
  <c r="J170"/>
  <c r="K170" s="1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L170"/>
  <c r="J171"/>
  <c r="K171" s="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L171"/>
  <c r="J172"/>
  <c r="K172" s="1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L172"/>
  <c r="J173"/>
  <c r="K173" s="1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L173"/>
  <c r="J174"/>
  <c r="K174" s="1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L174"/>
  <c r="J175"/>
  <c r="K175" s="1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L175"/>
  <c r="J176"/>
  <c r="K176" s="1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L176"/>
  <c r="J177"/>
  <c r="K177" s="1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L177"/>
  <c r="J178"/>
  <c r="K178" s="1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L178"/>
  <c r="J179"/>
  <c r="K179" s="1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L179"/>
  <c r="J180"/>
  <c r="K180" s="1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L180"/>
  <c r="J181"/>
  <c r="K181" s="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L181"/>
  <c r="J182"/>
  <c r="K182" s="1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L182"/>
  <c r="J183"/>
  <c r="K183" s="1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L183"/>
  <c r="J184"/>
  <c r="K184" s="1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L184"/>
  <c r="J185"/>
  <c r="K185" s="1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L185"/>
  <c r="J186"/>
  <c r="K186" s="1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L186"/>
  <c r="J187"/>
  <c r="K187" s="1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L187"/>
  <c r="J188"/>
  <c r="K188" s="1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L188"/>
  <c r="J189"/>
  <c r="K189" s="1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L189"/>
  <c r="J190"/>
  <c r="K190" s="1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L190"/>
  <c r="J191"/>
  <c r="K191" s="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L191"/>
  <c r="J192"/>
  <c r="K192" s="1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L192"/>
  <c r="J193"/>
  <c r="K193" s="1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L193"/>
  <c r="J194"/>
  <c r="K194" s="1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L194"/>
  <c r="J195"/>
  <c r="K195" s="1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L195"/>
  <c r="J196"/>
  <c r="K196" s="1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L196"/>
  <c r="J197"/>
  <c r="K197" s="1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L197"/>
  <c r="J198"/>
  <c r="K198" s="1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L198"/>
  <c r="J199"/>
  <c r="K199" s="1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L199"/>
  <c r="J200"/>
  <c r="K200" s="1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L200"/>
  <c r="J201"/>
  <c r="K201" s="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L201"/>
  <c r="J202"/>
  <c r="K202" s="1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L202"/>
  <c r="J203"/>
  <c r="K203" s="1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L203"/>
  <c r="J204"/>
  <c r="K204" s="1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L204"/>
  <c r="J205"/>
  <c r="K205" s="1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L205"/>
  <c r="J206"/>
  <c r="K206" s="1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L206"/>
  <c r="J207"/>
  <c r="K207" s="1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L207"/>
  <c r="J208"/>
  <c r="K208" s="1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L208"/>
  <c r="J209"/>
  <c r="K209" s="1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L209"/>
  <c r="J210"/>
  <c r="K210" s="1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L210"/>
  <c r="J211"/>
  <c r="K211" s="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L211"/>
  <c r="J212"/>
  <c r="K212" s="1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L212"/>
  <c r="J213"/>
  <c r="K213" s="1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L213"/>
  <c r="J214"/>
  <c r="K214" s="1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L214"/>
  <c r="J215"/>
  <c r="K215" s="1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L215"/>
  <c r="J216"/>
  <c r="K216" s="1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L216"/>
  <c r="J217"/>
  <c r="K217" s="1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L217"/>
  <c r="J218"/>
  <c r="K218" s="1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L218"/>
  <c r="J219"/>
  <c r="K219" s="1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L219"/>
  <c r="J220"/>
  <c r="K220" s="1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L220"/>
  <c r="J221"/>
  <c r="K221" s="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L221"/>
  <c r="J222"/>
  <c r="K222" s="1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L222"/>
  <c r="J223"/>
  <c r="K223" s="1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L223"/>
  <c r="J224"/>
  <c r="K224" s="1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L224"/>
  <c r="J225"/>
  <c r="K225" s="1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L225"/>
  <c r="J226"/>
  <c r="K226" s="1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L226"/>
  <c r="J227"/>
  <c r="K227" s="1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L227"/>
  <c r="J228"/>
  <c r="K228" s="1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L228"/>
  <c r="J229"/>
  <c r="K229" s="1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L229"/>
  <c r="J230"/>
  <c r="K230" s="1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L230"/>
  <c r="J231"/>
  <c r="K231" s="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L231"/>
  <c r="J232"/>
  <c r="K232" s="1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L232"/>
  <c r="J233"/>
  <c r="K233" s="1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L233"/>
  <c r="J234"/>
  <c r="K234" s="1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L234"/>
  <c r="J235"/>
  <c r="K235" s="1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L235"/>
  <c r="J236"/>
  <c r="K236" s="1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L236"/>
  <c r="J237"/>
  <c r="K237" s="1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L237"/>
  <c r="J238"/>
  <c r="K238" s="1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L238"/>
  <c r="J239"/>
  <c r="K239" s="1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L239"/>
  <c r="J240"/>
  <c r="K240" s="1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L240"/>
  <c r="J241"/>
  <c r="K241" s="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L241"/>
  <c r="J242"/>
  <c r="K242" s="1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L242"/>
  <c r="J243"/>
  <c r="K243" s="1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L243"/>
  <c r="J244"/>
  <c r="K244" s="1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L244"/>
  <c r="J245"/>
  <c r="K245" s="1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L245"/>
  <c r="J246"/>
  <c r="K246" s="1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L246"/>
  <c r="J247"/>
  <c r="K247" s="1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L247"/>
  <c r="J248"/>
  <c r="K248" s="1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L248"/>
  <c r="J249"/>
  <c r="K249" s="1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L249"/>
  <c r="J250"/>
  <c r="K250" s="1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L250"/>
  <c r="J251"/>
  <c r="K251" s="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L251"/>
  <c r="J252"/>
  <c r="K252" s="1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L252"/>
  <c r="J253"/>
  <c r="K253" s="1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L253"/>
  <c r="J254"/>
  <c r="K254" s="1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L254"/>
  <c r="J255"/>
  <c r="K255" s="1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L255"/>
  <c r="J256"/>
  <c r="K256" s="1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L256"/>
  <c r="J257"/>
  <c r="K257" s="1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L257"/>
  <c r="J258"/>
  <c r="K258" s="1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L258"/>
  <c r="J259"/>
  <c r="K259" s="1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L259"/>
  <c r="J260"/>
  <c r="K260" s="1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G13" i="25"/>
  <c r="G12"/>
  <c r="G11"/>
  <c r="G15"/>
  <c r="G14"/>
  <c r="F11"/>
  <c r="P500" i="31"/>
  <c r="N501"/>
  <c r="O501" l="1"/>
  <c r="F49" i="25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25"/>
  <c r="F16"/>
  <c r="F22"/>
  <c r="G28"/>
  <c r="G27"/>
  <c r="G21"/>
  <c r="F18"/>
  <c r="F28"/>
  <c r="F21"/>
  <c r="F13"/>
  <c r="F20"/>
  <c r="F24"/>
  <c r="G17"/>
  <c r="F27"/>
  <c r="G24"/>
  <c r="F9"/>
  <c r="F26"/>
  <c r="F23"/>
  <c r="F15"/>
  <c r="F12"/>
  <c r="F19"/>
  <c r="G19"/>
  <c r="G23"/>
  <c r="G26"/>
  <c r="F14"/>
  <c r="F17"/>
  <c r="F10"/>
  <c r="P501" i="31"/>
</calcChain>
</file>

<file path=xl/sharedStrings.xml><?xml version="1.0" encoding="utf-8"?>
<sst xmlns="http://schemas.openxmlformats.org/spreadsheetml/2006/main" count="1230" uniqueCount="804">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</sst>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7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6" totalsRowShown="0" dataDxfId="466">
  <autoFilter ref="A1:J46"/>
  <tableColumns count="10">
    <tableColumn id="2" name="Name" dataDxfId="465"/>
    <tableColumn id="10" name="Table" dataDxfId="464">
      <calculatedColumnFormula>[Name]</calculatedColumnFormula>
    </tableColumn>
    <tableColumn id="5" name="Singular Name" dataDxfId="463">
      <calculatedColumnFormula>IF(RIGHT([Name],3)="ies",MID([Name],1,LEN([Name])-3)&amp;"y",IF(RIGHT([Name],1)="s",MID([Name],1,LEN([Name])-1),[Name]))</calculatedColumnFormula>
    </tableColumn>
    <tableColumn id="8" name="Model NS" dataDxfId="462">
      <calculatedColumnFormula>"Firumon\LLM\Model"</calculatedColumnFormula>
    </tableColumn>
    <tableColumn id="4" name="Class Name" dataDxfId="461">
      <calculatedColumnFormula>SUBSTITUTE(PROPER([Singular Name]),"_","")</calculatedColumnFormula>
    </tableColumn>
    <tableColumn id="1" name="Migration Artisan" dataDxfId="460">
      <calculatedColumnFormula>"php artisan make:migration create_"&amp;[Table]&amp;"_table --create="&amp;[Table]</calculatedColumnFormula>
    </tableColumn>
    <tableColumn id="6" name="Model Artisan" dataDxfId="459">
      <calculatedColumnFormula>"php artisan make:model "&amp;[Class Name]</calculatedColumnFormula>
    </tableColumn>
    <tableColumn id="3" name="Model Statement" dataDxfId="458">
      <calculatedColumnFormula>"protected $table = '"&amp;[Table]&amp;"';"</calculatedColumnFormula>
    </tableColumn>
    <tableColumn id="7" name="Seeder Artisan" dataDxfId="457">
      <calculatedColumnFormula>"php artisan make:seed "&amp;[Class Name]&amp;"TableSeeder"</calculatedColumnFormula>
    </tableColumn>
    <tableColumn id="9" name="Seeder Class" dataDxfId="456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48" dataDxfId="347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21" dataDxfId="320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299" dataDxfId="298">
  <autoFilter ref="A1:K2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2" headerRowDxfId="286" dataDxfId="285">
  <autoFilter ref="M1:BA2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2" totalsRowShown="0" headerRowDxfId="243" dataDxfId="242">
  <autoFilter ref="BC1:BH2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2" totalsRowShown="0" headerRowDxfId="235" dataDxfId="234">
  <autoFilter ref="BJ1:BS2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4" totalsRowShown="0" dataDxfId="454">
  <autoFilter ref="A1:J4">
    <filterColumn colId="9"/>
  </autoFilter>
  <tableColumns count="10">
    <tableColumn id="1" name="Column" dataDxfId="453"/>
    <tableColumn id="2" name="Type" dataDxfId="452"/>
    <tableColumn id="3" name="Name" dataDxfId="451"/>
    <tableColumn id="4" name="Length/Enum" dataDxfId="450"/>
    <tableColumn id="5" name="Method1" dataDxfId="449"/>
    <tableColumn id="6" name="Method2" dataDxfId="448"/>
    <tableColumn id="7" name="Method3" dataDxfId="447"/>
    <tableColumn id="8" name="Method4" dataDxfId="446"/>
    <tableColumn id="9" name="Method5" dataDxfId="445"/>
    <tableColumn id="10" name="Usage" dataDxfId="444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32">
  <autoFilter ref="A1:K2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20" dataDxfId="119">
  <autoFilter ref="M1:AD2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85" dataDxfId="84">
  <autoFilter ref="AT1:BE2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71">
  <autoFilter ref="A1:J2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0" dataDxfId="59">
  <autoFilter ref="L1:AC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2" insertRow="1" totalsRowShown="0" dataDxfId="443">
  <autoFilter ref="A1:K2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" insertRow="1" totalsRowShown="0" headerRowDxfId="431" dataDxfId="430">
  <autoFilter ref="A1:R2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3" totalsRowShown="0" dataDxfId="411">
  <autoFilter ref="A1:K43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" totalsRowShown="0" dataDxfId="399">
  <autoFilter ref="A1:M2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"Milestone\Appframe\Model"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" totalsRowShown="0" dataDxfId="372">
  <autoFilter ref="A1:N2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57">
  <autoFilter ref="P1:W2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opLeftCell="A34" workbookViewId="0">
      <selection activeCell="D44" sqref="D4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69</v>
      </c>
      <c r="D1" s="17" t="s">
        <v>109</v>
      </c>
      <c r="E1" t="s">
        <v>68</v>
      </c>
      <c r="F1" s="12" t="s">
        <v>89</v>
      </c>
      <c r="G1" t="s">
        <v>70</v>
      </c>
      <c r="H1" s="12" t="s">
        <v>91</v>
      </c>
      <c r="I1" t="s">
        <v>71</v>
      </c>
      <c r="J1" s="12" t="s">
        <v>92</v>
      </c>
    </row>
    <row r="2" spans="1:10">
      <c r="A2" s="5" t="s">
        <v>76</v>
      </c>
      <c r="B2" s="6" t="s">
        <v>76</v>
      </c>
      <c r="C2" s="8" t="s">
        <v>65</v>
      </c>
      <c r="D2" s="8" t="s">
        <v>547</v>
      </c>
      <c r="E2" s="8" t="s">
        <v>75</v>
      </c>
      <c r="F2" s="8" t="s">
        <v>548</v>
      </c>
      <c r="G2" s="8" t="s">
        <v>549</v>
      </c>
      <c r="H2" s="8" t="s">
        <v>550</v>
      </c>
      <c r="I2" s="8" t="s">
        <v>551</v>
      </c>
      <c r="J2" s="8" t="s">
        <v>552</v>
      </c>
    </row>
    <row r="3" spans="1:10">
      <c r="A3" s="5" t="s">
        <v>60</v>
      </c>
      <c r="B3" s="8" t="s">
        <v>78</v>
      </c>
      <c r="C3" s="8" t="s">
        <v>64</v>
      </c>
      <c r="D3" s="8" t="s">
        <v>547</v>
      </c>
      <c r="E3" s="8" t="s">
        <v>97</v>
      </c>
      <c r="F3" s="8" t="s">
        <v>553</v>
      </c>
      <c r="G3" s="8" t="s">
        <v>554</v>
      </c>
      <c r="H3" s="8" t="s">
        <v>555</v>
      </c>
      <c r="I3" s="8" t="s">
        <v>556</v>
      </c>
      <c r="J3" s="8" t="s">
        <v>557</v>
      </c>
    </row>
    <row r="4" spans="1:10">
      <c r="A4" s="5" t="s">
        <v>61</v>
      </c>
      <c r="B4" s="8" t="s">
        <v>558</v>
      </c>
      <c r="C4" s="8" t="s">
        <v>559</v>
      </c>
      <c r="D4" s="8" t="s">
        <v>547</v>
      </c>
      <c r="E4" s="8" t="s">
        <v>560</v>
      </c>
      <c r="F4" s="8" t="s">
        <v>561</v>
      </c>
      <c r="G4" s="8" t="s">
        <v>562</v>
      </c>
      <c r="H4" s="8" t="s">
        <v>563</v>
      </c>
      <c r="I4" s="8" t="s">
        <v>564</v>
      </c>
      <c r="J4" s="8" t="s">
        <v>565</v>
      </c>
    </row>
    <row r="5" spans="1:10">
      <c r="A5" s="5" t="s">
        <v>62</v>
      </c>
      <c r="B5" s="8" t="s">
        <v>81</v>
      </c>
      <c r="C5" s="8" t="s">
        <v>66</v>
      </c>
      <c r="D5" s="8" t="s">
        <v>547</v>
      </c>
      <c r="E5" s="8" t="s">
        <v>113</v>
      </c>
      <c r="F5" s="8" t="s">
        <v>566</v>
      </c>
      <c r="G5" s="8" t="s">
        <v>567</v>
      </c>
      <c r="H5" s="8" t="s">
        <v>568</v>
      </c>
      <c r="I5" s="8" t="s">
        <v>569</v>
      </c>
      <c r="J5" s="8" t="s">
        <v>570</v>
      </c>
    </row>
    <row r="6" spans="1:10">
      <c r="A6" s="5" t="s">
        <v>63</v>
      </c>
      <c r="B6" s="8" t="s">
        <v>571</v>
      </c>
      <c r="C6" s="8" t="s">
        <v>572</v>
      </c>
      <c r="D6" s="8" t="s">
        <v>547</v>
      </c>
      <c r="E6" s="8" t="s">
        <v>573</v>
      </c>
      <c r="F6" s="8" t="s">
        <v>574</v>
      </c>
      <c r="G6" s="8" t="s">
        <v>575</v>
      </c>
      <c r="H6" s="8" t="s">
        <v>576</v>
      </c>
      <c r="I6" s="8" t="s">
        <v>577</v>
      </c>
      <c r="J6" s="8" t="s">
        <v>578</v>
      </c>
    </row>
    <row r="7" spans="1:10">
      <c r="A7" s="1" t="s">
        <v>2</v>
      </c>
      <c r="B7" s="6" t="s">
        <v>88</v>
      </c>
      <c r="C7" s="6" t="s">
        <v>23</v>
      </c>
      <c r="D7" s="6" t="s">
        <v>547</v>
      </c>
      <c r="E7" s="8" t="s">
        <v>87</v>
      </c>
      <c r="F7" s="8" t="s">
        <v>579</v>
      </c>
      <c r="G7" s="8" t="s">
        <v>580</v>
      </c>
      <c r="H7" s="8" t="s">
        <v>581</v>
      </c>
      <c r="I7" s="8" t="s">
        <v>582</v>
      </c>
      <c r="J7" s="8" t="s">
        <v>583</v>
      </c>
    </row>
    <row r="8" spans="1:10">
      <c r="A8" s="5" t="s">
        <v>90</v>
      </c>
      <c r="B8" s="8" t="s">
        <v>133</v>
      </c>
      <c r="C8" s="8" t="s">
        <v>584</v>
      </c>
      <c r="D8" s="8" t="s">
        <v>547</v>
      </c>
      <c r="E8" s="8" t="s">
        <v>132</v>
      </c>
      <c r="F8" s="8" t="s">
        <v>585</v>
      </c>
      <c r="G8" s="8" t="s">
        <v>586</v>
      </c>
      <c r="H8" s="8" t="s">
        <v>587</v>
      </c>
      <c r="I8" s="8" t="s">
        <v>588</v>
      </c>
      <c r="J8" s="8" t="s">
        <v>589</v>
      </c>
    </row>
    <row r="9" spans="1:10">
      <c r="A9" s="2" t="s">
        <v>3</v>
      </c>
      <c r="B9" s="8" t="s">
        <v>208</v>
      </c>
      <c r="C9" s="8" t="s">
        <v>185</v>
      </c>
      <c r="D9" s="8" t="s">
        <v>547</v>
      </c>
      <c r="E9" s="8" t="s">
        <v>207</v>
      </c>
      <c r="F9" s="8" t="s">
        <v>590</v>
      </c>
      <c r="G9" s="8" t="s">
        <v>591</v>
      </c>
      <c r="H9" s="8" t="s">
        <v>592</v>
      </c>
      <c r="I9" s="8" t="s">
        <v>593</v>
      </c>
      <c r="J9" s="8" t="s">
        <v>594</v>
      </c>
    </row>
    <row r="10" spans="1:10">
      <c r="A10" s="2" t="s">
        <v>0</v>
      </c>
      <c r="B10" s="8" t="s">
        <v>191</v>
      </c>
      <c r="C10" s="8" t="s">
        <v>595</v>
      </c>
      <c r="D10" s="8" t="s">
        <v>547</v>
      </c>
      <c r="E10" s="8" t="s">
        <v>190</v>
      </c>
      <c r="F10" s="8" t="s">
        <v>596</v>
      </c>
      <c r="G10" s="8" t="s">
        <v>597</v>
      </c>
      <c r="H10" s="8" t="s">
        <v>598</v>
      </c>
      <c r="I10" s="8" t="s">
        <v>599</v>
      </c>
      <c r="J10" s="8" t="s">
        <v>600</v>
      </c>
    </row>
    <row r="11" spans="1:10">
      <c r="A11" s="2" t="s">
        <v>6</v>
      </c>
      <c r="B11" s="8" t="s">
        <v>136</v>
      </c>
      <c r="C11" s="8" t="s">
        <v>53</v>
      </c>
      <c r="D11" s="8" t="s">
        <v>547</v>
      </c>
      <c r="E11" s="8" t="s">
        <v>134</v>
      </c>
      <c r="F11" s="8" t="s">
        <v>601</v>
      </c>
      <c r="G11" s="8" t="s">
        <v>602</v>
      </c>
      <c r="H11" s="8" t="s">
        <v>603</v>
      </c>
      <c r="I11" s="8" t="s">
        <v>604</v>
      </c>
      <c r="J11" s="8" t="s">
        <v>605</v>
      </c>
    </row>
    <row r="12" spans="1:10">
      <c r="A12" s="2" t="s">
        <v>49</v>
      </c>
      <c r="B12" s="8" t="s">
        <v>139</v>
      </c>
      <c r="C12" s="8" t="s">
        <v>606</v>
      </c>
      <c r="D12" s="8" t="s">
        <v>547</v>
      </c>
      <c r="E12" s="8" t="s">
        <v>137</v>
      </c>
      <c r="F12" s="8" t="s">
        <v>607</v>
      </c>
      <c r="G12" s="8" t="s">
        <v>608</v>
      </c>
      <c r="H12" s="8" t="s">
        <v>609</v>
      </c>
      <c r="I12" s="8" t="s">
        <v>610</v>
      </c>
      <c r="J12" s="8" t="s">
        <v>611</v>
      </c>
    </row>
    <row r="13" spans="1:10">
      <c r="A13" s="2" t="s">
        <v>50</v>
      </c>
      <c r="B13" s="8" t="s">
        <v>168</v>
      </c>
      <c r="C13" s="8" t="s">
        <v>612</v>
      </c>
      <c r="D13" s="8" t="s">
        <v>547</v>
      </c>
      <c r="E13" s="8" t="s">
        <v>167</v>
      </c>
      <c r="F13" s="8" t="s">
        <v>613</v>
      </c>
      <c r="G13" s="8" t="s">
        <v>614</v>
      </c>
      <c r="H13" s="8" t="s">
        <v>615</v>
      </c>
      <c r="I13" s="8" t="s">
        <v>616</v>
      </c>
      <c r="J13" s="8" t="s">
        <v>617</v>
      </c>
    </row>
    <row r="14" spans="1:10">
      <c r="A14" s="2" t="s">
        <v>51</v>
      </c>
      <c r="B14" s="8" t="s">
        <v>184</v>
      </c>
      <c r="C14" s="8" t="s">
        <v>51</v>
      </c>
      <c r="D14" s="8" t="s">
        <v>547</v>
      </c>
      <c r="E14" s="8" t="s">
        <v>182</v>
      </c>
      <c r="F14" s="8" t="s">
        <v>618</v>
      </c>
      <c r="G14" s="8" t="s">
        <v>619</v>
      </c>
      <c r="H14" s="8" t="s">
        <v>620</v>
      </c>
      <c r="I14" s="8" t="s">
        <v>621</v>
      </c>
      <c r="J14" s="8" t="s">
        <v>622</v>
      </c>
    </row>
    <row r="15" spans="1:10">
      <c r="A15" s="2" t="s">
        <v>52</v>
      </c>
      <c r="B15" s="8" t="s">
        <v>177</v>
      </c>
      <c r="C15" s="8" t="s">
        <v>623</v>
      </c>
      <c r="D15" s="8" t="s">
        <v>547</v>
      </c>
      <c r="E15" s="8" t="s">
        <v>176</v>
      </c>
      <c r="F15" s="8" t="s">
        <v>624</v>
      </c>
      <c r="G15" s="8" t="s">
        <v>625</v>
      </c>
      <c r="H15" s="8" t="s">
        <v>626</v>
      </c>
      <c r="I15" s="8" t="s">
        <v>627</v>
      </c>
      <c r="J15" s="8" t="s">
        <v>628</v>
      </c>
    </row>
    <row r="16" spans="1:10">
      <c r="A16" s="2" t="s">
        <v>169</v>
      </c>
      <c r="B16" s="8" t="s">
        <v>175</v>
      </c>
      <c r="C16" s="8" t="s">
        <v>629</v>
      </c>
      <c r="D16" s="8" t="s">
        <v>547</v>
      </c>
      <c r="E16" s="8" t="s">
        <v>173</v>
      </c>
      <c r="F16" s="8" t="s">
        <v>630</v>
      </c>
      <c r="G16" s="8" t="s">
        <v>631</v>
      </c>
      <c r="H16" s="8" t="s">
        <v>632</v>
      </c>
      <c r="I16" s="8" t="s">
        <v>633</v>
      </c>
      <c r="J16" s="8" t="s">
        <v>634</v>
      </c>
    </row>
    <row r="17" spans="1:10">
      <c r="A17" s="2" t="s">
        <v>238</v>
      </c>
      <c r="B17" s="8" t="s">
        <v>245</v>
      </c>
      <c r="C17" s="8" t="s">
        <v>635</v>
      </c>
      <c r="D17" s="8" t="s">
        <v>547</v>
      </c>
      <c r="E17" s="8" t="s">
        <v>244</v>
      </c>
      <c r="F17" s="8" t="s">
        <v>636</v>
      </c>
      <c r="G17" s="8" t="s">
        <v>637</v>
      </c>
      <c r="H17" s="8" t="s">
        <v>638</v>
      </c>
      <c r="I17" s="8" t="s">
        <v>639</v>
      </c>
      <c r="J17" s="8" t="s">
        <v>640</v>
      </c>
    </row>
    <row r="18" spans="1:10">
      <c r="A18" s="2" t="s">
        <v>266</v>
      </c>
      <c r="B18" s="8" t="s">
        <v>270</v>
      </c>
      <c r="C18" s="8" t="s">
        <v>266</v>
      </c>
      <c r="D18" s="8" t="s">
        <v>547</v>
      </c>
      <c r="E18" s="8" t="s">
        <v>269</v>
      </c>
      <c r="F18" s="8" t="s">
        <v>641</v>
      </c>
      <c r="G18" s="8" t="s">
        <v>642</v>
      </c>
      <c r="H18" s="8" t="s">
        <v>643</v>
      </c>
      <c r="I18" s="8" t="s">
        <v>644</v>
      </c>
      <c r="J18" s="8" t="s">
        <v>645</v>
      </c>
    </row>
    <row r="19" spans="1:10">
      <c r="A19" s="2" t="s">
        <v>212</v>
      </c>
      <c r="B19" s="8" t="s">
        <v>216</v>
      </c>
      <c r="C19" s="8" t="s">
        <v>212</v>
      </c>
      <c r="D19" s="8" t="s">
        <v>547</v>
      </c>
      <c r="E19" s="8" t="s">
        <v>214</v>
      </c>
      <c r="F19" s="8" t="s">
        <v>646</v>
      </c>
      <c r="G19" s="8" t="s">
        <v>647</v>
      </c>
      <c r="H19" s="8" t="s">
        <v>648</v>
      </c>
      <c r="I19" s="8" t="s">
        <v>649</v>
      </c>
      <c r="J19" s="8" t="s">
        <v>650</v>
      </c>
    </row>
    <row r="20" spans="1:10">
      <c r="A20" s="2" t="s">
        <v>226</v>
      </c>
      <c r="B20" s="8" t="s">
        <v>229</v>
      </c>
      <c r="C20" s="8" t="s">
        <v>226</v>
      </c>
      <c r="D20" s="8" t="s">
        <v>547</v>
      </c>
      <c r="E20" s="8" t="s">
        <v>227</v>
      </c>
      <c r="F20" s="8" t="s">
        <v>651</v>
      </c>
      <c r="G20" s="8" t="s">
        <v>652</v>
      </c>
      <c r="H20" s="8" t="s">
        <v>653</v>
      </c>
      <c r="I20" s="8" t="s">
        <v>654</v>
      </c>
      <c r="J20" s="8" t="s">
        <v>655</v>
      </c>
    </row>
    <row r="21" spans="1:10">
      <c r="A21" s="2" t="s">
        <v>286</v>
      </c>
      <c r="B21" s="8" t="s">
        <v>294</v>
      </c>
      <c r="C21" s="8" t="s">
        <v>286</v>
      </c>
      <c r="D21" s="8" t="s">
        <v>547</v>
      </c>
      <c r="E21" s="8" t="s">
        <v>292</v>
      </c>
      <c r="F21" s="8" t="s">
        <v>656</v>
      </c>
      <c r="G21" s="8" t="s">
        <v>657</v>
      </c>
      <c r="H21" s="8" t="s">
        <v>658</v>
      </c>
      <c r="I21" s="8" t="s">
        <v>659</v>
      </c>
      <c r="J21" s="8" t="s">
        <v>660</v>
      </c>
    </row>
    <row r="22" spans="1:10">
      <c r="A22" s="2" t="s">
        <v>67</v>
      </c>
      <c r="B22" s="9" t="s">
        <v>181</v>
      </c>
      <c r="C22" s="9" t="s">
        <v>661</v>
      </c>
      <c r="D22" s="9" t="s">
        <v>547</v>
      </c>
      <c r="E22" s="8" t="s">
        <v>179</v>
      </c>
      <c r="F22" s="8" t="s">
        <v>662</v>
      </c>
      <c r="G22" s="8" t="s">
        <v>663</v>
      </c>
      <c r="H22" s="8" t="s">
        <v>664</v>
      </c>
      <c r="I22" s="8" t="s">
        <v>665</v>
      </c>
      <c r="J22" s="8" t="s">
        <v>666</v>
      </c>
    </row>
    <row r="23" spans="1:10">
      <c r="A23" s="2" t="s">
        <v>5</v>
      </c>
      <c r="B23" s="9" t="s">
        <v>187</v>
      </c>
      <c r="C23" s="9" t="s">
        <v>44</v>
      </c>
      <c r="D23" s="9" t="s">
        <v>547</v>
      </c>
      <c r="E23" s="8" t="s">
        <v>186</v>
      </c>
      <c r="F23" s="8" t="s">
        <v>667</v>
      </c>
      <c r="G23" s="8" t="s">
        <v>668</v>
      </c>
      <c r="H23" s="8" t="s">
        <v>669</v>
      </c>
      <c r="I23" s="8" t="s">
        <v>670</v>
      </c>
      <c r="J23" s="8" t="s">
        <v>671</v>
      </c>
    </row>
    <row r="24" spans="1:10">
      <c r="A24" s="4" t="s">
        <v>10</v>
      </c>
      <c r="B24" s="7" t="s">
        <v>189</v>
      </c>
      <c r="C24" s="7" t="s">
        <v>672</v>
      </c>
      <c r="D24" s="7" t="s">
        <v>547</v>
      </c>
      <c r="E24" s="8" t="s">
        <v>188</v>
      </c>
      <c r="F24" s="8" t="s">
        <v>673</v>
      </c>
      <c r="G24" s="8" t="s">
        <v>674</v>
      </c>
      <c r="H24" s="8" t="s">
        <v>675</v>
      </c>
      <c r="I24" s="8" t="s">
        <v>676</v>
      </c>
      <c r="J24" s="8" t="s">
        <v>677</v>
      </c>
    </row>
    <row r="25" spans="1:10">
      <c r="A25" s="4" t="s">
        <v>11</v>
      </c>
      <c r="B25" s="7" t="s">
        <v>194</v>
      </c>
      <c r="C25" s="7" t="s">
        <v>678</v>
      </c>
      <c r="D25" s="7" t="s">
        <v>547</v>
      </c>
      <c r="E25" s="8" t="s">
        <v>192</v>
      </c>
      <c r="F25" s="8" t="s">
        <v>679</v>
      </c>
      <c r="G25" s="8" t="s">
        <v>680</v>
      </c>
      <c r="H25" s="8" t="s">
        <v>681</v>
      </c>
      <c r="I25" s="8" t="s">
        <v>682</v>
      </c>
      <c r="J25" s="8" t="s">
        <v>683</v>
      </c>
    </row>
    <row r="26" spans="1:10">
      <c r="A26" s="4" t="s">
        <v>201</v>
      </c>
      <c r="B26" s="7" t="s">
        <v>205</v>
      </c>
      <c r="C26" s="7" t="s">
        <v>201</v>
      </c>
      <c r="D26" s="7" t="s">
        <v>547</v>
      </c>
      <c r="E26" s="8" t="s">
        <v>203</v>
      </c>
      <c r="F26" s="8" t="s">
        <v>684</v>
      </c>
      <c r="G26" s="8" t="s">
        <v>685</v>
      </c>
      <c r="H26" s="8" t="s">
        <v>686</v>
      </c>
      <c r="I26" s="8" t="s">
        <v>687</v>
      </c>
      <c r="J26" s="8" t="s">
        <v>688</v>
      </c>
    </row>
    <row r="27" spans="1:10">
      <c r="A27" s="4" t="s">
        <v>234</v>
      </c>
      <c r="B27" s="7" t="s">
        <v>237</v>
      </c>
      <c r="C27" s="7" t="s">
        <v>234</v>
      </c>
      <c r="D27" s="7" t="s">
        <v>547</v>
      </c>
      <c r="E27" s="8" t="s">
        <v>235</v>
      </c>
      <c r="F27" s="8" t="s">
        <v>689</v>
      </c>
      <c r="G27" s="8" t="s">
        <v>690</v>
      </c>
      <c r="H27" s="8" t="s">
        <v>691</v>
      </c>
      <c r="I27" s="8" t="s">
        <v>692</v>
      </c>
      <c r="J27" s="8" t="s">
        <v>693</v>
      </c>
    </row>
    <row r="28" spans="1:10">
      <c r="A28" s="2" t="s">
        <v>4</v>
      </c>
      <c r="B28" s="9" t="s">
        <v>196</v>
      </c>
      <c r="C28" s="9" t="s">
        <v>4</v>
      </c>
      <c r="D28" s="9" t="s">
        <v>547</v>
      </c>
      <c r="E28" s="8" t="s">
        <v>195</v>
      </c>
      <c r="F28" s="8" t="s">
        <v>694</v>
      </c>
      <c r="G28" s="8" t="s">
        <v>695</v>
      </c>
      <c r="H28" s="8" t="s">
        <v>696</v>
      </c>
      <c r="I28" s="8" t="s">
        <v>697</v>
      </c>
      <c r="J28" s="8" t="s">
        <v>698</v>
      </c>
    </row>
    <row r="29" spans="1:10">
      <c r="A29" s="4" t="s">
        <v>9</v>
      </c>
      <c r="B29" s="7" t="s">
        <v>199</v>
      </c>
      <c r="C29" s="7" t="s">
        <v>699</v>
      </c>
      <c r="D29" s="7" t="s">
        <v>547</v>
      </c>
      <c r="E29" s="8" t="s">
        <v>197</v>
      </c>
      <c r="F29" s="8" t="s">
        <v>700</v>
      </c>
      <c r="G29" s="8" t="s">
        <v>701</v>
      </c>
      <c r="H29" s="8" t="s">
        <v>702</v>
      </c>
      <c r="I29" s="8" t="s">
        <v>703</v>
      </c>
      <c r="J29" s="8" t="s">
        <v>704</v>
      </c>
    </row>
    <row r="30" spans="1:10">
      <c r="A30" s="4" t="s">
        <v>206</v>
      </c>
      <c r="B30" s="7" t="s">
        <v>705</v>
      </c>
      <c r="C30" s="7" t="s">
        <v>706</v>
      </c>
      <c r="D30" s="7" t="s">
        <v>547</v>
      </c>
      <c r="E30" s="8" t="s">
        <v>291</v>
      </c>
      <c r="F30" s="8" t="s">
        <v>707</v>
      </c>
      <c r="G30" s="8" t="s">
        <v>708</v>
      </c>
      <c r="H30" s="8" t="s">
        <v>709</v>
      </c>
      <c r="I30" s="8" t="s">
        <v>710</v>
      </c>
      <c r="J30" s="8" t="s">
        <v>711</v>
      </c>
    </row>
    <row r="31" spans="1:10">
      <c r="A31" s="4" t="s">
        <v>217</v>
      </c>
      <c r="B31" s="7" t="s">
        <v>221</v>
      </c>
      <c r="C31" s="7" t="s">
        <v>712</v>
      </c>
      <c r="D31" s="7" t="s">
        <v>547</v>
      </c>
      <c r="E31" s="8" t="s">
        <v>219</v>
      </c>
      <c r="F31" s="8" t="s">
        <v>713</v>
      </c>
      <c r="G31" s="8" t="s">
        <v>714</v>
      </c>
      <c r="H31" s="8" t="s">
        <v>715</v>
      </c>
      <c r="I31" s="8" t="s">
        <v>716</v>
      </c>
      <c r="J31" s="8" t="s">
        <v>717</v>
      </c>
    </row>
    <row r="32" spans="1:10">
      <c r="A32" s="4" t="s">
        <v>218</v>
      </c>
      <c r="B32" s="7" t="s">
        <v>224</v>
      </c>
      <c r="C32" s="7" t="s">
        <v>718</v>
      </c>
      <c r="D32" s="7" t="s">
        <v>547</v>
      </c>
      <c r="E32" s="8" t="s">
        <v>222</v>
      </c>
      <c r="F32" s="8" t="s">
        <v>719</v>
      </c>
      <c r="G32" s="8" t="s">
        <v>720</v>
      </c>
      <c r="H32" s="8" t="s">
        <v>721</v>
      </c>
      <c r="I32" s="8" t="s">
        <v>722</v>
      </c>
      <c r="J32" s="8" t="s">
        <v>723</v>
      </c>
    </row>
    <row r="33" spans="1:10">
      <c r="A33" s="2" t="s">
        <v>483</v>
      </c>
      <c r="B33" s="8" t="s">
        <v>724</v>
      </c>
      <c r="C33" s="8" t="s">
        <v>483</v>
      </c>
      <c r="D33" s="8" t="s">
        <v>547</v>
      </c>
      <c r="E33" s="8" t="s">
        <v>725</v>
      </c>
      <c r="F33" s="8" t="s">
        <v>726</v>
      </c>
      <c r="G33" s="8" t="s">
        <v>727</v>
      </c>
      <c r="H33" s="8" t="s">
        <v>728</v>
      </c>
      <c r="I33" s="8" t="s">
        <v>729</v>
      </c>
      <c r="J33" s="8" t="s">
        <v>730</v>
      </c>
    </row>
    <row r="34" spans="1:10">
      <c r="A34" s="2" t="s">
        <v>8</v>
      </c>
      <c r="B34" s="9" t="s">
        <v>112</v>
      </c>
      <c r="C34" s="9" t="s">
        <v>46</v>
      </c>
      <c r="D34" s="9" t="s">
        <v>547</v>
      </c>
      <c r="E34" s="8" t="s">
        <v>111</v>
      </c>
      <c r="F34" s="8" t="s">
        <v>731</v>
      </c>
      <c r="G34" s="8" t="s">
        <v>732</v>
      </c>
      <c r="H34" s="8" t="s">
        <v>733</v>
      </c>
      <c r="I34" s="8" t="s">
        <v>734</v>
      </c>
      <c r="J34" s="8" t="s">
        <v>735</v>
      </c>
    </row>
    <row r="35" spans="1:10">
      <c r="A35" s="2" t="s">
        <v>47</v>
      </c>
      <c r="B35" s="7" t="s">
        <v>296</v>
      </c>
      <c r="C35" s="7" t="s">
        <v>736</v>
      </c>
      <c r="D35" s="7" t="s">
        <v>547</v>
      </c>
      <c r="E35" s="8" t="s">
        <v>295</v>
      </c>
      <c r="F35" s="8" t="s">
        <v>737</v>
      </c>
      <c r="G35" s="8" t="s">
        <v>738</v>
      </c>
      <c r="H35" s="8" t="s">
        <v>739</v>
      </c>
      <c r="I35" s="8" t="s">
        <v>740</v>
      </c>
      <c r="J35" s="8" t="s">
        <v>741</v>
      </c>
    </row>
    <row r="36" spans="1:10">
      <c r="A36" s="2" t="s">
        <v>48</v>
      </c>
      <c r="B36" s="7" t="s">
        <v>125</v>
      </c>
      <c r="C36" s="7" t="s">
        <v>742</v>
      </c>
      <c r="D36" s="7" t="s">
        <v>547</v>
      </c>
      <c r="E36" s="8" t="s">
        <v>124</v>
      </c>
      <c r="F36" s="8" t="s">
        <v>743</v>
      </c>
      <c r="G36" s="8" t="s">
        <v>744</v>
      </c>
      <c r="H36" s="8" t="s">
        <v>745</v>
      </c>
      <c r="I36" s="8" t="s">
        <v>746</v>
      </c>
      <c r="J36" s="8" t="s">
        <v>747</v>
      </c>
    </row>
    <row r="37" spans="1:10">
      <c r="A37" s="4" t="s">
        <v>58</v>
      </c>
      <c r="B37" s="7" t="s">
        <v>127</v>
      </c>
      <c r="C37" s="7" t="s">
        <v>748</v>
      </c>
      <c r="D37" s="7" t="s">
        <v>547</v>
      </c>
      <c r="E37" s="8" t="s">
        <v>126</v>
      </c>
      <c r="F37" s="8" t="s">
        <v>749</v>
      </c>
      <c r="G37" s="8" t="s">
        <v>750</v>
      </c>
      <c r="H37" s="8" t="s">
        <v>751</v>
      </c>
      <c r="I37" s="8" t="s">
        <v>752</v>
      </c>
      <c r="J37" s="8" t="s">
        <v>753</v>
      </c>
    </row>
    <row r="38" spans="1:10">
      <c r="A38" s="4" t="s">
        <v>59</v>
      </c>
      <c r="B38" s="7" t="s">
        <v>128</v>
      </c>
      <c r="C38" s="7" t="s">
        <v>59</v>
      </c>
      <c r="D38" s="7" t="s">
        <v>547</v>
      </c>
      <c r="E38" s="8" t="s">
        <v>129</v>
      </c>
      <c r="F38" s="8" t="s">
        <v>754</v>
      </c>
      <c r="G38" s="8" t="s">
        <v>755</v>
      </c>
      <c r="H38" s="8" t="s">
        <v>756</v>
      </c>
      <c r="I38" s="8" t="s">
        <v>757</v>
      </c>
      <c r="J38" s="8" t="s">
        <v>758</v>
      </c>
    </row>
    <row r="39" spans="1:10">
      <c r="A39" s="2" t="s">
        <v>7</v>
      </c>
      <c r="B39" s="9" t="s">
        <v>298</v>
      </c>
      <c r="C39" s="9" t="s">
        <v>759</v>
      </c>
      <c r="D39" s="9" t="s">
        <v>547</v>
      </c>
      <c r="E39" s="8" t="s">
        <v>297</v>
      </c>
      <c r="F39" s="8" t="s">
        <v>760</v>
      </c>
      <c r="G39" s="8" t="s">
        <v>761</v>
      </c>
      <c r="H39" s="8" t="s">
        <v>762</v>
      </c>
      <c r="I39" s="8" t="s">
        <v>763</v>
      </c>
      <c r="J39" s="8" t="s">
        <v>764</v>
      </c>
    </row>
    <row r="40" spans="1:10">
      <c r="A40" s="4" t="s">
        <v>248</v>
      </c>
      <c r="B40" s="9" t="s">
        <v>265</v>
      </c>
      <c r="C40" s="7" t="s">
        <v>765</v>
      </c>
      <c r="D40" s="7" t="s">
        <v>547</v>
      </c>
      <c r="E40" s="8" t="s">
        <v>260</v>
      </c>
      <c r="F40" s="8" t="s">
        <v>766</v>
      </c>
      <c r="G40" s="8" t="s">
        <v>767</v>
      </c>
      <c r="H40" s="8" t="s">
        <v>768</v>
      </c>
      <c r="I40" s="8" t="s">
        <v>769</v>
      </c>
      <c r="J40" s="8" t="s">
        <v>770</v>
      </c>
    </row>
    <row r="41" spans="1:10">
      <c r="A41" s="4" t="s">
        <v>249</v>
      </c>
      <c r="B41" s="9" t="s">
        <v>262</v>
      </c>
      <c r="C41" s="9" t="s">
        <v>249</v>
      </c>
      <c r="D41" s="9" t="s">
        <v>547</v>
      </c>
      <c r="E41" s="8" t="s">
        <v>257</v>
      </c>
      <c r="F41" s="8" t="s">
        <v>771</v>
      </c>
      <c r="G41" s="8" t="s">
        <v>772</v>
      </c>
      <c r="H41" s="8" t="s">
        <v>773</v>
      </c>
      <c r="I41" s="8" t="s">
        <v>774</v>
      </c>
      <c r="J41" s="8" t="s">
        <v>775</v>
      </c>
    </row>
    <row r="42" spans="1:10">
      <c r="A42" s="4" t="s">
        <v>250</v>
      </c>
      <c r="B42" s="9" t="s">
        <v>263</v>
      </c>
      <c r="C42" s="9" t="s">
        <v>251</v>
      </c>
      <c r="D42" s="9" t="s">
        <v>547</v>
      </c>
      <c r="E42" s="8" t="s">
        <v>258</v>
      </c>
      <c r="F42" s="8" t="s">
        <v>776</v>
      </c>
      <c r="G42" s="8" t="s">
        <v>777</v>
      </c>
      <c r="H42" s="8" t="s">
        <v>778</v>
      </c>
      <c r="I42" s="8" t="s">
        <v>779</v>
      </c>
      <c r="J42" s="8" t="s">
        <v>780</v>
      </c>
    </row>
    <row r="43" spans="1:10">
      <c r="A43" s="4" t="s">
        <v>252</v>
      </c>
      <c r="B43" s="9" t="s">
        <v>264</v>
      </c>
      <c r="C43" s="9" t="s">
        <v>253</v>
      </c>
      <c r="D43" s="9" t="s">
        <v>547</v>
      </c>
      <c r="E43" s="8" t="s">
        <v>259</v>
      </c>
      <c r="F43" s="8" t="s">
        <v>781</v>
      </c>
      <c r="G43" s="8" t="s">
        <v>782</v>
      </c>
      <c r="H43" s="8" t="s">
        <v>783</v>
      </c>
      <c r="I43" s="8" t="s">
        <v>784</v>
      </c>
      <c r="J43" s="8" t="s">
        <v>785</v>
      </c>
    </row>
    <row r="44" spans="1:10">
      <c r="A44" s="2" t="s">
        <v>82</v>
      </c>
      <c r="B44" s="9" t="s">
        <v>86</v>
      </c>
      <c r="C44" s="9" t="s">
        <v>82</v>
      </c>
      <c r="D44" s="9" t="s">
        <v>547</v>
      </c>
      <c r="E44" s="9" t="s">
        <v>85</v>
      </c>
      <c r="F44" s="9" t="s">
        <v>786</v>
      </c>
      <c r="G44" s="9" t="s">
        <v>787</v>
      </c>
      <c r="H44" s="9" t="s">
        <v>788</v>
      </c>
      <c r="I44" s="9" t="s">
        <v>789</v>
      </c>
      <c r="J44" s="9" t="s">
        <v>790</v>
      </c>
    </row>
    <row r="45" spans="1:10">
      <c r="A45" s="2" t="s">
        <v>83</v>
      </c>
      <c r="B45" s="9" t="s">
        <v>108</v>
      </c>
      <c r="C45" s="9" t="s">
        <v>791</v>
      </c>
      <c r="D45" s="9" t="s">
        <v>547</v>
      </c>
      <c r="E45" s="9" t="s">
        <v>114</v>
      </c>
      <c r="F45" s="9" t="s">
        <v>792</v>
      </c>
      <c r="G45" s="9" t="s">
        <v>793</v>
      </c>
      <c r="H45" s="9" t="s">
        <v>794</v>
      </c>
      <c r="I45" s="9" t="s">
        <v>795</v>
      </c>
      <c r="J45" s="9" t="s">
        <v>796</v>
      </c>
    </row>
    <row r="46" spans="1:10">
      <c r="A46" s="4"/>
      <c r="B46" s="7">
        <f>[Name]</f>
        <v>0</v>
      </c>
      <c r="C46" s="7">
        <f>IF(RIGHT([Name],3)="ies",MID([Name],1,LEN([Name])-3)&amp;"y",IF(RIGHT([Name],1)="s",MID([Name],1,LEN([Name])-1),[Name]))</f>
        <v>0</v>
      </c>
      <c r="D46" s="7" t="str">
        <f>""</f>
        <v/>
      </c>
      <c r="E46" s="7" t="str">
        <f>SUBSTITUTE(PROPER([Singular Name]),"_","")</f>
        <v>0</v>
      </c>
      <c r="F46" s="7" t="str">
        <f>"php artisan make:migration create_"&amp;[Table]&amp;"_table --create="&amp;[Table]</f>
        <v>php artisan make:migration create_0_table --create=0</v>
      </c>
      <c r="G46" s="7" t="str">
        <f>"php artisan make:model "&amp;[Class Name]</f>
        <v>php artisan make:model 0</v>
      </c>
      <c r="H46" s="7" t="str">
        <f>"protected $table = '"&amp;[Table]&amp;"';"</f>
        <v>protected $table = '0';</v>
      </c>
      <c r="I46" s="7" t="str">
        <f>"php artisan make:seed "&amp;[Class Name]&amp;"TableSeeder"</f>
        <v>php artisan make:seed 0TableSeeder</v>
      </c>
      <c r="J46" s="7" t="str">
        <f>[Class Name]&amp;"TableSeeder"&amp;"::class,"</f>
        <v>0TableSeeder::class,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2"/>
  <sheetViews>
    <sheetView tabSelected="1" topLeftCell="DW1" workbookViewId="0">
      <selection activeCell="DZ2" sqref="DZ2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customWidth="1"/>
    <col min="58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2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>
      <c r="A1" s="1" t="s">
        <v>345</v>
      </c>
      <c r="B1" s="1" t="s">
        <v>350</v>
      </c>
      <c r="C1" s="1" t="s">
        <v>100</v>
      </c>
      <c r="D1" s="1" t="s">
        <v>101</v>
      </c>
      <c r="E1" s="1" t="s">
        <v>308</v>
      </c>
      <c r="F1" s="1" t="s">
        <v>87</v>
      </c>
      <c r="G1" s="1" t="s">
        <v>1</v>
      </c>
      <c r="H1" s="1" t="s">
        <v>103</v>
      </c>
      <c r="I1" s="1" t="s">
        <v>98</v>
      </c>
      <c r="J1" s="1" t="s">
        <v>104</v>
      </c>
      <c r="K1" s="1" t="s">
        <v>453</v>
      </c>
      <c r="M1" s="1" t="s">
        <v>345</v>
      </c>
      <c r="N1" s="1" t="s">
        <v>102</v>
      </c>
      <c r="O1" s="1" t="s">
        <v>100</v>
      </c>
      <c r="P1" s="1" t="s">
        <v>353</v>
      </c>
      <c r="Q1" s="33" t="s">
        <v>308</v>
      </c>
      <c r="R1" s="1" t="s">
        <v>122</v>
      </c>
      <c r="S1" s="41" t="s">
        <v>1</v>
      </c>
      <c r="T1" s="41" t="s">
        <v>14</v>
      </c>
      <c r="U1" s="41" t="s">
        <v>105</v>
      </c>
      <c r="V1" s="43" t="s">
        <v>304</v>
      </c>
      <c r="W1" s="43" t="s">
        <v>305</v>
      </c>
      <c r="X1" s="43" t="s">
        <v>306</v>
      </c>
      <c r="Y1" s="43" t="s">
        <v>307</v>
      </c>
      <c r="Z1" s="43" t="s">
        <v>356</v>
      </c>
      <c r="AA1" s="43" t="s">
        <v>357</v>
      </c>
      <c r="AB1" s="43" t="s">
        <v>360</v>
      </c>
      <c r="AC1" s="43" t="s">
        <v>358</v>
      </c>
      <c r="AD1" s="43" t="s">
        <v>314</v>
      </c>
      <c r="AE1" s="43" t="s">
        <v>107</v>
      </c>
      <c r="AF1" s="1" t="s">
        <v>106</v>
      </c>
      <c r="AG1" s="1" t="s">
        <v>301</v>
      </c>
      <c r="AH1" s="1" t="s">
        <v>302</v>
      </c>
      <c r="AI1" s="1" t="s">
        <v>303</v>
      </c>
      <c r="AJ1" s="1" t="s">
        <v>363</v>
      </c>
      <c r="AK1" s="1" t="s">
        <v>362</v>
      </c>
      <c r="AL1" s="1" t="s">
        <v>359</v>
      </c>
      <c r="AM1" s="1" t="s">
        <v>364</v>
      </c>
      <c r="AN1" s="1" t="s">
        <v>313</v>
      </c>
      <c r="AO1" s="41" t="s">
        <v>310</v>
      </c>
      <c r="AP1" s="41" t="s">
        <v>99</v>
      </c>
      <c r="AQ1" s="41" t="s">
        <v>311</v>
      </c>
      <c r="AR1" s="41" t="s">
        <v>312</v>
      </c>
      <c r="AS1" s="41" t="s">
        <v>273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323</v>
      </c>
      <c r="AY1" s="1" t="s">
        <v>324</v>
      </c>
      <c r="AZ1" s="43" t="s">
        <v>325</v>
      </c>
      <c r="BA1" s="59" t="s">
        <v>475</v>
      </c>
      <c r="BC1" s="1" t="s">
        <v>337</v>
      </c>
      <c r="BD1" s="1" t="s">
        <v>345</v>
      </c>
      <c r="BE1" s="1" t="s">
        <v>100</v>
      </c>
      <c r="BF1" s="1" t="s">
        <v>13</v>
      </c>
      <c r="BG1" s="1" t="s">
        <v>1</v>
      </c>
      <c r="BH1" s="1" t="s">
        <v>277</v>
      </c>
      <c r="BJ1" s="1" t="s">
        <v>339</v>
      </c>
      <c r="BK1" s="1" t="s">
        <v>803</v>
      </c>
      <c r="BL1" s="1" t="s">
        <v>345</v>
      </c>
      <c r="BM1" s="1" t="s">
        <v>100</v>
      </c>
      <c r="BN1" s="1" t="s">
        <v>13</v>
      </c>
      <c r="BO1" s="1" t="s">
        <v>274</v>
      </c>
      <c r="BP1" s="1" t="s">
        <v>275</v>
      </c>
      <c r="BQ1" s="1" t="s">
        <v>320</v>
      </c>
      <c r="BR1" s="1" t="s">
        <v>321</v>
      </c>
      <c r="BS1" s="1" t="s">
        <v>322</v>
      </c>
      <c r="BT1" s="1"/>
      <c r="BU1" s="1" t="s">
        <v>345</v>
      </c>
      <c r="BV1" s="1" t="s">
        <v>400</v>
      </c>
      <c r="BW1" s="1" t="s">
        <v>228</v>
      </c>
      <c r="BX1" s="1" t="s">
        <v>106</v>
      </c>
      <c r="BY1" s="1" t="s">
        <v>401</v>
      </c>
      <c r="BZ1" s="1" t="s">
        <v>100</v>
      </c>
      <c r="CA1" s="1" t="s">
        <v>402</v>
      </c>
      <c r="CB1" s="1" t="s">
        <v>403</v>
      </c>
      <c r="CC1" s="1" t="s">
        <v>404</v>
      </c>
      <c r="CD1" s="1" t="s">
        <v>279</v>
      </c>
      <c r="CE1" s="1"/>
      <c r="CF1" s="20" t="s">
        <v>100</v>
      </c>
      <c r="CG1" s="20" t="s">
        <v>345</v>
      </c>
      <c r="CH1" s="20" t="s">
        <v>391</v>
      </c>
      <c r="CI1" s="20" t="s">
        <v>308</v>
      </c>
      <c r="CJ1" s="20" t="s">
        <v>122</v>
      </c>
      <c r="CK1" s="20" t="s">
        <v>1</v>
      </c>
      <c r="CL1" s="20" t="s">
        <v>277</v>
      </c>
      <c r="CM1" s="20" t="s">
        <v>106</v>
      </c>
      <c r="CN1" s="20" t="s">
        <v>107</v>
      </c>
      <c r="CO1" s="20" t="s">
        <v>397</v>
      </c>
      <c r="CP1" s="20" t="s">
        <v>398</v>
      </c>
      <c r="CQ1" s="20" t="s">
        <v>399</v>
      </c>
      <c r="CR1" s="20" t="s">
        <v>121</v>
      </c>
      <c r="CS1" s="20" t="s">
        <v>396</v>
      </c>
      <c r="CT1" s="20" t="s">
        <v>301</v>
      </c>
      <c r="CU1" s="20" t="s">
        <v>302</v>
      </c>
      <c r="CV1" s="20" t="s">
        <v>303</v>
      </c>
      <c r="CW1" s="20" t="s">
        <v>393</v>
      </c>
      <c r="CX1" s="20" t="s">
        <v>394</v>
      </c>
      <c r="CY1" s="20" t="s">
        <v>395</v>
      </c>
      <c r="CZ1" s="20" t="s">
        <v>17</v>
      </c>
      <c r="DA1"/>
      <c r="DB1" s="1" t="s">
        <v>478</v>
      </c>
      <c r="DC1" s="1" t="s">
        <v>345</v>
      </c>
      <c r="DD1" s="1" t="s">
        <v>308</v>
      </c>
      <c r="DE1" s="1" t="s">
        <v>475</v>
      </c>
      <c r="DF1" s="1" t="s">
        <v>473</v>
      </c>
      <c r="DG1" s="1" t="s">
        <v>474</v>
      </c>
      <c r="DH1" s="1" t="s">
        <v>316</v>
      </c>
      <c r="DI1" s="1" t="s">
        <v>276</v>
      </c>
      <c r="DJ1" s="1" t="s">
        <v>121</v>
      </c>
      <c r="DK1" s="1" t="s">
        <v>317</v>
      </c>
      <c r="DL1" s="1" t="s">
        <v>318</v>
      </c>
      <c r="DN1" s="1" t="s">
        <v>479</v>
      </c>
      <c r="DO1" s="1" t="s">
        <v>345</v>
      </c>
      <c r="DP1" s="1" t="s">
        <v>308</v>
      </c>
      <c r="DQ1" s="1" t="s">
        <v>475</v>
      </c>
      <c r="DR1" s="1" t="s">
        <v>14</v>
      </c>
      <c r="DS1" s="1" t="s">
        <v>315</v>
      </c>
      <c r="DT1" s="1" t="s">
        <v>319</v>
      </c>
      <c r="DU1" s="1" t="s">
        <v>277</v>
      </c>
      <c r="DV1" s="1" t="s">
        <v>278</v>
      </c>
      <c r="DW1" s="1" t="s">
        <v>316</v>
      </c>
      <c r="DY1" s="1" t="s">
        <v>485</v>
      </c>
      <c r="DZ1" s="1" t="s">
        <v>200</v>
      </c>
      <c r="EA1" s="1" t="s">
        <v>486</v>
      </c>
      <c r="EB1" s="1" t="s">
        <v>345</v>
      </c>
      <c r="EC1" s="1" t="s">
        <v>308</v>
      </c>
      <c r="ED1" s="1" t="s">
        <v>122</v>
      </c>
      <c r="EE1" s="1" t="s">
        <v>131</v>
      </c>
      <c r="EF1" s="1" t="s">
        <v>13</v>
      </c>
      <c r="EG1" s="1" t="s">
        <v>107</v>
      </c>
      <c r="EH1" s="1" t="s">
        <v>487</v>
      </c>
      <c r="EI1" s="1" t="s">
        <v>301</v>
      </c>
      <c r="EJ1" s="1" t="s">
        <v>302</v>
      </c>
      <c r="EK1" s="1" t="s">
        <v>303</v>
      </c>
      <c r="EL1" s="1" t="s">
        <v>488</v>
      </c>
      <c r="EM1" s="1" t="s">
        <v>489</v>
      </c>
      <c r="EN1" s="1" t="s">
        <v>106</v>
      </c>
      <c r="EO1" s="1" t="s">
        <v>305</v>
      </c>
      <c r="EP1" s="1" t="s">
        <v>306</v>
      </c>
      <c r="EQ1" s="1" t="s">
        <v>307</v>
      </c>
      <c r="ER1" s="1" t="s">
        <v>490</v>
      </c>
      <c r="ES1" s="1" t="s">
        <v>491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24</v>
      </c>
      <c r="H2" s="15" t="s">
        <v>25</v>
      </c>
      <c r="I2" s="6" t="s">
        <v>26</v>
      </c>
      <c r="J2" s="6" t="s">
        <v>41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24</v>
      </c>
      <c r="T2" s="42" t="s">
        <v>36</v>
      </c>
      <c r="U2" s="42" t="s">
        <v>96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36</v>
      </c>
      <c r="AP2" s="47" t="s">
        <v>84</v>
      </c>
      <c r="AQ2" s="47" t="s">
        <v>170</v>
      </c>
      <c r="AR2" s="47" t="s">
        <v>171</v>
      </c>
      <c r="AS2" s="47" t="s">
        <v>172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213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24</v>
      </c>
      <c r="BH2" s="35" t="s">
        <v>45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54</v>
      </c>
      <c r="BO2" s="13" t="s">
        <v>56</v>
      </c>
      <c r="BP2" s="13" t="s">
        <v>57</v>
      </c>
      <c r="BQ2" s="13" t="s">
        <v>32</v>
      </c>
      <c r="BR2" s="13" t="s">
        <v>33</v>
      </c>
      <c r="BS2" s="13" t="s">
        <v>34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39</v>
      </c>
      <c r="CD2" s="15" t="s">
        <v>231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24</v>
      </c>
      <c r="CL2" s="13" t="s">
        <v>45</v>
      </c>
      <c r="CM2" s="16" t="s">
        <v>39</v>
      </c>
      <c r="CN2" s="13" t="s">
        <v>55</v>
      </c>
      <c r="CO2" s="15" t="s">
        <v>209</v>
      </c>
      <c r="CP2" s="15" t="s">
        <v>210</v>
      </c>
      <c r="CQ2" s="15" t="s">
        <v>211</v>
      </c>
      <c r="CR2" s="13" t="s">
        <v>31</v>
      </c>
      <c r="CS2" s="13"/>
      <c r="CT2" s="13"/>
      <c r="CU2" s="13"/>
      <c r="CV2" s="13"/>
      <c r="CW2" s="13" t="s">
        <v>209</v>
      </c>
      <c r="CX2" s="13" t="s">
        <v>210</v>
      </c>
      <c r="CY2" s="13" t="s">
        <v>211</v>
      </c>
      <c r="CZ2" s="13" t="s">
        <v>31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239</v>
      </c>
      <c r="DG2" s="2" t="s">
        <v>240</v>
      </c>
      <c r="DH2" s="2" t="s">
        <v>241</v>
      </c>
      <c r="DI2" s="2" t="s">
        <v>242</v>
      </c>
      <c r="DJ2" s="2" t="s">
        <v>31</v>
      </c>
      <c r="DK2" s="2" t="s">
        <v>247</v>
      </c>
      <c r="DL2" s="2" t="s">
        <v>246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36</v>
      </c>
      <c r="DS2" s="2" t="s">
        <v>239</v>
      </c>
      <c r="DT2" s="2" t="s">
        <v>267</v>
      </c>
      <c r="DU2" s="2" t="s">
        <v>45</v>
      </c>
      <c r="DV2" s="2" t="s">
        <v>271</v>
      </c>
      <c r="DW2" s="2" t="s">
        <v>241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55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</sheetData>
  <dataValidations count="9">
    <dataValidation type="list" allowBlank="1" showInputMessage="1" showErrorMessage="1" sqref="EN2:ES2 CS2:CY2 V2:Y2 BX2">
      <formula1>Relations</formula1>
    </dataValidation>
    <dataValidation type="list" allowBlank="1" showInputMessage="1" showErrorMessage="1" sqref="CH2 DY2 BV2:BW2 N2">
      <formula1>FormNames</formula1>
    </dataValidation>
    <dataValidation type="list" allowBlank="1" showInputMessage="1" showErrorMessage="1" sqref="DB2 DN2 EA2 BY2 BC2 BJ2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AT1" sqref="AT1:AY1048576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100</v>
      </c>
      <c r="B1" s="20" t="s">
        <v>280</v>
      </c>
      <c r="C1" s="20" t="s">
        <v>12</v>
      </c>
      <c r="D1" s="20" t="s">
        <v>281</v>
      </c>
      <c r="E1" s="20" t="s">
        <v>282</v>
      </c>
      <c r="F1" s="20" t="s">
        <v>283</v>
      </c>
      <c r="G1" s="20" t="s">
        <v>284</v>
      </c>
      <c r="H1" s="20" t="s">
        <v>285</v>
      </c>
    </row>
    <row r="2" spans="1:8">
      <c r="A2" s="3">
        <f>IFERROR($A1+1,1)</f>
        <v>1</v>
      </c>
      <c r="B2" s="1" t="s">
        <v>494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IFERROR("ren "&amp;[Filename]&amp;" "&amp;[New Name],"del "&amp;[Filename])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495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IFERROR("ren "&amp;[Filename]&amp;" "&amp;[New Name],"del "&amp;[Filename])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496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IFERROR("ren "&amp;[Filename]&amp;" "&amp;[New Name],"del "&amp;[Filename])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497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IFERROR("ren "&amp;[Filename]&amp;" "&amp;[New Name],"del "&amp;[Filename])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498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IFERROR("ren "&amp;[Filename]&amp;" "&amp;[New Name],"del "&amp;[Filename])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499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IFERROR("ren "&amp;[Filename]&amp;" "&amp;[New Name],"del "&amp;[Filename])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500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IFERROR("ren "&amp;[Filename]&amp;" "&amp;[New Name],"del "&amp;[Filename])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501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IFERROR("ren "&amp;[Filename]&amp;" "&amp;[New Name],"del "&amp;[Filename])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502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IFERROR("ren "&amp;[Filename]&amp;" "&amp;[New Name],"del "&amp;[Filename])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503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IFERROR("ren "&amp;[Filename]&amp;" "&amp;[New Name],"del "&amp;[Filename])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504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IFERROR("ren "&amp;[Filename]&amp;" "&amp;[New Name],"del "&amp;[Filename])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505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IFERROR("ren "&amp;[Filename]&amp;" "&amp;[New Name],"del "&amp;[Filename])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506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IFERROR("ren "&amp;[Filename]&amp;" "&amp;[New Name],"del "&amp;[Filename])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507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IFERROR("ren "&amp;[Filename]&amp;" "&amp;[New Name],"del "&amp;[Filename])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508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IFERROR("ren "&amp;[Filename]&amp;" "&amp;[New Name],"del "&amp;[Filename])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509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IFERROR("ren "&amp;[Filename]&amp;" "&amp;[New Name],"del "&amp;[Filename])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510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IFERROR("ren "&amp;[Filename]&amp;" "&amp;[New Name],"del "&amp;[Filename])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511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IFERROR("ren "&amp;[Filename]&amp;" "&amp;[New Name],"del "&amp;[Filename])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512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IFERROR("ren "&amp;[Filename]&amp;" "&amp;[New Name],"del "&amp;[Filename])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513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IFERROR("ren "&amp;[Filename]&amp;" "&amp;[New Name],"del "&amp;[Filename])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514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IFERROR("ren "&amp;[Filename]&amp;" "&amp;[New Name],"del "&amp;[Filename])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515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IFERROR("ren "&amp;[Filename]&amp;" "&amp;[New Name],"del "&amp;[Filename])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516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IFERROR("ren "&amp;[Filename]&amp;" "&amp;[New Name],"del "&amp;[Filename])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517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IFERROR("ren "&amp;[Filename]&amp;" "&amp;[New Name],"del "&amp;[Filename])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518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IFERROR("ren "&amp;[Filename]&amp;" "&amp;[New Name],"del "&amp;[Filename])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519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IFERROR("ren "&amp;[Filename]&amp;" "&amp;[New Name],"del "&amp;[Filename])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520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IFERROR("ren "&amp;[Filename]&amp;" "&amp;[New Name],"del "&amp;[Filename])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521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IFERROR("ren "&amp;[Filename]&amp;" "&amp;[New Name],"del "&amp;[Filename])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522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IFERROR("ren "&amp;[Filename]&amp;" "&amp;[New Name],"del "&amp;[Filename])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523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IFERROR("ren "&amp;[Filename]&amp;" "&amp;[New Name],"del "&amp;[Filename])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524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IFERROR("ren "&amp;[Filename]&amp;" "&amp;[New Name],"del "&amp;[Filename])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525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IFERROR("ren "&amp;[Filename]&amp;" "&amp;[New Name],"del "&amp;[Filename])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526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IFERROR("ren "&amp;[Filename]&amp;" "&amp;[New Name],"del "&amp;[Filename])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527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IFERROR("ren "&amp;[Filename]&amp;" "&amp;[New Name],"del "&amp;[Filename])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528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IFERROR("ren "&amp;[Filename]&amp;" "&amp;[New Name],"del "&amp;[Filename])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529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IFERROR("ren "&amp;[Filename]&amp;" "&amp;[New Name],"del "&amp;[Filename])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530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IFERROR("ren "&amp;[Filename]&amp;" "&amp;[New Name],"del "&amp;[Filename])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531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IFERROR("ren "&amp;[Filename]&amp;" "&amp;[New Name],"del "&amp;[Filename])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532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IFERROR("ren "&amp;[Filename]&amp;" "&amp;[New Name],"del "&amp;[Filename])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533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IFERROR("ren "&amp;[Filename]&amp;" "&amp;[New Name],"del "&amp;[Filename])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534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IFERROR("ren "&amp;[Filename]&amp;" "&amp;[New Name],"del "&amp;[Filename])</f>
        <v>ren 2019_01_24_000042_create___resource_dashboard_section_items_table.php 2019_01_24_000042_create___resource_dashboard_section_items_table.php</v>
      </c>
    </row>
    <row r="43" spans="1:8">
      <c r="A43" s="32">
        <f>IFERROR($A42+1,1)</f>
        <v>42</v>
      </c>
      <c r="B43" s="5" t="s">
        <v>535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IFERROR("ren "&amp;[Filename]&amp;" "&amp;[New Name],"del "&amp;[Filename])</f>
        <v>ren 2019_01_24_000043_create___organisation_table.php 2019_01_24_000043_create___organisation_table.php</v>
      </c>
    </row>
    <row r="44" spans="1:8">
      <c r="A44" s="32">
        <f>IFERROR($A43+1,1)</f>
        <v>43</v>
      </c>
      <c r="B44" s="5" t="s">
        <v>536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IFERROR("ren "&amp;[Filename]&amp;" "&amp;[New Name],"del "&amp;[Filename])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"/>
  <sheetViews>
    <sheetView topLeftCell="O1" workbookViewId="0">
      <selection activeCell="AT1" sqref="AT1:AY104857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345</v>
      </c>
      <c r="B1" s="20" t="s">
        <v>101</v>
      </c>
      <c r="C1" s="20" t="s">
        <v>407</v>
      </c>
      <c r="D1" s="20" t="s">
        <v>100</v>
      </c>
      <c r="E1" s="20" t="s">
        <v>87</v>
      </c>
      <c r="F1" s="20" t="s">
        <v>1</v>
      </c>
      <c r="G1" s="20" t="s">
        <v>103</v>
      </c>
      <c r="H1" s="20" t="s">
        <v>98</v>
      </c>
      <c r="I1" s="20" t="s">
        <v>538</v>
      </c>
      <c r="J1" s="20" t="s">
        <v>454</v>
      </c>
      <c r="K1" s="52" t="s">
        <v>308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106</v>
      </c>
      <c r="AB1" s="1" t="s">
        <v>301</v>
      </c>
      <c r="AC1" s="1" t="s">
        <v>302</v>
      </c>
      <c r="AD1" s="1" t="s">
        <v>303</v>
      </c>
      <c r="AF1" s="1" t="s">
        <v>345</v>
      </c>
      <c r="AG1" s="1" t="s">
        <v>427</v>
      </c>
      <c r="AH1" s="1" t="s">
        <v>100</v>
      </c>
      <c r="AI1" s="1" t="s">
        <v>381</v>
      </c>
      <c r="AJ1" s="1" t="s">
        <v>13</v>
      </c>
      <c r="AK1" s="1" t="s">
        <v>428</v>
      </c>
      <c r="AL1" s="1" t="s">
        <v>301</v>
      </c>
      <c r="AM1" s="1" t="s">
        <v>302</v>
      </c>
      <c r="AN1" s="1" t="s">
        <v>303</v>
      </c>
      <c r="AO1" s="1" t="s">
        <v>106</v>
      </c>
      <c r="AP1" s="1" t="s">
        <v>429</v>
      </c>
      <c r="AQ1" s="1" t="s">
        <v>430</v>
      </c>
      <c r="AR1" s="1" t="s">
        <v>431</v>
      </c>
      <c r="AT1" s="1" t="s">
        <v>345</v>
      </c>
      <c r="AU1" s="1" t="s">
        <v>434</v>
      </c>
      <c r="AV1" s="1" t="s">
        <v>100</v>
      </c>
      <c r="AW1" s="1" t="s">
        <v>381</v>
      </c>
      <c r="AX1" s="1" t="s">
        <v>105</v>
      </c>
      <c r="AY1" s="1" t="s">
        <v>13</v>
      </c>
      <c r="AZ1" s="1" t="s">
        <v>428</v>
      </c>
      <c r="BA1" s="1" t="s">
        <v>301</v>
      </c>
      <c r="BB1" s="1" t="s">
        <v>302</v>
      </c>
      <c r="BC1" s="1" t="s">
        <v>106</v>
      </c>
      <c r="BD1" s="1" t="s">
        <v>429</v>
      </c>
      <c r="BE1" s="1" t="s">
        <v>430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24</v>
      </c>
      <c r="G2" s="13" t="s">
        <v>25</v>
      </c>
      <c r="H2" s="13" t="s">
        <v>26</v>
      </c>
      <c r="I2" s="13" t="s">
        <v>537</v>
      </c>
      <c r="J2" s="13" t="s">
        <v>40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202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96</v>
      </c>
      <c r="AY2" s="14" t="s">
        <v>202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P1" workbookViewId="0">
      <selection activeCell="AJ3" sqref="AJ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345</v>
      </c>
      <c r="B1" s="20" t="s">
        <v>101</v>
      </c>
      <c r="C1" s="20" t="s">
        <v>437</v>
      </c>
      <c r="D1" s="20" t="s">
        <v>100</v>
      </c>
      <c r="E1" s="20" t="s">
        <v>87</v>
      </c>
      <c r="F1" s="20" t="s">
        <v>1</v>
      </c>
      <c r="G1" s="20" t="s">
        <v>103</v>
      </c>
      <c r="H1" s="20" t="s">
        <v>438</v>
      </c>
      <c r="I1" s="20" t="s">
        <v>121</v>
      </c>
      <c r="J1" s="20" t="s">
        <v>308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106</v>
      </c>
      <c r="AA1" s="1" t="s">
        <v>301</v>
      </c>
      <c r="AB1" s="1" t="s">
        <v>302</v>
      </c>
      <c r="AC1" s="1" t="s">
        <v>303</v>
      </c>
      <c r="AE1" s="1" t="s">
        <v>345</v>
      </c>
      <c r="AF1" s="1" t="s">
        <v>444</v>
      </c>
      <c r="AG1" s="1" t="s">
        <v>445</v>
      </c>
      <c r="AH1" s="1" t="s">
        <v>100</v>
      </c>
      <c r="AI1" s="1" t="s">
        <v>384</v>
      </c>
      <c r="AJ1" s="1" t="s">
        <v>98</v>
      </c>
      <c r="AK1" s="1" t="s">
        <v>438</v>
      </c>
      <c r="AL1" s="1" t="s">
        <v>304</v>
      </c>
      <c r="AM1" s="1" t="s">
        <v>325</v>
      </c>
      <c r="AN1" s="1" t="s">
        <v>106</v>
      </c>
      <c r="AP1" s="1" t="s">
        <v>345</v>
      </c>
      <c r="AQ1" s="1" t="s">
        <v>446</v>
      </c>
      <c r="AR1" s="1" t="s">
        <v>100</v>
      </c>
      <c r="AS1" s="1" t="s">
        <v>447</v>
      </c>
      <c r="AT1" s="1" t="s">
        <v>105</v>
      </c>
      <c r="AU1" s="1" t="s">
        <v>107</v>
      </c>
      <c r="AV1" s="1" t="s">
        <v>428</v>
      </c>
      <c r="AW1" s="1" t="s">
        <v>106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24</v>
      </c>
      <c r="G2" s="13" t="s">
        <v>25</v>
      </c>
      <c r="H2" s="13" t="s">
        <v>38</v>
      </c>
      <c r="I2" s="51" t="s">
        <v>31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26</v>
      </c>
      <c r="AK2" s="16" t="s">
        <v>38</v>
      </c>
      <c r="AL2" s="16" t="s">
        <v>39</v>
      </c>
      <c r="AM2" s="14" t="s">
        <v>213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96</v>
      </c>
      <c r="AU2" s="14" t="s">
        <v>55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161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100</v>
      </c>
      <c r="K1" s="1" t="s">
        <v>14</v>
      </c>
      <c r="L1" s="1" t="s">
        <v>461</v>
      </c>
      <c r="M1" s="1" t="s">
        <v>345</v>
      </c>
      <c r="N1" s="1" t="s">
        <v>1</v>
      </c>
      <c r="O1" s="1" t="s">
        <v>338</v>
      </c>
      <c r="P1" s="1" t="s">
        <v>308</v>
      </c>
    </row>
    <row r="2" spans="1:16">
      <c r="A2" s="37" t="s">
        <v>135</v>
      </c>
      <c r="B2" s="37" t="s">
        <v>351</v>
      </c>
      <c r="C2" s="37" t="s">
        <v>345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0</v>
      </c>
      <c r="F2" s="37" t="s">
        <v>160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" s="6" t="str">
        <f ca="1">IF(IDNMaps[[#This Row],[Type]]="","",COUNTIF($K$1:IDNMaps[[#This Row],[Type]],IDNMaps[[#This Row],[Type]]))</f>
        <v/>
      </c>
      <c r="M2" s="6" t="str">
        <f ca="1">IFERROR(VLOOKUP(IDNMaps[[#This Row],[Type]],RecordCount[],6,0)&amp;"-"&amp;IDNMaps[[#This Row],[Type Count]],"")</f>
        <v/>
      </c>
      <c r="N2" s="6" t="str">
        <f ca="1">IFERROR(VLOOKUP(IDNMaps[[#This Row],[Primary]],INDIRECT(VLOOKUP(IDNMaps[[#This Row],[Type]],RecordCount[],2,0)),VLOOKUP(IDNMaps[[#This Row],[Type]],RecordCount[],7,0),0),"")</f>
        <v/>
      </c>
      <c r="O2" s="6" t="str">
        <f ca="1">IF(IDNMaps[[#This Row],[Name]]="","","("&amp;IDNMaps[[#This Row],[Type]]&amp;") "&amp;IDNMaps[[#This Row],[Name]])</f>
        <v/>
      </c>
      <c r="P2" s="6" t="str">
        <f ca="1">IFERROR(VLOOKUP(IDNMaps[[#This Row],[Primary]],INDIRECT(VLOOKUP(IDNMaps[[#This Row],[Type]],RecordCount[],2,0)),VLOOKUP(IDNMaps[[#This Row],[Type]],RecordCount[],8,0),0),"")</f>
        <v/>
      </c>
    </row>
    <row r="3" spans="1:16">
      <c r="A3" s="37" t="s">
        <v>130</v>
      </c>
      <c r="B3" s="37" t="s">
        <v>186</v>
      </c>
      <c r="C3" s="37" t="s">
        <v>345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0</v>
      </c>
      <c r="F3" s="37" t="s">
        <v>165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" s="6" t="str">
        <f ca="1">IF(IDNMaps[[#This Row],[Type]]="","",COUNTIF($K$1:IDNMaps[[#This Row],[Type]],IDNMaps[[#This Row],[Type]]))</f>
        <v/>
      </c>
      <c r="M3" s="6" t="str">
        <f ca="1">IFERROR(VLOOKUP(IDNMaps[[#This Row],[Type]],RecordCount[],6,0)&amp;"-"&amp;IDNMaps[[#This Row],[Type Count]],"")</f>
        <v/>
      </c>
      <c r="N3" s="6" t="str">
        <f ca="1">IFERROR(VLOOKUP(IDNMaps[[#This Row],[Primary]],INDIRECT(VLOOKUP(IDNMaps[[#This Row],[Type]],RecordCount[],2,0)),VLOOKUP(IDNMaps[[#This Row],[Type]],RecordCount[],7,0),0),"")</f>
        <v/>
      </c>
      <c r="O3" s="6" t="str">
        <f ca="1">IF(IDNMaps[[#This Row],[Name]]="","","("&amp;IDNMaps[[#This Row],[Type]]&amp;") "&amp;IDNMaps[[#This Row],[Name]])</f>
        <v/>
      </c>
      <c r="P3" s="6" t="str">
        <f ca="1">IFERROR(VLOOKUP(IDNMaps[[#This Row],[Primary]],INDIRECT(VLOOKUP(IDNMaps[[#This Row],[Type]],RecordCount[],2,0)),VLOOKUP(IDNMaps[[#This Row],[Type]],RecordCount[],8,0),0),"")</f>
        <v/>
      </c>
    </row>
    <row r="4" spans="1:16">
      <c r="A4" s="38" t="s">
        <v>131</v>
      </c>
      <c r="B4" s="37" t="s">
        <v>195</v>
      </c>
      <c r="C4" s="37" t="s">
        <v>345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200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" s="6" t="str">
        <f ca="1">IF(IDNMaps[[#This Row],[Type]]="","",COUNTIF($K$1:IDNMaps[[#This Row],[Type]],IDNMaps[[#This Row],[Type]]))</f>
        <v/>
      </c>
      <c r="M4" s="6" t="str">
        <f ca="1">IFERROR(VLOOKUP(IDNMaps[[#This Row],[Type]],RecordCount[],6,0)&amp;"-"&amp;IDNMaps[[#This Row],[Type Count]],"")</f>
        <v/>
      </c>
      <c r="N4" s="6" t="str">
        <f ca="1">IFERROR(VLOOKUP(IDNMaps[[#This Row],[Primary]],INDIRECT(VLOOKUP(IDNMaps[[#This Row],[Type]],RecordCount[],2,0)),VLOOKUP(IDNMaps[[#This Row],[Type]],RecordCount[],7,0),0),"")</f>
        <v/>
      </c>
      <c r="O4" s="6" t="str">
        <f ca="1">IF(IDNMaps[[#This Row],[Name]]="","","("&amp;IDNMaps[[#This Row],[Type]]&amp;") "&amp;IDNMaps[[#This Row],[Name]])</f>
        <v/>
      </c>
      <c r="P4" s="6" t="str">
        <f ca="1">IFERROR(VLOOKUP(IDNMaps[[#This Row],[Primary]],INDIRECT(VLOOKUP(IDNMaps[[#This Row],[Type]],RecordCount[],2,0)),VLOOKUP(IDNMaps[[#This Row],[Type]],RecordCount[],8,0),0),"")</f>
        <v/>
      </c>
    </row>
    <row r="5" spans="1:16">
      <c r="A5" s="38" t="s">
        <v>106</v>
      </c>
      <c r="B5" s="38" t="s">
        <v>348</v>
      </c>
      <c r="C5" s="37" t="s">
        <v>345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0</v>
      </c>
      <c r="F5" s="37" t="s">
        <v>166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" s="6" t="str">
        <f ca="1">IF(IDNMaps[[#This Row],[Type]]="","",COUNTIF($K$1:IDNMaps[[#This Row],[Type]],IDNMaps[[#This Row],[Type]]))</f>
        <v/>
      </c>
      <c r="M5" s="6" t="str">
        <f ca="1">IFERROR(VLOOKUP(IDNMaps[[#This Row],[Type]],RecordCount[],6,0)&amp;"-"&amp;IDNMaps[[#This Row],[Type Count]],"")</f>
        <v/>
      </c>
      <c r="N5" s="6" t="str">
        <f ca="1">IFERROR(VLOOKUP(IDNMaps[[#This Row],[Primary]],INDIRECT(VLOOKUP(IDNMaps[[#This Row],[Type]],RecordCount[],2,0)),VLOOKUP(IDNMaps[[#This Row],[Type]],RecordCount[],7,0),0),"")</f>
        <v/>
      </c>
      <c r="O5" s="6" t="str">
        <f ca="1">IF(IDNMaps[[#This Row],[Name]]="","","("&amp;IDNMaps[[#This Row],[Type]]&amp;") "&amp;IDNMaps[[#This Row],[Name]])</f>
        <v/>
      </c>
      <c r="P5" s="6" t="str">
        <f ca="1">IFERROR(VLOOKUP(IDNMaps[[#This Row],[Primary]],INDIRECT(VLOOKUP(IDNMaps[[#This Row],[Type]],RecordCount[],2,0)),VLOOKUP(IDNMaps[[#This Row],[Type]],RecordCount[],8,0),0),"")</f>
        <v/>
      </c>
    </row>
    <row r="6" spans="1:16">
      <c r="A6" s="38" t="s">
        <v>802</v>
      </c>
      <c r="B6" s="38" t="s">
        <v>354</v>
      </c>
      <c r="C6" s="38" t="s">
        <v>345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0</v>
      </c>
      <c r="F6" s="38" t="s">
        <v>138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" s="6" t="str">
        <f ca="1">IF(IDNMaps[[#This Row],[Type]]="","",COUNTIF($K$1:IDNMaps[[#This Row],[Type]],IDNMaps[[#This Row],[Type]]))</f>
        <v/>
      </c>
      <c r="M6" s="6" t="str">
        <f ca="1">IFERROR(VLOOKUP(IDNMaps[[#This Row],[Type]],RecordCount[],6,0)&amp;"-"&amp;IDNMaps[[#This Row],[Type Count]],"")</f>
        <v/>
      </c>
      <c r="N6" s="6" t="str">
        <f ca="1">IFERROR(VLOOKUP(IDNMaps[[#This Row],[Primary]],INDIRECT(VLOOKUP(IDNMaps[[#This Row],[Type]],RecordCount[],2,0)),VLOOKUP(IDNMaps[[#This Row],[Type]],RecordCount[],7,0),0),"")</f>
        <v/>
      </c>
      <c r="O6" s="6" t="str">
        <f ca="1">IF(IDNMaps[[#This Row],[Name]]="","","("&amp;IDNMaps[[#This Row],[Type]]&amp;") "&amp;IDNMaps[[#This Row],[Name]])</f>
        <v/>
      </c>
      <c r="P6" s="6" t="str">
        <f ca="1">IFERROR(VLOOKUP(IDNMaps[[#This Row],[Primary]],INDIRECT(VLOOKUP(IDNMaps[[#This Row],[Type]],RecordCount[],2,0)),VLOOKUP(IDNMaps[[#This Row],[Type]],RecordCount[],8,0),0),"")</f>
        <v/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" s="6" t="str">
        <f ca="1">IF(IDNMaps[[#This Row],[Type]]="","",COUNTIF($K$1:IDNMaps[[#This Row],[Type]],IDNMaps[[#This Row],[Type]]))</f>
        <v/>
      </c>
      <c r="M7" s="6" t="str">
        <f ca="1">IFERROR(VLOOKUP(IDNMaps[[#This Row],[Type]],RecordCount[],6,0)&amp;"-"&amp;IDNMaps[[#This Row],[Type Count]],"")</f>
        <v/>
      </c>
      <c r="N7" s="6" t="str">
        <f ca="1">IFERROR(VLOOKUP(IDNMaps[[#This Row],[Primary]],INDIRECT(VLOOKUP(IDNMaps[[#This Row],[Type]],RecordCount[],2,0)),VLOOKUP(IDNMaps[[#This Row],[Type]],RecordCount[],7,0),0),"")</f>
        <v/>
      </c>
      <c r="O7" s="6" t="str">
        <f ca="1">IF(IDNMaps[[#This Row],[Name]]="","","("&amp;IDNMaps[[#This Row],[Type]]&amp;") "&amp;IDNMaps[[#This Row],[Name]])</f>
        <v/>
      </c>
      <c r="P7" s="6" t="str">
        <f ca="1">IFERROR(VLOOKUP(IDNMaps[[#This Row],[Primary]],INDIRECT(VLOOKUP(IDNMaps[[#This Row],[Type]],RecordCount[],2,0)),VLOOKUP(IDNMaps[[#This Row],[Type]],RecordCount[],8,0),0),"")</f>
        <v/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" s="6" t="str">
        <f ca="1">IF(IDNMaps[[#This Row],[Type]]="","",COUNTIF($K$1:IDNMaps[[#This Row],[Type]],IDNMaps[[#This Row],[Type]]))</f>
        <v/>
      </c>
      <c r="M8" s="6" t="str">
        <f ca="1">IFERROR(VLOOKUP(IDNMaps[[#This Row],[Type]],RecordCount[],6,0)&amp;"-"&amp;IDNMaps[[#This Row],[Type Count]],"")</f>
        <v/>
      </c>
      <c r="N8" s="6" t="str">
        <f ca="1">IFERROR(VLOOKUP(IDNMaps[[#This Row],[Primary]],INDIRECT(VLOOKUP(IDNMaps[[#This Row],[Type]],RecordCount[],2,0)),VLOOKUP(IDNMaps[[#This Row],[Type]],RecordCount[],7,0),0),"")</f>
        <v/>
      </c>
      <c r="O8" s="6" t="str">
        <f ca="1">IF(IDNMaps[[#This Row],[Name]]="","","("&amp;IDNMaps[[#This Row],[Type]]&amp;") "&amp;IDNMaps[[#This Row],[Name]])</f>
        <v/>
      </c>
      <c r="P8" s="6" t="str">
        <f ca="1">IFERROR(VLOOKUP(IDNMaps[[#This Row],[Primary]],INDIRECT(VLOOKUP(IDNMaps[[#This Row],[Type]],RecordCount[],2,0)),VLOOKUP(IDNMaps[[#This Row],[Type]],RecordCount[],8,0),0),"")</f>
        <v/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" s="6" t="str">
        <f ca="1">IF(IDNMaps[[#This Row],[Type]]="","",COUNTIF($K$1:IDNMaps[[#This Row],[Type]],IDNMaps[[#This Row],[Type]]))</f>
        <v/>
      </c>
      <c r="M9" s="6" t="str">
        <f ca="1">IFERROR(VLOOKUP(IDNMaps[[#This Row],[Type]],RecordCount[],6,0)&amp;"-"&amp;IDNMaps[[#This Row],[Type Count]],"")</f>
        <v/>
      </c>
      <c r="N9" s="6" t="str">
        <f ca="1">IFERROR(VLOOKUP(IDNMaps[[#This Row],[Primary]],INDIRECT(VLOOKUP(IDNMaps[[#This Row],[Type]],RecordCount[],2,0)),VLOOKUP(IDNMaps[[#This Row],[Type]],RecordCount[],7,0),0),"")</f>
        <v/>
      </c>
      <c r="O9" s="6" t="str">
        <f ca="1">IF(IDNMaps[[#This Row],[Name]]="","","("&amp;IDNMaps[[#This Row],[Type]]&amp;") "&amp;IDNMaps[[#This Row],[Name]])</f>
        <v/>
      </c>
      <c r="P9" s="6" t="str">
        <f ca="1">IFERROR(VLOOKUP(IDNMaps[[#This Row],[Primary]],INDIRECT(VLOOKUP(IDNMaps[[#This Row],[Type]],RecordCount[],2,0)),VLOOKUP(IDNMaps[[#This Row],[Type]],RecordCount[],8,0),0),"")</f>
        <v/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" s="6" t="str">
        <f ca="1">IF(IDNMaps[[#This Row],[Type]]="","",COUNTIF($K$1:IDNMaps[[#This Row],[Type]],IDNMaps[[#This Row],[Type]]))</f>
        <v/>
      </c>
      <c r="M10" s="6" t="str">
        <f ca="1">IFERROR(VLOOKUP(IDNMaps[[#This Row],[Type]],RecordCount[],6,0)&amp;"-"&amp;IDNMaps[[#This Row],[Type Count]],"")</f>
        <v/>
      </c>
      <c r="N10" s="6" t="str">
        <f ca="1">IFERROR(VLOOKUP(IDNMaps[[#This Row],[Primary]],INDIRECT(VLOOKUP(IDNMaps[[#This Row],[Type]],RecordCount[],2,0)),VLOOKUP(IDNMaps[[#This Row],[Type]],RecordCount[],7,0),0),"")</f>
        <v/>
      </c>
      <c r="O10" s="6" t="str">
        <f ca="1">IF(IDNMaps[[#This Row],[Name]]="","","("&amp;IDNMaps[[#This Row],[Type]]&amp;") "&amp;IDNMaps[[#This Row],[Name]])</f>
        <v/>
      </c>
      <c r="P10" s="6" t="str">
        <f ca="1">IFERROR(VLOOKUP(IDNMaps[[#This Row],[Primary]],INDIRECT(VLOOKUP(IDNMaps[[#This Row],[Type]],RecordCount[],2,0)),VLOOKUP(IDNMaps[[#This Row],[Type]],RecordCount[],8,0),0),"")</f>
        <v/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" s="6" t="str">
        <f ca="1">IF(IDNMaps[[#This Row],[Type]]="","",COUNTIF($K$1:IDNMaps[[#This Row],[Type]],IDNMaps[[#This Row],[Type]]))</f>
        <v/>
      </c>
      <c r="M11" s="6" t="str">
        <f ca="1">IFERROR(VLOOKUP(IDNMaps[[#This Row],[Type]],RecordCount[],6,0)&amp;"-"&amp;IDNMaps[[#This Row],[Type Count]],"")</f>
        <v/>
      </c>
      <c r="N11" s="6" t="str">
        <f ca="1">IFERROR(VLOOKUP(IDNMaps[[#This Row],[Primary]],INDIRECT(VLOOKUP(IDNMaps[[#This Row],[Type]],RecordCount[],2,0)),VLOOKUP(IDNMaps[[#This Row],[Type]],RecordCount[],7,0),0),"")</f>
        <v/>
      </c>
      <c r="O11" s="6" t="str">
        <f ca="1">IF(IDNMaps[[#This Row],[Name]]="","","("&amp;IDNMaps[[#This Row],[Type]]&amp;") "&amp;IDNMaps[[#This Row],[Name]])</f>
        <v/>
      </c>
      <c r="P11" s="6" t="str">
        <f ca="1">IFERROR(VLOOKUP(IDNMaps[[#This Row],[Primary]],INDIRECT(VLOOKUP(IDNMaps[[#This Row],[Type]],RecordCount[],2,0)),VLOOKUP(IDNMaps[[#This Row],[Type]],RecordCount[],8,0),0),"")</f>
        <v/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" s="6" t="str">
        <f ca="1">IF(IDNMaps[[#This Row],[Type]]="","",COUNTIF($K$1:IDNMaps[[#This Row],[Type]],IDNMaps[[#This Row],[Type]]))</f>
        <v/>
      </c>
      <c r="M12" s="6" t="str">
        <f ca="1">IFERROR(VLOOKUP(IDNMaps[[#This Row],[Type]],RecordCount[],6,0)&amp;"-"&amp;IDNMaps[[#This Row],[Type Count]],"")</f>
        <v/>
      </c>
      <c r="N12" s="6" t="str">
        <f ca="1">IFERROR(VLOOKUP(IDNMaps[[#This Row],[Primary]],INDIRECT(VLOOKUP(IDNMaps[[#This Row],[Type]],RecordCount[],2,0)),VLOOKUP(IDNMaps[[#This Row],[Type]],RecordCount[],7,0),0),"")</f>
        <v/>
      </c>
      <c r="O12" s="6" t="str">
        <f ca="1">IF(IDNMaps[[#This Row],[Name]]="","","("&amp;IDNMaps[[#This Row],[Type]]&amp;") "&amp;IDNMaps[[#This Row],[Name]])</f>
        <v/>
      </c>
      <c r="P12" s="6" t="str">
        <f ca="1">IFERROR(VLOOKUP(IDNMaps[[#This Row],[Primary]],INDIRECT(VLOOKUP(IDNMaps[[#This Row],[Type]],RecordCount[],2,0)),VLOOKUP(IDNMaps[[#This Row],[Type]],RecordCount[],8,0),0),"")</f>
        <v/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" s="6" t="str">
        <f ca="1">IF(IDNMaps[[#This Row],[Type]]="","",COUNTIF($K$1:IDNMaps[[#This Row],[Type]],IDNMaps[[#This Row],[Type]]))</f>
        <v/>
      </c>
      <c r="M13" s="6" t="str">
        <f ca="1">IFERROR(VLOOKUP(IDNMaps[[#This Row],[Type]],RecordCount[],6,0)&amp;"-"&amp;IDNMaps[[#This Row],[Type Count]],"")</f>
        <v/>
      </c>
      <c r="N13" s="6" t="str">
        <f ca="1">IFERROR(VLOOKUP(IDNMaps[[#This Row],[Primary]],INDIRECT(VLOOKUP(IDNMaps[[#This Row],[Type]],RecordCount[],2,0)),VLOOKUP(IDNMaps[[#This Row],[Type]],RecordCount[],7,0),0),"")</f>
        <v/>
      </c>
      <c r="O13" s="6" t="str">
        <f ca="1">IF(IDNMaps[[#This Row],[Name]]="","","("&amp;IDNMaps[[#This Row],[Type]]&amp;") "&amp;IDNMaps[[#This Row],[Name]])</f>
        <v/>
      </c>
      <c r="P13" s="6" t="str">
        <f ca="1">IFERROR(VLOOKUP(IDNMaps[[#This Row],[Primary]],INDIRECT(VLOOKUP(IDNMaps[[#This Row],[Type]],RecordCount[],2,0)),VLOOKUP(IDNMaps[[#This Row],[Type]],RecordCount[],8,0),0),"")</f>
        <v/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" s="6" t="str">
        <f ca="1">IF(IDNMaps[[#This Row],[Type]]="","",COUNTIF($K$1:IDNMaps[[#This Row],[Type]],IDNMaps[[#This Row],[Type]]))</f>
        <v/>
      </c>
      <c r="M14" s="6" t="str">
        <f ca="1">IFERROR(VLOOKUP(IDNMaps[[#This Row],[Type]],RecordCount[],6,0)&amp;"-"&amp;IDNMaps[[#This Row],[Type Count]],"")</f>
        <v/>
      </c>
      <c r="N14" s="6" t="str">
        <f ca="1">IFERROR(VLOOKUP(IDNMaps[[#This Row],[Primary]],INDIRECT(VLOOKUP(IDNMaps[[#This Row],[Type]],RecordCount[],2,0)),VLOOKUP(IDNMaps[[#This Row],[Type]],RecordCount[],7,0),0),"")</f>
        <v/>
      </c>
      <c r="O14" s="6" t="str">
        <f ca="1">IF(IDNMaps[[#This Row],[Name]]="","","("&amp;IDNMaps[[#This Row],[Type]]&amp;") "&amp;IDNMaps[[#This Row],[Name]])</f>
        <v/>
      </c>
      <c r="P14" s="6" t="str">
        <f ca="1">IFERROR(VLOOKUP(IDNMaps[[#This Row],[Primary]],INDIRECT(VLOOKUP(IDNMaps[[#This Row],[Type]],RecordCount[],2,0)),VLOOKUP(IDNMaps[[#This Row],[Type]],RecordCount[],8,0),0),"")</f>
        <v/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" s="6" t="str">
        <f ca="1">IF(IDNMaps[[#This Row],[Type]]="","",COUNTIF($K$1:IDNMaps[[#This Row],[Type]],IDNMaps[[#This Row],[Type]]))</f>
        <v/>
      </c>
      <c r="M15" s="6" t="str">
        <f ca="1">IFERROR(VLOOKUP(IDNMaps[[#This Row],[Type]],RecordCount[],6,0)&amp;"-"&amp;IDNMaps[[#This Row],[Type Count]],"")</f>
        <v/>
      </c>
      <c r="N15" s="6" t="str">
        <f ca="1">IFERROR(VLOOKUP(IDNMaps[[#This Row],[Primary]],INDIRECT(VLOOKUP(IDNMaps[[#This Row],[Type]],RecordCount[],2,0)),VLOOKUP(IDNMaps[[#This Row],[Type]],RecordCount[],7,0),0),"")</f>
        <v/>
      </c>
      <c r="O15" s="6" t="str">
        <f ca="1">IF(IDNMaps[[#This Row],[Name]]="","","("&amp;IDNMaps[[#This Row],[Type]]&amp;") "&amp;IDNMaps[[#This Row],[Name]])</f>
        <v/>
      </c>
      <c r="P15" s="6" t="str">
        <f ca="1">IFERROR(VLOOKUP(IDNMaps[[#This Row],[Primary]],INDIRECT(VLOOKUP(IDNMaps[[#This Row],[Type]],RecordCount[],2,0)),VLOOKUP(IDNMaps[[#This Row],[Type]],RecordCount[],8,0),0),"")</f>
        <v/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" s="6" t="str">
        <f ca="1">IF(IDNMaps[[#This Row],[Type]]="","",COUNTIF($K$1:IDNMaps[[#This Row],[Type]],IDNMaps[[#This Row],[Type]]))</f>
        <v/>
      </c>
      <c r="M16" s="6" t="str">
        <f ca="1">IFERROR(VLOOKUP(IDNMaps[[#This Row],[Type]],RecordCount[],6,0)&amp;"-"&amp;IDNMaps[[#This Row],[Type Count]],"")</f>
        <v/>
      </c>
      <c r="N16" s="6" t="str">
        <f ca="1">IFERROR(VLOOKUP(IDNMaps[[#This Row],[Primary]],INDIRECT(VLOOKUP(IDNMaps[[#This Row],[Type]],RecordCount[],2,0)),VLOOKUP(IDNMaps[[#This Row],[Type]],RecordCount[],7,0),0),"")</f>
        <v/>
      </c>
      <c r="O16" s="6" t="str">
        <f ca="1">IF(IDNMaps[[#This Row],[Name]]="","","("&amp;IDNMaps[[#This Row],[Type]]&amp;") "&amp;IDNMaps[[#This Row],[Name]])</f>
        <v/>
      </c>
      <c r="P16" s="6" t="str">
        <f ca="1">IFERROR(VLOOKUP(IDNMaps[[#This Row],[Primary]],INDIRECT(VLOOKUP(IDNMaps[[#This Row],[Type]],RecordCount[],2,0)),VLOOKUP(IDNMaps[[#This Row],[Type]],RecordCount[],8,0),0),"")</f>
        <v/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" s="6" t="str">
        <f ca="1">IF(IDNMaps[[#This Row],[Type]]="","",COUNTIF($K$1:IDNMaps[[#This Row],[Type]],IDNMaps[[#This Row],[Type]]))</f>
        <v/>
      </c>
      <c r="M17" s="6" t="str">
        <f ca="1">IFERROR(VLOOKUP(IDNMaps[[#This Row],[Type]],RecordCount[],6,0)&amp;"-"&amp;IDNMaps[[#This Row],[Type Count]],"")</f>
        <v/>
      </c>
      <c r="N17" s="6" t="str">
        <f ca="1">IFERROR(VLOOKUP(IDNMaps[[#This Row],[Primary]],INDIRECT(VLOOKUP(IDNMaps[[#This Row],[Type]],RecordCount[],2,0)),VLOOKUP(IDNMaps[[#This Row],[Type]],RecordCount[],7,0),0),"")</f>
        <v/>
      </c>
      <c r="O17" s="6" t="str">
        <f ca="1">IF(IDNMaps[[#This Row],[Name]]="","","("&amp;IDNMaps[[#This Row],[Type]]&amp;") "&amp;IDNMaps[[#This Row],[Name]])</f>
        <v/>
      </c>
      <c r="P17" s="6" t="str">
        <f ca="1">IFERROR(VLOOKUP(IDNMaps[[#This Row],[Primary]],INDIRECT(VLOOKUP(IDNMaps[[#This Row],[Type]],RecordCount[],2,0)),VLOOKUP(IDNMaps[[#This Row],[Type]],RecordCount[],8,0),0),"")</f>
        <v/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" s="6" t="str">
        <f ca="1">IF(IDNMaps[[#This Row],[Type]]="","",COUNTIF($K$1:IDNMaps[[#This Row],[Type]],IDNMaps[[#This Row],[Type]]))</f>
        <v/>
      </c>
      <c r="M18" s="6" t="str">
        <f ca="1">IFERROR(VLOOKUP(IDNMaps[[#This Row],[Type]],RecordCount[],6,0)&amp;"-"&amp;IDNMaps[[#This Row],[Type Count]],"")</f>
        <v/>
      </c>
      <c r="N18" s="6" t="str">
        <f ca="1">IFERROR(VLOOKUP(IDNMaps[[#This Row],[Primary]],INDIRECT(VLOOKUP(IDNMaps[[#This Row],[Type]],RecordCount[],2,0)),VLOOKUP(IDNMaps[[#This Row],[Type]],RecordCount[],7,0),0),"")</f>
        <v/>
      </c>
      <c r="O18" s="6" t="str">
        <f ca="1">IF(IDNMaps[[#This Row],[Name]]="","","("&amp;IDNMaps[[#This Row],[Type]]&amp;") "&amp;IDNMaps[[#This Row],[Name]])</f>
        <v/>
      </c>
      <c r="P18" s="6" t="str">
        <f ca="1">IFERROR(VLOOKUP(IDNMaps[[#This Row],[Primary]],INDIRECT(VLOOKUP(IDNMaps[[#This Row],[Type]],RecordCount[],2,0)),VLOOKUP(IDNMaps[[#This Row],[Type]],RecordCount[],8,0),0),"")</f>
        <v/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" s="6" t="str">
        <f ca="1">IF(IDNMaps[[#This Row],[Type]]="","",COUNTIF($K$1:IDNMaps[[#This Row],[Type]],IDNMaps[[#This Row],[Type]]))</f>
        <v/>
      </c>
      <c r="M19" s="6" t="str">
        <f ca="1">IFERROR(VLOOKUP(IDNMaps[[#This Row],[Type]],RecordCount[],6,0)&amp;"-"&amp;IDNMaps[[#This Row],[Type Count]],"")</f>
        <v/>
      </c>
      <c r="N19" s="6" t="str">
        <f ca="1">IFERROR(VLOOKUP(IDNMaps[[#This Row],[Primary]],INDIRECT(VLOOKUP(IDNMaps[[#This Row],[Type]],RecordCount[],2,0)),VLOOKUP(IDNMaps[[#This Row],[Type]],RecordCount[],7,0),0),"")</f>
        <v/>
      </c>
      <c r="O19" s="6" t="str">
        <f ca="1">IF(IDNMaps[[#This Row],[Name]]="","","("&amp;IDNMaps[[#This Row],[Type]]&amp;") "&amp;IDNMaps[[#This Row],[Name]])</f>
        <v/>
      </c>
      <c r="P19" s="6" t="str">
        <f ca="1">IFERROR(VLOOKUP(IDNMaps[[#This Row],[Primary]],INDIRECT(VLOOKUP(IDNMaps[[#This Row],[Type]],RecordCount[],2,0)),VLOOKUP(IDNMaps[[#This Row],[Type]],RecordCount[],8,0),0),"")</f>
        <v/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" s="6" t="str">
        <f ca="1">IF(IDNMaps[[#This Row],[Type]]="","",COUNTIF($K$1:IDNMaps[[#This Row],[Type]],IDNMaps[[#This Row],[Type]]))</f>
        <v/>
      </c>
      <c r="M20" s="6" t="str">
        <f ca="1">IFERROR(VLOOKUP(IDNMaps[[#This Row],[Type]],RecordCount[],6,0)&amp;"-"&amp;IDNMaps[[#This Row],[Type Count]],"")</f>
        <v/>
      </c>
      <c r="N20" s="6" t="str">
        <f ca="1">IFERROR(VLOOKUP(IDNMaps[[#This Row],[Primary]],INDIRECT(VLOOKUP(IDNMaps[[#This Row],[Type]],RecordCount[],2,0)),VLOOKUP(IDNMaps[[#This Row],[Type]],RecordCount[],7,0),0),"")</f>
        <v/>
      </c>
      <c r="O20" s="6" t="str">
        <f ca="1">IF(IDNMaps[[#This Row],[Name]]="","","("&amp;IDNMaps[[#This Row],[Type]]&amp;") "&amp;IDNMaps[[#This Row],[Name]])</f>
        <v/>
      </c>
      <c r="P20" s="6" t="str">
        <f ca="1">IFERROR(VLOOKUP(IDNMaps[[#This Row],[Primary]],INDIRECT(VLOOKUP(IDNMaps[[#This Row],[Type]],RecordCount[],2,0)),VLOOKUP(IDNMaps[[#This Row],[Type]],RecordCount[],8,0),0),"")</f>
        <v/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" s="6" t="str">
        <f ca="1">IF(IDNMaps[[#This Row],[Type]]="","",COUNTIF($K$1:IDNMaps[[#This Row],[Type]],IDNMaps[[#This Row],[Type]]))</f>
        <v/>
      </c>
      <c r="M21" s="6" t="str">
        <f ca="1">IFERROR(VLOOKUP(IDNMaps[[#This Row],[Type]],RecordCount[],6,0)&amp;"-"&amp;IDNMaps[[#This Row],[Type Count]],"")</f>
        <v/>
      </c>
      <c r="N21" s="6" t="str">
        <f ca="1">IFERROR(VLOOKUP(IDNMaps[[#This Row],[Primary]],INDIRECT(VLOOKUP(IDNMaps[[#This Row],[Type]],RecordCount[],2,0)),VLOOKUP(IDNMaps[[#This Row],[Type]],RecordCount[],7,0),0),"")</f>
        <v/>
      </c>
      <c r="O21" s="6" t="str">
        <f ca="1">IF(IDNMaps[[#This Row],[Name]]="","","("&amp;IDNMaps[[#This Row],[Type]]&amp;") "&amp;IDNMaps[[#This Row],[Name]])</f>
        <v/>
      </c>
      <c r="P21" s="6" t="str">
        <f ca="1">IFERROR(VLOOKUP(IDNMaps[[#This Row],[Primary]],INDIRECT(VLOOKUP(IDNMaps[[#This Row],[Type]],RecordCount[],2,0)),VLOOKUP(IDNMaps[[#This Row],[Type]],RecordCount[],8,0),0),"")</f>
        <v/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" s="6" t="str">
        <f ca="1">IF(IDNMaps[[#This Row],[Type]]="","",COUNTIF($K$1:IDNMaps[[#This Row],[Type]],IDNMaps[[#This Row],[Type]]))</f>
        <v/>
      </c>
      <c r="M22" s="6" t="str">
        <f ca="1">IFERROR(VLOOKUP(IDNMaps[[#This Row],[Type]],RecordCount[],6,0)&amp;"-"&amp;IDNMaps[[#This Row],[Type Count]],"")</f>
        <v/>
      </c>
      <c r="N22" s="6" t="str">
        <f ca="1">IFERROR(VLOOKUP(IDNMaps[[#This Row],[Primary]],INDIRECT(VLOOKUP(IDNMaps[[#This Row],[Type]],RecordCount[],2,0)),VLOOKUP(IDNMaps[[#This Row],[Type]],RecordCount[],7,0),0),"")</f>
        <v/>
      </c>
      <c r="O22" s="6" t="str">
        <f ca="1">IF(IDNMaps[[#This Row],[Name]]="","","("&amp;IDNMaps[[#This Row],[Type]]&amp;") "&amp;IDNMaps[[#This Row],[Name]])</f>
        <v/>
      </c>
      <c r="P22" s="6" t="str">
        <f ca="1">IFERROR(VLOOKUP(IDNMaps[[#This Row],[Primary]],INDIRECT(VLOOKUP(IDNMaps[[#This Row],[Type]],RecordCount[],2,0)),VLOOKUP(IDNMaps[[#This Row],[Type]],RecordCount[],8,0),0),"")</f>
        <v/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" s="6" t="str">
        <f ca="1">IF(IDNMaps[[#This Row],[Type]]="","",COUNTIF($K$1:IDNMaps[[#This Row],[Type]],IDNMaps[[#This Row],[Type]]))</f>
        <v/>
      </c>
      <c r="M23" s="6" t="str">
        <f ca="1">IFERROR(VLOOKUP(IDNMaps[[#This Row],[Type]],RecordCount[],6,0)&amp;"-"&amp;IDNMaps[[#This Row],[Type Count]],"")</f>
        <v/>
      </c>
      <c r="N23" s="6" t="str">
        <f ca="1">IFERROR(VLOOKUP(IDNMaps[[#This Row],[Primary]],INDIRECT(VLOOKUP(IDNMaps[[#This Row],[Type]],RecordCount[],2,0)),VLOOKUP(IDNMaps[[#This Row],[Type]],RecordCount[],7,0),0),"")</f>
        <v/>
      </c>
      <c r="O23" s="6" t="str">
        <f ca="1">IF(IDNMaps[[#This Row],[Name]]="","","("&amp;IDNMaps[[#This Row],[Type]]&amp;") "&amp;IDNMaps[[#This Row],[Name]])</f>
        <v/>
      </c>
      <c r="P23" s="6" t="str">
        <f ca="1">IFERROR(VLOOKUP(IDNMaps[[#This Row],[Primary]],INDIRECT(VLOOKUP(IDNMaps[[#This Row],[Type]],RecordCount[],2,0)),VLOOKUP(IDNMaps[[#This Row],[Type]],RecordCount[],8,0),0),"")</f>
        <v/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" s="6" t="str">
        <f ca="1">IF(IDNMaps[[#This Row],[Type]]="","",COUNTIF($K$1:IDNMaps[[#This Row],[Type]],IDNMaps[[#This Row],[Type]]))</f>
        <v/>
      </c>
      <c r="M24" s="6" t="str">
        <f ca="1">IFERROR(VLOOKUP(IDNMaps[[#This Row],[Type]],RecordCount[],6,0)&amp;"-"&amp;IDNMaps[[#This Row],[Type Count]],"")</f>
        <v/>
      </c>
      <c r="N24" s="6" t="str">
        <f ca="1">IFERROR(VLOOKUP(IDNMaps[[#This Row],[Primary]],INDIRECT(VLOOKUP(IDNMaps[[#This Row],[Type]],RecordCount[],2,0)),VLOOKUP(IDNMaps[[#This Row],[Type]],RecordCount[],7,0),0),"")</f>
        <v/>
      </c>
      <c r="O24" s="6" t="str">
        <f ca="1">IF(IDNMaps[[#This Row],[Name]]="","","("&amp;IDNMaps[[#This Row],[Type]]&amp;") "&amp;IDNMaps[[#This Row],[Name]])</f>
        <v/>
      </c>
      <c r="P24" s="6" t="str">
        <f ca="1">IFERROR(VLOOKUP(IDNMaps[[#This Row],[Primary]],INDIRECT(VLOOKUP(IDNMaps[[#This Row],[Type]],RecordCount[],2,0)),VLOOKUP(IDNMaps[[#This Row],[Type]],RecordCount[],8,0),0),"")</f>
        <v/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" s="6" t="str">
        <f ca="1">IF(IDNMaps[[#This Row],[Type]]="","",COUNTIF($K$1:IDNMaps[[#This Row],[Type]],IDNMaps[[#This Row],[Type]]))</f>
        <v/>
      </c>
      <c r="M25" s="6" t="str">
        <f ca="1">IFERROR(VLOOKUP(IDNMaps[[#This Row],[Type]],RecordCount[],6,0)&amp;"-"&amp;IDNMaps[[#This Row],[Type Count]],"")</f>
        <v/>
      </c>
      <c r="N25" s="6" t="str">
        <f ca="1">IFERROR(VLOOKUP(IDNMaps[[#This Row],[Primary]],INDIRECT(VLOOKUP(IDNMaps[[#This Row],[Type]],RecordCount[],2,0)),VLOOKUP(IDNMaps[[#This Row],[Type]],RecordCount[],7,0),0),"")</f>
        <v/>
      </c>
      <c r="O25" s="6" t="str">
        <f ca="1">IF(IDNMaps[[#This Row],[Name]]="","","("&amp;IDNMaps[[#This Row],[Type]]&amp;") "&amp;IDNMaps[[#This Row],[Name]])</f>
        <v/>
      </c>
      <c r="P25" s="6" t="str">
        <f ca="1">IFERROR(VLOOKUP(IDNMaps[[#This Row],[Primary]],INDIRECT(VLOOKUP(IDNMaps[[#This Row],[Type]],RecordCount[],2,0)),VLOOKUP(IDNMaps[[#This Row],[Type]],RecordCount[],8,0),0),"")</f>
        <v/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" s="6" t="str">
        <f ca="1">IF(IDNMaps[[#This Row],[Type]]="","",COUNTIF($K$1:IDNMaps[[#This Row],[Type]],IDNMaps[[#This Row],[Type]]))</f>
        <v/>
      </c>
      <c r="M26" s="6" t="str">
        <f ca="1">IFERROR(VLOOKUP(IDNMaps[[#This Row],[Type]],RecordCount[],6,0)&amp;"-"&amp;IDNMaps[[#This Row],[Type Count]],"")</f>
        <v/>
      </c>
      <c r="N26" s="6" t="str">
        <f ca="1">IFERROR(VLOOKUP(IDNMaps[[#This Row],[Primary]],INDIRECT(VLOOKUP(IDNMaps[[#This Row],[Type]],RecordCount[],2,0)),VLOOKUP(IDNMaps[[#This Row],[Type]],RecordCount[],7,0),0),"")</f>
        <v/>
      </c>
      <c r="O26" s="6" t="str">
        <f ca="1">IF(IDNMaps[[#This Row],[Name]]="","","("&amp;IDNMaps[[#This Row],[Type]]&amp;") "&amp;IDNMaps[[#This Row],[Name]])</f>
        <v/>
      </c>
      <c r="P26" s="6" t="str">
        <f ca="1">IFERROR(VLOOKUP(IDNMaps[[#This Row],[Primary]],INDIRECT(VLOOKUP(IDNMaps[[#This Row],[Type]],RecordCount[],2,0)),VLOOKUP(IDNMaps[[#This Row],[Type]],RecordCount[],8,0),0),"")</f>
        <v/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" s="6" t="str">
        <f ca="1">IF(IDNMaps[[#This Row],[Type]]="","",COUNTIF($K$1:IDNMaps[[#This Row],[Type]],IDNMaps[[#This Row],[Type]]))</f>
        <v/>
      </c>
      <c r="M27" s="6" t="str">
        <f ca="1">IFERROR(VLOOKUP(IDNMaps[[#This Row],[Type]],RecordCount[],6,0)&amp;"-"&amp;IDNMaps[[#This Row],[Type Count]],"")</f>
        <v/>
      </c>
      <c r="N27" s="6" t="str">
        <f ca="1">IFERROR(VLOOKUP(IDNMaps[[#This Row],[Primary]],INDIRECT(VLOOKUP(IDNMaps[[#This Row],[Type]],RecordCount[],2,0)),VLOOKUP(IDNMaps[[#This Row],[Type]],RecordCount[],7,0),0),"")</f>
        <v/>
      </c>
      <c r="O27" s="6" t="str">
        <f ca="1">IF(IDNMaps[[#This Row],[Name]]="","","("&amp;IDNMaps[[#This Row],[Type]]&amp;") "&amp;IDNMaps[[#This Row],[Name]])</f>
        <v/>
      </c>
      <c r="P27" s="6" t="str">
        <f ca="1">IFERROR(VLOOKUP(IDNMaps[[#This Row],[Primary]],INDIRECT(VLOOKUP(IDNMaps[[#This Row],[Type]],RecordCount[],2,0)),VLOOKUP(IDNMaps[[#This Row],[Type]],RecordCount[],8,0),0),"")</f>
        <v/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" s="6" t="str">
        <f ca="1">IF(IDNMaps[[#This Row],[Type]]="","",COUNTIF($K$1:IDNMaps[[#This Row],[Type]],IDNMaps[[#This Row],[Type]]))</f>
        <v/>
      </c>
      <c r="M28" s="6" t="str">
        <f ca="1">IFERROR(VLOOKUP(IDNMaps[[#This Row],[Type]],RecordCount[],6,0)&amp;"-"&amp;IDNMaps[[#This Row],[Type Count]],"")</f>
        <v/>
      </c>
      <c r="N28" s="6" t="str">
        <f ca="1">IFERROR(VLOOKUP(IDNMaps[[#This Row],[Primary]],INDIRECT(VLOOKUP(IDNMaps[[#This Row],[Type]],RecordCount[],2,0)),VLOOKUP(IDNMaps[[#This Row],[Type]],RecordCount[],7,0),0),"")</f>
        <v/>
      </c>
      <c r="O28" s="6" t="str">
        <f ca="1">IF(IDNMaps[[#This Row],[Name]]="","","("&amp;IDNMaps[[#This Row],[Type]]&amp;") "&amp;IDNMaps[[#This Row],[Name]])</f>
        <v/>
      </c>
      <c r="P28" s="6" t="str">
        <f ca="1">IFERROR(VLOOKUP(IDNMaps[[#This Row],[Primary]],INDIRECT(VLOOKUP(IDNMaps[[#This Row],[Type]],RecordCount[],2,0)),VLOOKUP(IDNMaps[[#This Row],[Type]],RecordCount[],8,0),0),"")</f>
        <v/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" s="6" t="str">
        <f ca="1">IF(IDNMaps[[#This Row],[Type]]="","",COUNTIF($K$1:IDNMaps[[#This Row],[Type]],IDNMaps[[#This Row],[Type]]))</f>
        <v/>
      </c>
      <c r="M29" s="6" t="str">
        <f ca="1">IFERROR(VLOOKUP(IDNMaps[[#This Row],[Type]],RecordCount[],6,0)&amp;"-"&amp;IDNMaps[[#This Row],[Type Count]],"")</f>
        <v/>
      </c>
      <c r="N29" s="6" t="str">
        <f ca="1">IFERROR(VLOOKUP(IDNMaps[[#This Row],[Primary]],INDIRECT(VLOOKUP(IDNMaps[[#This Row],[Type]],RecordCount[],2,0)),VLOOKUP(IDNMaps[[#This Row],[Type]],RecordCount[],7,0),0),"")</f>
        <v/>
      </c>
      <c r="O29" s="6" t="str">
        <f ca="1">IF(IDNMaps[[#This Row],[Name]]="","","("&amp;IDNMaps[[#This Row],[Type]]&amp;") "&amp;IDNMaps[[#This Row],[Name]])</f>
        <v/>
      </c>
      <c r="P29" s="6" t="str">
        <f ca="1">IFERROR(VLOOKUP(IDNMaps[[#This Row],[Primary]],INDIRECT(VLOOKUP(IDNMaps[[#This Row],[Type]],RecordCount[],2,0)),VLOOKUP(IDNMaps[[#This Row],[Type]],RecordCount[],8,0),0),"")</f>
        <v/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" s="6" t="str">
        <f ca="1">IF(IDNMaps[[#This Row],[Type]]="","",COUNTIF($K$1:IDNMaps[[#This Row],[Type]],IDNMaps[[#This Row],[Type]]))</f>
        <v/>
      </c>
      <c r="M30" s="6" t="str">
        <f ca="1">IFERROR(VLOOKUP(IDNMaps[[#This Row],[Type]],RecordCount[],6,0)&amp;"-"&amp;IDNMaps[[#This Row],[Type Count]],"")</f>
        <v/>
      </c>
      <c r="N30" s="6" t="str">
        <f ca="1">IFERROR(VLOOKUP(IDNMaps[[#This Row],[Primary]],INDIRECT(VLOOKUP(IDNMaps[[#This Row],[Type]],RecordCount[],2,0)),VLOOKUP(IDNMaps[[#This Row],[Type]],RecordCount[],7,0),0),"")</f>
        <v/>
      </c>
      <c r="O30" s="6" t="str">
        <f ca="1">IF(IDNMaps[[#This Row],[Name]]="","","("&amp;IDNMaps[[#This Row],[Type]]&amp;") "&amp;IDNMaps[[#This Row],[Name]])</f>
        <v/>
      </c>
      <c r="P30" s="6" t="str">
        <f ca="1">IFERROR(VLOOKUP(IDNMaps[[#This Row],[Primary]],INDIRECT(VLOOKUP(IDNMaps[[#This Row],[Type]],RecordCount[],2,0)),VLOOKUP(IDNMaps[[#This Row],[Type]],RecordCount[],8,0),0),"")</f>
        <v/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" s="6" t="str">
        <f ca="1">IF(IDNMaps[[#This Row],[Type]]="","",COUNTIF($K$1:IDNMaps[[#This Row],[Type]],IDNMaps[[#This Row],[Type]]))</f>
        <v/>
      </c>
      <c r="M31" s="6" t="str">
        <f ca="1">IFERROR(VLOOKUP(IDNMaps[[#This Row],[Type]],RecordCount[],6,0)&amp;"-"&amp;IDNMaps[[#This Row],[Type Count]],"")</f>
        <v/>
      </c>
      <c r="N31" s="6" t="str">
        <f ca="1">IFERROR(VLOOKUP(IDNMaps[[#This Row],[Primary]],INDIRECT(VLOOKUP(IDNMaps[[#This Row],[Type]],RecordCount[],2,0)),VLOOKUP(IDNMaps[[#This Row],[Type]],RecordCount[],7,0),0),"")</f>
        <v/>
      </c>
      <c r="O31" s="6" t="str">
        <f ca="1">IF(IDNMaps[[#This Row],[Name]]="","","("&amp;IDNMaps[[#This Row],[Type]]&amp;") "&amp;IDNMaps[[#This Row],[Name]])</f>
        <v/>
      </c>
      <c r="P31" s="6" t="str">
        <f ca="1">IFERROR(VLOOKUP(IDNMaps[[#This Row],[Primary]],INDIRECT(VLOOKUP(IDNMaps[[#This Row],[Type]],RecordCount[],2,0)),VLOOKUP(IDNMaps[[#This Row],[Type]],RecordCount[],8,0),0),"")</f>
        <v/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" s="6" t="str">
        <f ca="1">IF(IDNMaps[[#This Row],[Type]]="","",COUNTIF($K$1:IDNMaps[[#This Row],[Type]],IDNMaps[[#This Row],[Type]]))</f>
        <v/>
      </c>
      <c r="M32" s="6" t="str">
        <f ca="1">IFERROR(VLOOKUP(IDNMaps[[#This Row],[Type]],RecordCount[],6,0)&amp;"-"&amp;IDNMaps[[#This Row],[Type Count]],"")</f>
        <v/>
      </c>
      <c r="N32" s="6" t="str">
        <f ca="1">IFERROR(VLOOKUP(IDNMaps[[#This Row],[Primary]],INDIRECT(VLOOKUP(IDNMaps[[#This Row],[Type]],RecordCount[],2,0)),VLOOKUP(IDNMaps[[#This Row],[Type]],RecordCount[],7,0),0),"")</f>
        <v/>
      </c>
      <c r="O32" s="6" t="str">
        <f ca="1">IF(IDNMaps[[#This Row],[Name]]="","","("&amp;IDNMaps[[#This Row],[Type]]&amp;") "&amp;IDNMaps[[#This Row],[Name]])</f>
        <v/>
      </c>
      <c r="P32" s="6" t="str">
        <f ca="1">IFERROR(VLOOKUP(IDNMaps[[#This Row],[Primary]],INDIRECT(VLOOKUP(IDNMaps[[#This Row],[Type]],RecordCount[],2,0)),VLOOKUP(IDNMaps[[#This Row],[Type]],RecordCount[],8,0),0),"")</f>
        <v/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43</v>
      </c>
      <c r="B1" t="s">
        <v>14</v>
      </c>
      <c r="C1" t="s">
        <v>1</v>
      </c>
      <c r="D1" s="20" t="s">
        <v>232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798</v>
      </c>
    </row>
    <row r="2" spans="1:10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0</v>
      </c>
    </row>
    <row r="3" spans="1:10">
      <c r="A3" s="1" t="s">
        <v>35</v>
      </c>
      <c r="B3" s="1" t="s">
        <v>35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289</v>
      </c>
      <c r="B4" s="5" t="s">
        <v>289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0</v>
      </c>
    </row>
  </sheetData>
  <conditionalFormatting sqref="A2:A4">
    <cfRule type="duplicateValues" dxfId="455" priority="3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workbookViewId="0">
      <selection activeCell="K6" sqref="K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42</v>
      </c>
    </row>
    <row r="2" spans="1:11">
      <c r="A2" s="1"/>
      <c r="B2" s="1"/>
      <c r="C2" s="1"/>
      <c r="D2" s="1"/>
      <c r="E2" s="6"/>
      <c r="F2" s="1"/>
      <c r="G2" s="1"/>
      <c r="H2" s="1"/>
      <c r="I2" s="1"/>
      <c r="J2" s="1"/>
      <c r="K2" s="1"/>
    </row>
    <row r="3" spans="1:11">
      <c r="E3" s="6"/>
    </row>
    <row r="61" spans="1:11" s="20" customFormat="1">
      <c r="A61"/>
      <c r="B61"/>
      <c r="C61"/>
      <c r="D61"/>
      <c r="E61"/>
      <c r="F61"/>
      <c r="G61"/>
      <c r="H61"/>
      <c r="I61"/>
      <c r="J61"/>
      <c r="K61"/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">
      <formula1>AvailableFields</formula1>
    </dataValidation>
    <dataValidation type="list" allowBlank="1" showInputMessage="1" showErrorMessage="1" sqref="A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topLeftCell="B1" workbookViewId="0">
      <selection activeCell="C9" sqref="C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163</v>
      </c>
      <c r="B1" s="26" t="s">
        <v>161</v>
      </c>
      <c r="C1" s="26" t="s">
        <v>72</v>
      </c>
      <c r="D1" s="27" t="s">
        <v>143</v>
      </c>
      <c r="E1" s="27" t="s">
        <v>144</v>
      </c>
      <c r="F1" s="27" t="s">
        <v>145</v>
      </c>
      <c r="G1" s="27" t="s">
        <v>146</v>
      </c>
      <c r="H1" s="27" t="s">
        <v>147</v>
      </c>
      <c r="I1" s="27" t="s">
        <v>148</v>
      </c>
      <c r="J1" s="27" t="s">
        <v>149</v>
      </c>
      <c r="K1" s="27" t="s">
        <v>150</v>
      </c>
      <c r="L1" s="27" t="s">
        <v>151</v>
      </c>
      <c r="M1" s="27" t="s">
        <v>152</v>
      </c>
      <c r="N1" s="27" t="s">
        <v>153</v>
      </c>
      <c r="O1" s="27" t="s">
        <v>154</v>
      </c>
      <c r="P1" s="27" t="s">
        <v>155</v>
      </c>
      <c r="Q1" s="27" t="s">
        <v>156</v>
      </c>
      <c r="R1" s="27" t="s">
        <v>157</v>
      </c>
    </row>
    <row r="2" spans="1:18">
      <c r="A2" s="15"/>
      <c r="B2" s="13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161</v>
      </c>
      <c r="C1" s="19" t="s">
        <v>117</v>
      </c>
      <c r="D1" s="19" t="s">
        <v>158</v>
      </c>
      <c r="E1" s="20" t="s">
        <v>340</v>
      </c>
      <c r="F1" s="20" t="s">
        <v>341</v>
      </c>
      <c r="G1" s="20" t="s">
        <v>343</v>
      </c>
      <c r="H1" s="19" t="s">
        <v>142</v>
      </c>
      <c r="I1" t="s">
        <v>287</v>
      </c>
      <c r="J1" t="s">
        <v>288</v>
      </c>
      <c r="K1" s="20" t="s">
        <v>799</v>
      </c>
    </row>
    <row r="2" spans="1:11">
      <c r="A2" s="4" t="s">
        <v>79</v>
      </c>
      <c r="B2" s="4" t="s">
        <v>76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162</v>
      </c>
      <c r="F2" s="1" t="s">
        <v>342</v>
      </c>
      <c r="G2" s="11">
        <v>2</v>
      </c>
      <c r="H2" s="6" t="s">
        <v>797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77</v>
      </c>
      <c r="B3" s="1" t="s">
        <v>60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162</v>
      </c>
      <c r="F3" s="1" t="s">
        <v>342</v>
      </c>
      <c r="G3" s="11">
        <v>2</v>
      </c>
      <c r="H3" s="6" t="s">
        <v>797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800</v>
      </c>
      <c r="B4" s="5" t="s">
        <v>61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162</v>
      </c>
      <c r="F4" s="1" t="s">
        <v>342</v>
      </c>
      <c r="G4" s="11">
        <v>2</v>
      </c>
      <c r="H4" s="6" t="s">
        <v>797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80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162</v>
      </c>
      <c r="F5" s="1" t="s">
        <v>342</v>
      </c>
      <c r="G5" s="11">
        <v>2</v>
      </c>
      <c r="H5" s="6" t="s">
        <v>797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94</v>
      </c>
      <c r="B6" s="1" t="s">
        <v>63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162</v>
      </c>
      <c r="F6" s="1" t="s">
        <v>342</v>
      </c>
      <c r="G6" s="11">
        <v>2</v>
      </c>
      <c r="H6" s="6" t="s">
        <v>797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93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344</v>
      </c>
      <c r="F7" s="1" t="s">
        <v>347</v>
      </c>
      <c r="G7" s="11">
        <v>3</v>
      </c>
      <c r="H7" s="6" t="s">
        <v>797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95</v>
      </c>
      <c r="B8" s="1" t="s">
        <v>90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162</v>
      </c>
      <c r="F8" s="1" t="s">
        <v>342</v>
      </c>
      <c r="G8" s="11">
        <v>2</v>
      </c>
      <c r="H8" s="6" t="s">
        <v>797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164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389</v>
      </c>
      <c r="F9" s="1" t="s">
        <v>390</v>
      </c>
      <c r="G9" s="11">
        <v>3</v>
      </c>
      <c r="H9" s="6" t="s">
        <v>797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166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348</v>
      </c>
      <c r="F10" s="1" t="s">
        <v>349</v>
      </c>
      <c r="G10" s="11">
        <v>6</v>
      </c>
      <c r="H10" s="6" t="s">
        <v>797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160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351</v>
      </c>
      <c r="F11" s="1" t="s">
        <v>352</v>
      </c>
      <c r="G11" s="11">
        <v>4</v>
      </c>
      <c r="H11" s="6" t="s">
        <v>797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138</v>
      </c>
      <c r="B12" s="2" t="s">
        <v>49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354</v>
      </c>
      <c r="F12" s="1" t="s">
        <v>355</v>
      </c>
      <c r="G12" s="11">
        <v>4</v>
      </c>
      <c r="H12" s="6" t="s">
        <v>797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183</v>
      </c>
      <c r="B13" s="2" t="s">
        <v>51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354</v>
      </c>
      <c r="F13" s="1" t="s">
        <v>361</v>
      </c>
      <c r="G13" s="11">
        <v>3</v>
      </c>
      <c r="H13" s="6" t="s">
        <v>797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174</v>
      </c>
      <c r="B14" s="4" t="s">
        <v>169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354</v>
      </c>
      <c r="F14" s="1" t="s">
        <v>365</v>
      </c>
      <c r="G14" s="11">
        <v>2</v>
      </c>
      <c r="H14" s="6" t="s">
        <v>797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330</v>
      </c>
      <c r="B15" s="4" t="s">
        <v>50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371</v>
      </c>
      <c r="F15" s="1" t="s">
        <v>372</v>
      </c>
      <c r="G15" s="11">
        <v>1</v>
      </c>
      <c r="H15" s="6" t="s">
        <v>797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268</v>
      </c>
      <c r="B16" s="4" t="s">
        <v>266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480</v>
      </c>
      <c r="F16" s="1" t="s">
        <v>481</v>
      </c>
      <c r="G16" s="11">
        <v>1</v>
      </c>
      <c r="H16" s="6" t="s">
        <v>797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178</v>
      </c>
      <c r="B17" s="4" t="s">
        <v>52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373</v>
      </c>
      <c r="F17" s="1" t="s">
        <v>374</v>
      </c>
      <c r="G17" s="11">
        <v>1</v>
      </c>
      <c r="H17" s="6" t="s">
        <v>797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243</v>
      </c>
      <c r="B18" s="4" t="s">
        <v>238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476</v>
      </c>
      <c r="F18" s="1" t="s">
        <v>477</v>
      </c>
      <c r="G18" s="11">
        <v>1</v>
      </c>
      <c r="H18" s="6" t="s">
        <v>797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215</v>
      </c>
      <c r="B19" s="4" t="s">
        <v>212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354</v>
      </c>
      <c r="F19" s="1" t="s">
        <v>370</v>
      </c>
      <c r="G19" s="11">
        <v>2</v>
      </c>
      <c r="H19" s="6" t="s">
        <v>797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484</v>
      </c>
      <c r="B20" s="4" t="s">
        <v>483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492</v>
      </c>
      <c r="F20" s="1" t="s">
        <v>493</v>
      </c>
      <c r="G20" s="31">
        <v>1</v>
      </c>
      <c r="H20" s="6" t="s">
        <v>797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180</v>
      </c>
      <c r="B21" s="4" t="s">
        <v>67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392</v>
      </c>
      <c r="F21" s="1" t="s">
        <v>390</v>
      </c>
      <c r="G21" s="11">
        <v>2</v>
      </c>
      <c r="H21" s="6" t="s">
        <v>797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230</v>
      </c>
      <c r="B22" s="4" t="s">
        <v>226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405</v>
      </c>
      <c r="F22" s="1" t="s">
        <v>406</v>
      </c>
      <c r="G22" s="11">
        <v>5</v>
      </c>
      <c r="H22" s="6" t="s">
        <v>797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293</v>
      </c>
      <c r="B23" s="2" t="s">
        <v>286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162</v>
      </c>
      <c r="F23" s="1" t="s">
        <v>342</v>
      </c>
      <c r="G23" s="11">
        <v>2</v>
      </c>
      <c r="H23" s="6" t="s">
        <v>797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165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186</v>
      </c>
      <c r="F24" s="1" t="s">
        <v>455</v>
      </c>
      <c r="G24" s="11">
        <v>3</v>
      </c>
      <c r="H24" s="6" t="s">
        <v>797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193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424</v>
      </c>
      <c r="F25" s="1" t="s">
        <v>425</v>
      </c>
      <c r="G25" s="11">
        <v>1</v>
      </c>
      <c r="H25" s="6" t="s">
        <v>797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331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424</v>
      </c>
      <c r="F26" s="1" t="s">
        <v>426</v>
      </c>
      <c r="G26" s="11">
        <v>1</v>
      </c>
      <c r="H26" s="6" t="s">
        <v>797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204</v>
      </c>
      <c r="B27" s="4" t="s">
        <v>201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435</v>
      </c>
      <c r="F27" s="1" t="s">
        <v>436</v>
      </c>
      <c r="G27" s="11">
        <v>2</v>
      </c>
      <c r="H27" s="6" t="s">
        <v>797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236</v>
      </c>
      <c r="B28" s="4" t="s">
        <v>234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432</v>
      </c>
      <c r="F28" s="1" t="s">
        <v>433</v>
      </c>
      <c r="G28" s="11">
        <v>2</v>
      </c>
      <c r="H28" s="6" t="s">
        <v>797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200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195</v>
      </c>
      <c r="F29" s="1" t="s">
        <v>390</v>
      </c>
      <c r="G29" s="11">
        <v>3</v>
      </c>
      <c r="H29" s="6" t="s">
        <v>797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233</v>
      </c>
      <c r="B30" s="4" t="s">
        <v>206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443</v>
      </c>
      <c r="F30" s="1" t="s">
        <v>425</v>
      </c>
      <c r="G30" s="11">
        <v>1</v>
      </c>
      <c r="H30" s="6" t="s">
        <v>797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198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443</v>
      </c>
      <c r="F31" s="1" t="s">
        <v>426</v>
      </c>
      <c r="G31" s="11">
        <v>1</v>
      </c>
      <c r="H31" s="6" t="s">
        <v>797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220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450</v>
      </c>
      <c r="F32" s="1" t="s">
        <v>546</v>
      </c>
      <c r="G32" s="11">
        <v>3</v>
      </c>
      <c r="H32" s="6" t="s">
        <v>797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223</v>
      </c>
      <c r="B33" s="4" t="s">
        <v>218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448</v>
      </c>
      <c r="F33" s="1" t="s">
        <v>449</v>
      </c>
      <c r="G33" s="11">
        <v>2</v>
      </c>
      <c r="H33" s="6" t="s">
        <v>797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110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111</v>
      </c>
      <c r="F34" s="1" t="s">
        <v>377</v>
      </c>
      <c r="G34" s="11">
        <v>3</v>
      </c>
      <c r="H34" s="6" t="s">
        <v>797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332</v>
      </c>
      <c r="B35" s="2" t="s">
        <v>48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111</v>
      </c>
      <c r="F35" s="1" t="s">
        <v>801</v>
      </c>
      <c r="G35" s="11">
        <v>1</v>
      </c>
      <c r="H35" s="6" t="s">
        <v>797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333</v>
      </c>
      <c r="B36" s="2" t="s">
        <v>47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452</v>
      </c>
      <c r="F36" s="1" t="s">
        <v>372</v>
      </c>
      <c r="G36" s="11">
        <v>1</v>
      </c>
      <c r="H36" s="6" t="s">
        <v>797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385</v>
      </c>
      <c r="F37" s="1" t="s">
        <v>386</v>
      </c>
      <c r="G37" s="11">
        <v>1</v>
      </c>
      <c r="H37" s="6" t="s">
        <v>797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335</v>
      </c>
      <c r="B38" s="4" t="s">
        <v>59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385</v>
      </c>
      <c r="F38" s="1" t="s">
        <v>387</v>
      </c>
      <c r="G38" s="11">
        <v>1</v>
      </c>
      <c r="H38" s="6" t="s">
        <v>797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539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544</v>
      </c>
      <c r="F39" s="1" t="s">
        <v>545</v>
      </c>
      <c r="G39" s="11">
        <v>1</v>
      </c>
      <c r="H39" s="6" t="s">
        <v>797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256</v>
      </c>
      <c r="B40" s="4" t="s">
        <v>248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162</v>
      </c>
      <c r="F40" s="1" t="s">
        <v>342</v>
      </c>
      <c r="G40" s="11">
        <v>2</v>
      </c>
      <c r="H40" s="6" t="s">
        <v>797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261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162</v>
      </c>
      <c r="F41" s="1" t="s">
        <v>342</v>
      </c>
      <c r="G41" s="11">
        <v>2</v>
      </c>
      <c r="H41" s="6" t="s">
        <v>797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254</v>
      </c>
      <c r="B42" s="5" t="s">
        <v>250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162</v>
      </c>
      <c r="F42" s="1" t="s">
        <v>342</v>
      </c>
      <c r="G42" s="11">
        <v>2</v>
      </c>
      <c r="H42" s="6" t="s">
        <v>797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255</v>
      </c>
      <c r="B43" s="5" t="s">
        <v>252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162</v>
      </c>
      <c r="F43" s="1" t="s">
        <v>342</v>
      </c>
      <c r="G43" s="11">
        <v>2</v>
      </c>
      <c r="H43" s="6" t="s">
        <v>797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</sheetData>
  <dataValidations count="2">
    <dataValidation type="list" allowBlank="1" showInputMessage="1" showErrorMessage="1" sqref="B2:B43">
      <formula1>TableNames</formula1>
    </dataValidation>
    <dataValidation type="list" allowBlank="1" showInputMessage="1" showErrorMessage="1" sqref="H2:H43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64" t="s">
        <v>174</v>
      </c>
      <c r="B1" s="64"/>
      <c r="C1" s="64"/>
      <c r="D1" s="64"/>
      <c r="E1" s="65" t="str">
        <f>"\"&amp;VLOOKUP($A$1,SeedMap[],3,0)&amp;"\"&amp;VLOOKUP($A$1,SeedMap[],4,0)&amp;"::"&amp;VLOOKUP($A$1,SeedMap[],8,0)&amp;"()"</f>
        <v>\Milestone\Appframe\Model\ResourceFormFieldOption::query()</v>
      </c>
      <c r="F1" s="65"/>
      <c r="G1" s="65"/>
      <c r="H1" s="65"/>
      <c r="I1" s="66" t="s">
        <v>74</v>
      </c>
      <c r="J1" s="66"/>
      <c r="K1" s="66"/>
      <c r="L1" s="66"/>
      <c r="M1" s="66"/>
      <c r="N1" s="66"/>
      <c r="O1" s="66"/>
      <c r="P1" s="66"/>
      <c r="Q1" s="66"/>
      <c r="R1" s="66"/>
      <c r="S1" s="23" t="str">
        <f>""</f>
        <v/>
      </c>
      <c r="T1" s="10"/>
    </row>
    <row r="2" spans="1:20" s="28" customFormat="1" ht="15" customHeight="1">
      <c r="A2" s="64"/>
      <c r="B2" s="64"/>
      <c r="C2" s="64"/>
      <c r="D2" s="64"/>
      <c r="E2" s="65" t="str">
        <f>VLOOKUP($A$1,SeedMap[],5,0)</f>
        <v>FormFields</v>
      </c>
      <c r="F2" s="65"/>
      <c r="G2" s="65"/>
      <c r="H2" s="65"/>
      <c r="I2" s="66" t="s">
        <v>73</v>
      </c>
      <c r="J2" s="66"/>
      <c r="K2" s="66"/>
      <c r="L2" s="66"/>
      <c r="M2" s="66"/>
      <c r="N2" s="66"/>
      <c r="O2" s="66"/>
      <c r="P2" s="66"/>
      <c r="Q2" s="66"/>
      <c r="R2" s="66"/>
      <c r="S2" s="23" t="str">
        <f>";"</f>
        <v>;</v>
      </c>
      <c r="T2" s="10"/>
    </row>
    <row r="3" spans="1:20" s="28" customFormat="1" ht="15" customHeight="1">
      <c r="A3" s="64"/>
      <c r="B3" s="64"/>
      <c r="C3" s="64"/>
      <c r="D3" s="64"/>
      <c r="E3" s="65" t="str">
        <f>VLOOKUP($A$1,SeedMap[],6,0)</f>
        <v>[[Primary FO]:[Preload]]</v>
      </c>
      <c r="F3" s="65"/>
      <c r="G3" s="65"/>
      <c r="H3" s="65"/>
      <c r="I3" s="66" t="s">
        <v>159</v>
      </c>
      <c r="J3" s="66"/>
      <c r="K3" s="66"/>
      <c r="L3" s="66"/>
      <c r="M3" s="66"/>
      <c r="N3" s="66"/>
      <c r="O3" s="66"/>
      <c r="P3" s="66"/>
      <c r="Q3" s="66"/>
      <c r="R3" s="6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61" t="str">
        <f>$I$1</f>
        <v>$_ = \DB::statement('SELECT @@GLOBAL.foreign_key_checks');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10"/>
      <c r="T6" s="10"/>
    </row>
    <row r="7" spans="1:20">
      <c r="A7" s="24"/>
      <c r="B7" s="62" t="str">
        <f>$I$2</f>
        <v>\DB::statement('set foreign_key_checks = 0');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spans="1:20">
      <c r="A8" s="24"/>
      <c r="B8" s="63" t="str">
        <f>$E$1</f>
        <v>\Milestone\Appframe\Model\ResourceFormFieldOption::query()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topLeftCell="E1" workbookViewId="0">
      <selection activeCell="E1" sqref="E1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345</v>
      </c>
      <c r="B1" s="20" t="s">
        <v>346</v>
      </c>
      <c r="C1" s="20" t="s">
        <v>300</v>
      </c>
      <c r="D1" s="18" t="s">
        <v>100</v>
      </c>
      <c r="E1" s="18" t="s">
        <v>1</v>
      </c>
      <c r="F1" s="18" t="s">
        <v>103</v>
      </c>
      <c r="G1" s="18" t="s">
        <v>98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299</v>
      </c>
      <c r="M1" s="20" t="s">
        <v>482</v>
      </c>
      <c r="O1" s="20" t="s">
        <v>540</v>
      </c>
      <c r="P1" s="20" t="s">
        <v>123</v>
      </c>
      <c r="Q1" s="20" t="s">
        <v>122</v>
      </c>
      <c r="R1" s="20" t="s">
        <v>131</v>
      </c>
      <c r="S1" s="20" t="s">
        <v>225</v>
      </c>
      <c r="T1" s="20" t="s">
        <v>345</v>
      </c>
      <c r="U1" s="20" t="s">
        <v>308</v>
      </c>
      <c r="V1" s="20" t="s">
        <v>87</v>
      </c>
      <c r="W1" s="20" t="s">
        <v>541</v>
      </c>
      <c r="X1" s="20" t="s">
        <v>542</v>
      </c>
      <c r="Y1" s="20" t="s">
        <v>543</v>
      </c>
      <c r="Z1" s="20" t="s">
        <v>336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24</v>
      </c>
      <c r="F2" s="5" t="s">
        <v>25</v>
      </c>
      <c r="G2" s="5" t="s">
        <v>26</v>
      </c>
      <c r="H2" s="8" t="s">
        <v>27</v>
      </c>
      <c r="I2" s="5" t="s">
        <v>28</v>
      </c>
      <c r="J2" s="5" t="s">
        <v>29</v>
      </c>
      <c r="K2" s="1" t="s">
        <v>30</v>
      </c>
      <c r="L2" s="1" t="s">
        <v>290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2"/>
  <sheetViews>
    <sheetView topLeftCell="E1" workbookViewId="0">
      <selection activeCell="F2" sqref="F2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345</v>
      </c>
      <c r="B1" s="19" t="s">
        <v>100</v>
      </c>
      <c r="C1" s="20" t="s">
        <v>338</v>
      </c>
      <c r="D1" s="20" t="s">
        <v>309</v>
      </c>
      <c r="E1" s="19" t="s">
        <v>87</v>
      </c>
      <c r="F1" s="19" t="s">
        <v>140</v>
      </c>
      <c r="G1" s="20" t="s">
        <v>308</v>
      </c>
      <c r="H1" s="20" t="s">
        <v>120</v>
      </c>
      <c r="I1" s="19" t="s">
        <v>1</v>
      </c>
      <c r="J1" s="19" t="s">
        <v>103</v>
      </c>
      <c r="K1" s="19" t="s">
        <v>121</v>
      </c>
      <c r="L1" s="19" t="s">
        <v>14</v>
      </c>
      <c r="M1" s="20" t="s">
        <v>141</v>
      </c>
      <c r="N1" s="20" t="s">
        <v>300</v>
      </c>
      <c r="P1" s="20" t="s">
        <v>345</v>
      </c>
      <c r="Q1" s="20" t="s">
        <v>408</v>
      </c>
      <c r="R1" s="20" t="s">
        <v>409</v>
      </c>
      <c r="S1" s="20" t="s">
        <v>100</v>
      </c>
      <c r="T1" s="20" t="s">
        <v>388</v>
      </c>
      <c r="U1" s="20" t="s">
        <v>1</v>
      </c>
      <c r="V1" s="20" t="s">
        <v>103</v>
      </c>
      <c r="W1" s="20" t="s">
        <v>121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24</v>
      </c>
      <c r="J2" s="15" t="s">
        <v>25</v>
      </c>
      <c r="K2" s="15" t="s">
        <v>31</v>
      </c>
      <c r="L2" s="15" t="s">
        <v>36</v>
      </c>
      <c r="M2" s="36" t="s">
        <v>37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24</v>
      </c>
      <c r="V2" s="1" t="s">
        <v>25</v>
      </c>
      <c r="W2" s="1" t="s">
        <v>31</v>
      </c>
    </row>
  </sheetData>
  <dataValidations count="1">
    <dataValidation type="list" allowBlank="1" showInputMessage="1" showErrorMessage="1" sqref="Q2 E2:F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C1" workbookViewId="0">
      <selection activeCell="N2" sqref="N2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345</v>
      </c>
      <c r="B1" s="1" t="s">
        <v>338</v>
      </c>
      <c r="C1" s="1" t="s">
        <v>101</v>
      </c>
      <c r="D1" s="1" t="s">
        <v>100</v>
      </c>
      <c r="E1" s="1" t="s">
        <v>87</v>
      </c>
      <c r="F1" s="1" t="s">
        <v>1</v>
      </c>
      <c r="G1" s="1" t="s">
        <v>103</v>
      </c>
      <c r="H1" s="1" t="s">
        <v>98</v>
      </c>
      <c r="I1" s="1" t="s">
        <v>14</v>
      </c>
      <c r="J1" s="1" t="s">
        <v>116</v>
      </c>
      <c r="K1" s="1" t="s">
        <v>375</v>
      </c>
      <c r="L1" s="1" t="s">
        <v>376</v>
      </c>
      <c r="M1" s="1" t="s">
        <v>326</v>
      </c>
      <c r="N1" s="1" t="s">
        <v>272</v>
      </c>
      <c r="O1" s="1" t="s">
        <v>327</v>
      </c>
      <c r="P1" s="1" t="s">
        <v>328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329</v>
      </c>
      <c r="AC1" s="1" t="s">
        <v>457</v>
      </c>
      <c r="AD1" s="1" t="s">
        <v>200</v>
      </c>
      <c r="AE1" s="1" t="s">
        <v>379</v>
      </c>
      <c r="AF1" s="1" t="s">
        <v>381</v>
      </c>
      <c r="AG1" s="1" t="s">
        <v>382</v>
      </c>
      <c r="AH1" s="1" t="s">
        <v>123</v>
      </c>
      <c r="AI1" s="1" t="s">
        <v>380</v>
      </c>
      <c r="AJ1" s="1" t="s">
        <v>384</v>
      </c>
      <c r="AK1" s="1" t="s">
        <v>383</v>
      </c>
      <c r="AL1" s="1" t="s">
        <v>131</v>
      </c>
      <c r="AN1" s="1" t="s">
        <v>451</v>
      </c>
      <c r="AO1" s="1" t="s">
        <v>345</v>
      </c>
      <c r="AP1" s="1" t="s">
        <v>100</v>
      </c>
      <c r="AQ1" s="1" t="s">
        <v>329</v>
      </c>
      <c r="AR1" s="1" t="s">
        <v>1</v>
      </c>
      <c r="AS1" s="1" t="s">
        <v>277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24</v>
      </c>
      <c r="G2" s="37" t="s">
        <v>25</v>
      </c>
      <c r="H2" s="37" t="s">
        <v>26</v>
      </c>
      <c r="I2" s="37" t="s">
        <v>36</v>
      </c>
      <c r="J2" s="37" t="s">
        <v>115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36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46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24</v>
      </c>
      <c r="AS2" s="35" t="s">
        <v>45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7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  <dataValidation type="list" allowBlank="1" showInputMessage="1" showErrorMessage="1" sqref="N2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2019-05-09T02:41:52Z</dcterms:modified>
</cp:coreProperties>
</file>