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280" i="24"/>
  <c r="C280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C29" i="21"/>
  <c r="D29"/>
  <c r="E29"/>
  <c r="C278" i="24"/>
  <c r="A278" s="1"/>
  <c r="C28" i="21"/>
  <c r="D28"/>
  <c r="E28"/>
  <c r="C276" i="24"/>
  <c r="A276" s="1"/>
  <c r="C277"/>
  <c r="A277" s="1"/>
  <c r="A44" i="19"/>
  <c r="D44"/>
  <c r="I44"/>
  <c r="A43"/>
  <c r="D43"/>
  <c r="I43"/>
  <c r="C275" i="24"/>
  <c r="A275" s="1"/>
  <c r="A42" i="19"/>
  <c r="D42"/>
  <c r="I42"/>
  <c r="C27" i="21"/>
  <c r="D27"/>
  <c r="E27"/>
  <c r="C274" i="24"/>
  <c r="A274" s="1"/>
  <c r="A41" i="19"/>
  <c r="D41"/>
  <c r="I41"/>
  <c r="C273" i="24"/>
  <c r="A273" s="1"/>
  <c r="C272"/>
  <c r="A272" s="1"/>
  <c r="A40" i="19"/>
  <c r="D40"/>
  <c r="I40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4" i="1"/>
  <c r="H34" s="1"/>
  <c r="C34"/>
  <c r="E34" s="1"/>
  <c r="D34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10" i="3" l="1"/>
  <c r="K305"/>
  <c r="K309"/>
  <c r="K308"/>
  <c r="K306"/>
  <c r="K307"/>
  <c r="K304"/>
  <c r="K303"/>
  <c r="K302"/>
  <c r="K301"/>
  <c r="I34" i="1"/>
  <c r="G34"/>
  <c r="J34"/>
  <c r="F34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C26" i="21" s="1"/>
  <c r="D17" i="1"/>
  <c r="D19"/>
  <c r="D20"/>
  <c r="C18" i="21" s="1"/>
  <c r="D21" i="1"/>
  <c r="D22"/>
  <c r="D23"/>
  <c r="D24"/>
  <c r="D25"/>
  <c r="C19" i="21" s="1"/>
  <c r="D26" i="1"/>
  <c r="C25" i="21" s="1"/>
  <c r="D27" i="1"/>
  <c r="D28"/>
  <c r="D29"/>
  <c r="D30"/>
  <c r="D31"/>
  <c r="C17" i="21" s="1"/>
  <c r="D32" i="1"/>
  <c r="D35"/>
  <c r="D36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5"/>
  <c r="H35" s="1"/>
  <c r="B36"/>
  <c r="H36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6" i="1"/>
  <c r="E36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5" i="1"/>
  <c r="E35" s="1"/>
  <c r="G35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6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5"/>
  <c r="F5"/>
  <c r="H8"/>
  <c r="F24"/>
  <c r="F4"/>
  <c r="F36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6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5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6"/>
  <c r="J36"/>
  <c r="I23"/>
  <c r="J23"/>
  <c r="J11"/>
  <c r="I11"/>
  <c r="J24"/>
  <c r="I24"/>
  <c r="I15"/>
  <c r="J15"/>
  <c r="I25"/>
  <c r="I16"/>
  <c r="J35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A7" i="14" l="1"/>
  <c r="A8" s="1"/>
  <c r="A9" s="1"/>
  <c r="A10" s="1"/>
  <c r="A11" s="1"/>
  <c r="I11" i="19" s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D9"/>
  <c r="C9"/>
  <c r="H9"/>
  <c r="G9"/>
  <c r="E9"/>
  <c r="B10"/>
  <c r="F9"/>
  <c r="I9" i="19" l="1"/>
  <c r="D11"/>
  <c r="I12"/>
  <c r="D10"/>
  <c r="D9"/>
  <c r="I10"/>
  <c r="I8"/>
  <c r="A6" i="9"/>
  <c r="C12" i="8"/>
  <c r="Q10" i="25"/>
  <c r="O10"/>
  <c r="M10"/>
  <c r="P10"/>
  <c r="L10"/>
  <c r="R10"/>
  <c r="N10"/>
  <c r="A12" i="14"/>
  <c r="K10" i="25"/>
  <c r="I10"/>
  <c r="J10"/>
  <c r="H10"/>
  <c r="F10"/>
  <c r="C10"/>
  <c r="G10"/>
  <c r="D10"/>
  <c r="B11"/>
  <c r="E10"/>
  <c r="A7" i="9" l="1"/>
  <c r="C15" i="8"/>
  <c r="C14"/>
  <c r="C13"/>
  <c r="I6" i="19"/>
  <c r="D13"/>
  <c r="O11" i="25"/>
  <c r="K11"/>
  <c r="N11"/>
  <c r="P11"/>
  <c r="Q11"/>
  <c r="L11"/>
  <c r="R11"/>
  <c r="M11"/>
  <c r="A13" i="14"/>
  <c r="J11" i="25"/>
  <c r="I11"/>
  <c r="C11"/>
  <c r="F11"/>
  <c r="D11"/>
  <c r="G11"/>
  <c r="H11"/>
  <c r="B12"/>
  <c r="E11"/>
  <c r="D15" i="19" l="1"/>
  <c r="C30" i="8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F12"/>
  <c r="D12"/>
  <c r="H12"/>
  <c r="C12"/>
  <c r="G12"/>
  <c r="E12"/>
  <c r="B13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D13"/>
  <c r="E13"/>
  <c r="C13"/>
  <c r="G13"/>
  <c r="F13"/>
  <c r="H13"/>
  <c r="B14"/>
  <c r="I16" i="19" l="1"/>
  <c r="R14" i="25"/>
  <c r="L14"/>
  <c r="O14"/>
  <c r="P14"/>
  <c r="Q14"/>
  <c r="M14"/>
  <c r="K14"/>
  <c r="N14"/>
  <c r="A16" i="14"/>
  <c r="J14" i="25"/>
  <c r="I14"/>
  <c r="E14"/>
  <c r="H14"/>
  <c r="G14"/>
  <c r="D14"/>
  <c r="B15"/>
  <c r="C14"/>
  <c r="F14"/>
  <c r="I17" i="19" l="1"/>
  <c r="K15" i="25"/>
  <c r="N15"/>
  <c r="P15"/>
  <c r="Q15"/>
  <c r="M15"/>
  <c r="R15"/>
  <c r="L15"/>
  <c r="O15"/>
  <c r="A17" i="14"/>
  <c r="I15" i="25"/>
  <c r="J15"/>
  <c r="C15"/>
  <c r="E15"/>
  <c r="G15"/>
  <c r="B16"/>
  <c r="H15"/>
  <c r="D15"/>
  <c r="F15"/>
  <c r="O16" l="1"/>
  <c r="M16"/>
  <c r="K16"/>
  <c r="L16"/>
  <c r="P16"/>
  <c r="Q16"/>
  <c r="R16"/>
  <c r="N16"/>
  <c r="A18" i="14"/>
  <c r="J16" i="25"/>
  <c r="I16"/>
  <c r="G16"/>
  <c r="D16"/>
  <c r="C16"/>
  <c r="H16"/>
  <c r="F16"/>
  <c r="B17"/>
  <c r="E16"/>
  <c r="A19" i="14" l="1"/>
  <c r="Q17" i="25"/>
  <c r="M17"/>
  <c r="R17"/>
  <c r="K17"/>
  <c r="O17"/>
  <c r="N17"/>
  <c r="P17"/>
  <c r="L17"/>
  <c r="J17"/>
  <c r="I17"/>
  <c r="C17"/>
  <c r="G17"/>
  <c r="D17"/>
  <c r="E17"/>
  <c r="H17"/>
  <c r="B18"/>
  <c r="F17"/>
  <c r="D35" i="19" l="1"/>
  <c r="A20" i="14"/>
  <c r="A21" s="1"/>
  <c r="A22" s="1"/>
  <c r="A23" s="1"/>
  <c r="A24" s="1"/>
  <c r="A25" s="1"/>
  <c r="A26" s="1"/>
  <c r="A27" s="1"/>
  <c r="A28" s="1"/>
  <c r="A29" s="1"/>
  <c r="A30" s="1"/>
  <c r="A31" s="1"/>
  <c r="D24" i="19"/>
  <c r="I18"/>
  <c r="I20"/>
  <c r="D23"/>
  <c r="I21"/>
  <c r="R18" i="25"/>
  <c r="K18"/>
  <c r="M18"/>
  <c r="L18"/>
  <c r="O18"/>
  <c r="P18"/>
  <c r="Q18"/>
  <c r="N18"/>
  <c r="I18"/>
  <c r="J18"/>
  <c r="D18"/>
  <c r="E18"/>
  <c r="C18"/>
  <c r="F18"/>
  <c r="B19"/>
  <c r="H18"/>
  <c r="G18"/>
  <c r="D39" i="19" l="1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G19"/>
  <c r="C19"/>
  <c r="E19"/>
  <c r="D19"/>
  <c r="F19"/>
  <c r="H19"/>
  <c r="B20"/>
  <c r="L20" l="1"/>
  <c r="O20"/>
  <c r="M20"/>
  <c r="K20"/>
  <c r="N20"/>
  <c r="P20"/>
  <c r="Q20"/>
  <c r="R20"/>
  <c r="I20"/>
  <c r="J20"/>
  <c r="H20"/>
  <c r="C20"/>
  <c r="F20"/>
  <c r="D20"/>
  <c r="E20"/>
  <c r="B21"/>
  <c r="G20"/>
  <c r="O21" l="1"/>
  <c r="M21"/>
  <c r="P21"/>
  <c r="K21"/>
  <c r="N21"/>
  <c r="R21"/>
  <c r="L21"/>
  <c r="Q21"/>
  <c r="J21"/>
  <c r="I21"/>
  <c r="D21"/>
  <c r="H21"/>
  <c r="B22"/>
  <c r="C21"/>
  <c r="E21"/>
  <c r="F21"/>
  <c r="G21"/>
  <c r="P22" l="1"/>
  <c r="O22"/>
  <c r="K22"/>
  <c r="N22"/>
  <c r="M22"/>
  <c r="R22"/>
  <c r="L22"/>
  <c r="Q22"/>
  <c r="J22"/>
  <c r="I22"/>
  <c r="C22"/>
  <c r="D22"/>
  <c r="H22"/>
  <c r="F22"/>
  <c r="B23"/>
  <c r="E22"/>
  <c r="G22"/>
  <c r="L23" l="1"/>
  <c r="P23"/>
  <c r="K23"/>
  <c r="N23"/>
  <c r="Q23"/>
  <c r="M23"/>
  <c r="R23"/>
  <c r="O23"/>
  <c r="I23"/>
  <c r="J23"/>
  <c r="C23"/>
  <c r="H23"/>
  <c r="D23"/>
  <c r="E23"/>
  <c r="F23"/>
  <c r="B24"/>
  <c r="G23"/>
  <c r="R24" l="1"/>
  <c r="L24"/>
  <c r="M24"/>
  <c r="K24"/>
  <c r="N24"/>
  <c r="Q24"/>
  <c r="O24"/>
  <c r="P24"/>
  <c r="J24"/>
  <c r="I24"/>
  <c r="G24"/>
  <c r="F24"/>
  <c r="D24"/>
  <c r="E24"/>
  <c r="H24"/>
  <c r="B25"/>
  <c r="C24"/>
  <c r="R25" l="1"/>
  <c r="P25"/>
  <c r="O25"/>
  <c r="L25"/>
  <c r="M25"/>
  <c r="Q25"/>
  <c r="K25"/>
  <c r="N25"/>
  <c r="J25"/>
  <c r="I25"/>
  <c r="E25"/>
  <c r="C25"/>
  <c r="H25"/>
  <c r="D25"/>
  <c r="B26"/>
  <c r="G25"/>
  <c r="F25"/>
  <c r="Q26" l="1"/>
  <c r="P26"/>
  <c r="M26"/>
  <c r="N26"/>
  <c r="L26"/>
  <c r="O26"/>
  <c r="R26"/>
  <c r="K26"/>
  <c r="I26"/>
  <c r="J26"/>
  <c r="D26"/>
  <c r="H26"/>
  <c r="C26"/>
  <c r="F26"/>
  <c r="E26"/>
  <c r="B27"/>
  <c r="G26"/>
  <c r="R27" l="1"/>
  <c r="M27"/>
  <c r="Q27"/>
  <c r="O27"/>
  <c r="P27"/>
  <c r="N27"/>
  <c r="K27"/>
  <c r="L27"/>
  <c r="J27"/>
  <c r="I27"/>
  <c r="C27"/>
  <c r="H27"/>
  <c r="F27"/>
  <c r="B28"/>
  <c r="E27"/>
  <c r="D27"/>
  <c r="G27"/>
  <c r="O28" l="1"/>
  <c r="P28"/>
  <c r="R28"/>
  <c r="M28"/>
  <c r="L28"/>
  <c r="N28"/>
  <c r="Q28"/>
  <c r="K28"/>
  <c r="I28"/>
  <c r="J28"/>
  <c r="B29"/>
  <c r="F28"/>
  <c r="G28"/>
  <c r="D28"/>
  <c r="H28"/>
  <c r="E28"/>
  <c r="C28"/>
  <c r="R29" l="1"/>
  <c r="N29"/>
  <c r="K29"/>
  <c r="Q29"/>
  <c r="L29"/>
  <c r="M29"/>
  <c r="O29"/>
  <c r="P29"/>
  <c r="J29"/>
  <c r="I29"/>
  <c r="C29"/>
  <c r="G29"/>
  <c r="D29"/>
  <c r="B30"/>
  <c r="H29"/>
  <c r="E29"/>
  <c r="F29"/>
  <c r="Q30" l="1"/>
  <c r="P30"/>
  <c r="L30"/>
  <c r="K30"/>
  <c r="M30"/>
  <c r="N30"/>
  <c r="O30"/>
  <c r="R30"/>
  <c r="I30"/>
  <c r="J30"/>
  <c r="F30"/>
  <c r="G30"/>
  <c r="D30"/>
  <c r="H30"/>
  <c r="B31"/>
  <c r="C30"/>
  <c r="E30"/>
  <c r="Q31" l="1"/>
  <c r="M31"/>
  <c r="N31"/>
  <c r="K31"/>
  <c r="P31"/>
  <c r="L31"/>
  <c r="O31"/>
  <c r="R31"/>
  <c r="J31"/>
  <c r="I31"/>
  <c r="D31"/>
  <c r="B32"/>
  <c r="H31"/>
  <c r="C31"/>
  <c r="F31"/>
  <c r="G31"/>
  <c r="E31"/>
  <c r="M32" l="1"/>
  <c r="K32"/>
  <c r="O32"/>
  <c r="P32"/>
  <c r="L32"/>
  <c r="R32"/>
  <c r="Q32"/>
  <c r="N32"/>
  <c r="I32"/>
  <c r="J32"/>
  <c r="D32"/>
  <c r="F32"/>
  <c r="H32"/>
  <c r="E32"/>
  <c r="B33"/>
  <c r="G32"/>
  <c r="C32"/>
  <c r="P33" l="1"/>
  <c r="L33"/>
  <c r="K33"/>
  <c r="M33"/>
  <c r="Q33"/>
  <c r="O33"/>
  <c r="R33"/>
  <c r="N33"/>
  <c r="J33"/>
  <c r="I33"/>
  <c r="F33"/>
  <c r="E33"/>
  <c r="C33"/>
  <c r="B34"/>
  <c r="D33"/>
  <c r="H33"/>
  <c r="G33"/>
  <c r="N34" l="1"/>
  <c r="L34"/>
  <c r="K34"/>
  <c r="O34"/>
  <c r="P34"/>
  <c r="R34"/>
  <c r="Q34"/>
  <c r="M34"/>
  <c r="J34"/>
  <c r="I34"/>
  <c r="D34"/>
  <c r="G34"/>
  <c r="E34"/>
  <c r="B35"/>
  <c r="H34"/>
  <c r="F34"/>
  <c r="C34"/>
  <c r="K35" l="1"/>
  <c r="R35"/>
  <c r="N35"/>
  <c r="Q35"/>
  <c r="P35"/>
  <c r="M35"/>
  <c r="L35"/>
  <c r="O35"/>
  <c r="J35"/>
  <c r="I35"/>
  <c r="G35"/>
  <c r="E35"/>
  <c r="F35"/>
  <c r="D35"/>
  <c r="C35"/>
  <c r="B36"/>
  <c r="H35"/>
  <c r="M36" l="1"/>
  <c r="P36"/>
  <c r="O36"/>
  <c r="K36"/>
  <c r="N36"/>
  <c r="Q36"/>
  <c r="R36"/>
  <c r="L36"/>
  <c r="I36"/>
  <c r="J36"/>
  <c r="B37"/>
  <c r="C36"/>
  <c r="E36"/>
  <c r="G36"/>
  <c r="H36"/>
  <c r="D36"/>
  <c r="F36"/>
  <c r="K37" l="1"/>
  <c r="N37"/>
  <c r="O37"/>
  <c r="R37"/>
  <c r="M37"/>
  <c r="P37"/>
  <c r="Q37"/>
  <c r="L37"/>
  <c r="I37"/>
  <c r="J37"/>
  <c r="C37"/>
  <c r="B38"/>
  <c r="F37"/>
  <c r="D37"/>
  <c r="E37"/>
  <c r="G37"/>
  <c r="H37"/>
  <c r="Q38" l="1"/>
  <c r="R38"/>
  <c r="K38"/>
  <c r="N38"/>
  <c r="M38"/>
  <c r="L38"/>
  <c r="O38"/>
  <c r="P38"/>
  <c r="J38"/>
  <c r="I38"/>
  <c r="B39"/>
  <c r="G38"/>
  <c r="H38"/>
  <c r="C38"/>
  <c r="F38"/>
  <c r="E38"/>
  <c r="D38"/>
  <c r="J39" l="1"/>
  <c r="K39"/>
  <c r="R39"/>
  <c r="N39"/>
  <c r="O39"/>
  <c r="I39"/>
  <c r="P39"/>
  <c r="L39"/>
  <c r="Q39"/>
  <c r="M39"/>
  <c r="E39"/>
  <c r="D39"/>
  <c r="C39"/>
  <c r="F39"/>
  <c r="G39"/>
  <c r="B40"/>
  <c r="H39"/>
  <c r="L40" l="1"/>
  <c r="N40"/>
  <c r="P40"/>
  <c r="M40"/>
  <c r="K40"/>
  <c r="I40"/>
  <c r="R40"/>
  <c r="Q40"/>
  <c r="O40"/>
  <c r="J40"/>
  <c r="H40"/>
  <c r="G40"/>
  <c r="B41"/>
  <c r="E40"/>
  <c r="F40"/>
  <c r="C40"/>
  <c r="D40"/>
  <c r="N41" l="1"/>
  <c r="O41"/>
  <c r="J41"/>
  <c r="R41"/>
  <c r="L41"/>
  <c r="Q41"/>
  <c r="M41"/>
  <c r="I41"/>
  <c r="P41"/>
  <c r="K41"/>
  <c r="D41"/>
  <c r="E41"/>
  <c r="F41"/>
  <c r="H41"/>
  <c r="B42"/>
  <c r="G41"/>
  <c r="C41"/>
  <c r="Q42" l="1"/>
  <c r="P42"/>
  <c r="I42"/>
  <c r="K42"/>
  <c r="N42"/>
  <c r="L42"/>
  <c r="O42"/>
  <c r="R42"/>
  <c r="J42"/>
  <c r="M42"/>
  <c r="E42"/>
  <c r="C42"/>
  <c r="D42"/>
  <c r="H42"/>
  <c r="F42"/>
  <c r="G42"/>
  <c r="B43"/>
  <c r="J43" l="1"/>
  <c r="O43"/>
  <c r="R43"/>
  <c r="L43"/>
  <c r="I43"/>
  <c r="P43"/>
  <c r="M43"/>
  <c r="N43"/>
  <c r="Q43"/>
  <c r="K43"/>
  <c r="B44"/>
  <c r="E43"/>
  <c r="C43"/>
  <c r="D43"/>
  <c r="H43"/>
  <c r="G43"/>
  <c r="F43"/>
  <c r="O44" l="1"/>
  <c r="P44"/>
  <c r="L44"/>
  <c r="M44"/>
  <c r="Q44"/>
  <c r="K44"/>
  <c r="J44"/>
  <c r="N44"/>
  <c r="R44"/>
  <c r="I44"/>
  <c r="H44"/>
  <c r="F44"/>
  <c r="D44"/>
  <c r="B45"/>
  <c r="C44"/>
  <c r="E44"/>
  <c r="G44"/>
  <c r="J45" l="1"/>
  <c r="I45"/>
  <c r="M45"/>
  <c r="L45"/>
  <c r="Q45"/>
  <c r="K45"/>
  <c r="N45"/>
  <c r="P45"/>
  <c r="R45"/>
  <c r="O45"/>
  <c r="G45"/>
  <c r="H45"/>
  <c r="E45"/>
  <c r="D45"/>
  <c r="C45"/>
  <c r="F45"/>
  <c r="B46"/>
  <c r="K46" l="1"/>
  <c r="I46"/>
  <c r="N46"/>
  <c r="L46"/>
  <c r="J46"/>
  <c r="O46"/>
  <c r="M46"/>
  <c r="P46"/>
  <c r="R46"/>
  <c r="Q46"/>
  <c r="G46"/>
  <c r="C46"/>
  <c r="F46"/>
  <c r="D46"/>
  <c r="H46"/>
  <c r="B47"/>
  <c r="E46"/>
  <c r="L47" l="1"/>
  <c r="K47"/>
  <c r="R47"/>
  <c r="N47"/>
  <c r="Q47"/>
  <c r="P47"/>
  <c r="J47"/>
  <c r="M47"/>
  <c r="I47"/>
  <c r="O47"/>
  <c r="D47"/>
  <c r="E47"/>
  <c r="H47"/>
  <c r="G47"/>
  <c r="B48"/>
  <c r="C47"/>
  <c r="F47"/>
  <c r="I48" l="1"/>
  <c r="Q48"/>
  <c r="M48"/>
  <c r="K48"/>
  <c r="L48"/>
  <c r="J48"/>
  <c r="P48"/>
  <c r="O48"/>
  <c r="N48"/>
  <c r="R48"/>
  <c r="G48"/>
  <c r="H48"/>
  <c r="D48"/>
  <c r="F48"/>
  <c r="B49"/>
  <c r="C48"/>
  <c r="E48"/>
  <c r="O49" l="1"/>
  <c r="J49"/>
  <c r="P49"/>
  <c r="Q49"/>
  <c r="M49"/>
  <c r="N49"/>
  <c r="K49"/>
  <c r="I49"/>
  <c r="R49"/>
  <c r="L49"/>
  <c r="H49"/>
  <c r="E49"/>
  <c r="F49"/>
  <c r="C49"/>
  <c r="G49"/>
  <c r="B50"/>
  <c r="D49"/>
  <c r="O50" l="1"/>
  <c r="L50"/>
  <c r="M50"/>
  <c r="I50"/>
  <c r="J50"/>
  <c r="N50"/>
  <c r="P50"/>
  <c r="Q50"/>
  <c r="R50"/>
  <c r="K50"/>
  <c r="C50"/>
  <c r="F50"/>
  <c r="D50"/>
  <c r="H50"/>
  <c r="G50"/>
  <c r="B51"/>
  <c r="E50"/>
  <c r="L51" l="1"/>
  <c r="K51"/>
  <c r="I51"/>
  <c r="N51"/>
  <c r="R51"/>
  <c r="Q51"/>
  <c r="P51"/>
  <c r="J51"/>
  <c r="O51"/>
  <c r="M51"/>
  <c r="F51"/>
  <c r="H51"/>
  <c r="B52"/>
  <c r="C51"/>
  <c r="E51"/>
  <c r="G51"/>
  <c r="D51"/>
  <c r="C52" l="1"/>
  <c r="P52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<sst xmlns="http://schemas.openxmlformats.org/spreadsheetml/2006/main" count="3253" uniqueCount="670">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</sst>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6" totalsRowShown="0" dataDxfId="124">
  <autoFilter ref="A1:J36"/>
  <tableColumns count="10">
    <tableColumn id="2" name="Name" dataDxfId="123"/>
    <tableColumn id="10" name="Table" dataDxfId="122">
      <calculatedColumnFormula>"__"&amp;[Name]</calculatedColumnFormula>
    </tableColumn>
    <tableColumn id="5" name="Singular Name" dataDxfId="121">
      <calculatedColumnFormula>IF(RIGHT([Name],3)="ies",MID([Name],1,LEN([Name])-3)&amp;"y",IF(RIGHT([Name],1)="s",MID([Name],1,LEN([Name])-1),[Name]))</calculatedColumnFormula>
    </tableColumn>
    <tableColumn id="8" name="Model NS" dataDxfId="120">
      <calculatedColumnFormula>"Milestone\Appframe\Model"</calculatedColumnFormula>
    </tableColumn>
    <tableColumn id="4" name="Class Name" dataDxfId="119">
      <calculatedColumnFormula>SUBSTITUTE(PROPER([Singular Name]),"_","")</calculatedColumnFormula>
    </tableColumn>
    <tableColumn id="1" name="Migration Artisan" dataDxfId="118">
      <calculatedColumnFormula>"php artisan make:migration create_"&amp;[Table]&amp;"_table --create=__"&amp;[Name]</calculatedColumnFormula>
    </tableColumn>
    <tableColumn id="6" name="Model Artisan" dataDxfId="117">
      <calculatedColumnFormula>"php artisan make:model "&amp;[Class Name]</calculatedColumnFormula>
    </tableColumn>
    <tableColumn id="3" name="Model Statement" dataDxfId="116">
      <calculatedColumnFormula>"protected $table = '"&amp;[Table]&amp;"';"</calculatedColumnFormula>
    </tableColumn>
    <tableColumn id="7" name="Seeder Artisan" dataDxfId="115">
      <calculatedColumnFormula>"php artisan make:seed "&amp;[Class Name]&amp;"TableSeeder"</calculatedColumnFormula>
    </tableColumn>
    <tableColumn id="9" name="Seeder Class" dataDxfId="114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8">
  <autoFilter ref="A1:P9"/>
  <tableColumns count="16">
    <tableColumn id="1" name="No" dataDxfId="17">
      <calculatedColumnFormula>IFERROR($A1+1,1)</calculatedColumnFormula>
    </tableColumn>
    <tableColumn id="2" name="Resource" dataDxfId="16"/>
    <tableColumn id="13" name="Resource Id" dataDxfId="15">
      <calculatedColumnFormula>VLOOKUP([Resource],CHOOSE({1,2},ResourceTable[Name],ResourceTable[No]),2,0)</calculatedColumnFormula>
    </tableColumn>
    <tableColumn id="3" name="Action Name" dataDxfId="14"/>
    <tableColumn id="4" name="Description" dataDxfId="13"/>
    <tableColumn id="5" name="Action Title" dataDxfId="12"/>
    <tableColumn id="6" name="Button Type" dataDxfId="11"/>
    <tableColumn id="7" name="Menu" dataDxfId="10"/>
    <tableColumn id="8" name="Icon" dataDxfId="9"/>
    <tableColumn id="9" name="Set" dataDxfId="8"/>
    <tableColumn id="14" name="Action Type" dataDxfId="7"/>
    <tableColumn id="15" name="ID1" dataDxfId="6"/>
    <tableColumn id="16" name="ID2" dataDxfId="5"/>
    <tableColumn id="10" name="On" dataDxfId="4"/>
    <tableColumn id="11" name="Confirm" dataDxfId="3"/>
    <tableColumn id="12" name="handler" dataDxfId="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5" totalsRowShown="0" dataDxfId="107">
  <autoFilter ref="A1:I135">
    <filterColumn colId="0"/>
  </autoFilter>
  <tableColumns count="9">
    <tableColumn id="1" name="Column" dataDxfId="106"/>
    <tableColumn id="2" name="Type" dataDxfId="105"/>
    <tableColumn id="3" name="Name" dataDxfId="104"/>
    <tableColumn id="4" name="Length/Enum" dataDxfId="103"/>
    <tableColumn id="5" name="Method1" dataDxfId="102"/>
    <tableColumn id="6" name="Method2" dataDxfId="101"/>
    <tableColumn id="7" name="Method3" dataDxfId="100"/>
    <tableColumn id="8" name="Method4" dataDxfId="99"/>
    <tableColumn id="9" name="Method5" dataDxfId="9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0" totalsRowShown="0" dataDxfId="97">
  <autoFilter ref="A1:K310">
    <filterColumn colId="0">
      <filters>
        <filter val="resource_form_collection"/>
      </filters>
    </filterColumn>
  </autoFilter>
  <tableColumns count="11">
    <tableColumn id="2" name="Table" dataDxfId="96"/>
    <tableColumn id="3" name="Field" dataDxfId="95"/>
    <tableColumn id="5" name="Type" dataDxfId="94">
      <calculatedColumnFormula>VLOOKUP([Field],Columns[],2,0)&amp;"("</calculatedColumnFormula>
    </tableColumn>
    <tableColumn id="4" name="Name" dataDxfId="93">
      <calculatedColumnFormula>IF(VLOOKUP([Field],Columns[],3,0)&lt;&gt;"","'"&amp;VLOOKUP([Field],Columns[],3,0)&amp;"'","")</calculatedColumnFormula>
    </tableColumn>
    <tableColumn id="6" name="Arg2" dataDxfId="92">
      <calculatedColumnFormula>IF(VLOOKUP([Field],Columns[],4,0)&lt;&gt;0,", "&amp;VLOOKUP([Field],Columns[],4,0)&amp;")",")")</calculatedColumnFormula>
    </tableColumn>
    <tableColumn id="7" name="Method1" dataDxfId="91">
      <calculatedColumnFormula>IF(VLOOKUP([Field],Columns[],5,0)=0,"","-&gt;"&amp;VLOOKUP([Field],Columns[],5,0))</calculatedColumnFormula>
    </tableColumn>
    <tableColumn id="8" name="Method2" dataDxfId="90">
      <calculatedColumnFormula>IF(VLOOKUP([Field],Columns[],6,0)=0,"","-&gt;"&amp;VLOOKUP([Field],Columns[],6,0))</calculatedColumnFormula>
    </tableColumn>
    <tableColumn id="9" name="Method3" dataDxfId="89">
      <calculatedColumnFormula>IF(VLOOKUP([Field],Columns[],7,0)=0,"","-&gt;"&amp;VLOOKUP([Field],Columns[],7,0))</calculatedColumnFormula>
    </tableColumn>
    <tableColumn id="10" name="Method4" dataDxfId="88">
      <calculatedColumnFormula>IF(VLOOKUP([Field],Columns[],8,0)=0,"","-&gt;"&amp;VLOOKUP([Field],Columns[],8,0))</calculatedColumnFormula>
    </tableColumn>
    <tableColumn id="11" name="Method5" dataDxfId="87">
      <calculatedColumnFormula>IF(VLOOKUP([Field],Columns[],9,0)=0,"","-&gt;"&amp;VLOOKUP([Field],Columns[],9,0))</calculatedColumnFormula>
    </tableColumn>
    <tableColumn id="12" name="Statement" dataDxfId="86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80" totalsRowShown="0" headerRowDxfId="85" dataDxfId="84">
  <autoFilter ref="A1:R280">
    <filterColumn colId="1"/>
  </autoFilter>
  <tableColumns count="18">
    <tableColumn id="19" name="TRCode" dataDxfId="83">
      <calculatedColumnFormula>[Table Name]&amp;"-"&amp;[Record No]</calculatedColumnFormula>
    </tableColumn>
    <tableColumn id="1" name="Table Name" dataDxfId="82"/>
    <tableColumn id="2" name="Record No" dataDxfId="81">
      <calculatedColumnFormula>COUNTIF($B$1:$B1,[Table Name])</calculatedColumnFormula>
    </tableColumn>
    <tableColumn id="3" name="1" dataDxfId="80"/>
    <tableColumn id="4" name="2" dataDxfId="79"/>
    <tableColumn id="5" name="3" dataDxfId="78"/>
    <tableColumn id="6" name="4" dataDxfId="77"/>
    <tableColumn id="7" name="5" dataDxfId="76"/>
    <tableColumn id="8" name="6" dataDxfId="75"/>
    <tableColumn id="9" name="7" dataDxfId="74"/>
    <tableColumn id="10" name="8" dataDxfId="73"/>
    <tableColumn id="11" name="9" dataDxfId="72"/>
    <tableColumn id="12" name="10" dataDxfId="71"/>
    <tableColumn id="13" name="11" dataDxfId="70"/>
    <tableColumn id="14" name="12" dataDxfId="69"/>
    <tableColumn id="15" name="13" dataDxfId="68"/>
    <tableColumn id="16" name="14" dataDxfId="67"/>
    <tableColumn id="17" name="15" dataDxfId="6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9" totalsRowShown="0" dataDxfId="65">
  <autoFilter ref="A1:E29"/>
  <tableColumns count="5">
    <tableColumn id="1" name="Name" dataDxfId="64"/>
    <tableColumn id="3" name="FW Table Name" dataDxfId="63"/>
    <tableColumn id="20" name="NS" dataDxfId="62">
      <calculatedColumnFormula>VLOOKUP([FW Table Name],Tables[],4,0)</calculatedColumnFormula>
    </tableColumn>
    <tableColumn id="21" name="Model" dataDxfId="61">
      <calculatedColumnFormula>VLOOKUP([FW Table Name],Tables[],5,0)</calculatedColumnFormula>
    </tableColumn>
    <tableColumn id="4" name="Query Method" dataDxfId="60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1" totalsRowShown="0" dataDxfId="59">
  <autoFilter ref="A1:I31"/>
  <tableColumns count="9">
    <tableColumn id="1" name="No" dataDxfId="58">
      <calculatedColumnFormula>IFERROR($A1+1,1)</calculatedColumnFormula>
    </tableColumn>
    <tableColumn id="2" name="Name" dataDxfId="57"/>
    <tableColumn id="3" name="Description" dataDxfId="56"/>
    <tableColumn id="4" name="Title" dataDxfId="55"/>
    <tableColumn id="5" name="NS" dataDxfId="54">
      <calculatedColumnFormula>"Milestone\Appframe\Model"</calculatedColumnFormula>
    </tableColumn>
    <tableColumn id="6" name="Table" dataDxfId="53"/>
    <tableColumn id="7" name="Key" dataDxfId="52">
      <calculatedColumnFormula>"id"</calculatedColumnFormula>
    </tableColumn>
    <tableColumn id="8" name="Controller" dataDxfId="51"/>
    <tableColumn id="9" name="Controller NS" dataDxfId="50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4" totalsRowShown="0" dataDxfId="49">
  <autoFilter ref="A1:I44"/>
  <tableColumns count="9">
    <tableColumn id="1" name="No" dataDxfId="48">
      <calculatedColumnFormula>IFERROR($A1+1,1)</calculatedColumnFormula>
    </tableColumn>
    <tableColumn id="3" name="Resource" dataDxfId="47"/>
    <tableColumn id="4" name="Relate Resource" dataDxfId="46"/>
    <tableColumn id="2" name="Resource Id" dataDxfId="45">
      <calculatedColumnFormula>VLOOKUP([Resource],CHOOSE({1,2},ResourceTable[Name],ResourceTable[No]),2,0)</calculatedColumnFormula>
    </tableColumn>
    <tableColumn id="5" name="Name" dataDxfId="44"/>
    <tableColumn id="6" name="Description" dataDxfId="43"/>
    <tableColumn id="7" name="Method" dataDxfId="42"/>
    <tableColumn id="8" name="Type" dataDxfId="41"/>
    <tableColumn id="10" name="Relate Id" dataDxfId="40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9">
  <autoFilter ref="A1:G9"/>
  <tableColumns count="7">
    <tableColumn id="1" name="No" dataDxfId="38">
      <calculatedColumnFormula>IFERROR($A1+1,1)</calculatedColumnFormula>
    </tableColumn>
    <tableColumn id="2" name="Resource ID" dataDxfId="37"/>
    <tableColumn id="3" name="Resource Name" dataDxfId="36">
      <calculatedColumnFormula>VLOOKUP([Resource ID],ResourceTable[],2,0)</calculatedColumnFormula>
    </tableColumn>
    <tableColumn id="4" name="Form Name" dataDxfId="35"/>
    <tableColumn id="6" name="Title" dataDxfId="34"/>
    <tableColumn id="7" name="Action Text" dataDxfId="33"/>
    <tableColumn id="8" name="Description" dataDxfId="32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1">
  <autoFilter ref="A1:L33"/>
  <tableColumns count="12">
    <tableColumn id="9" name="No" dataDxfId="30">
      <calculatedColumnFormula>IFERROR($A1+1,1)</calculatedColumnFormula>
    </tableColumn>
    <tableColumn id="1" name="Form Id" dataDxfId="29"/>
    <tableColumn id="7" name="Form Name" dataDxfId="28">
      <calculatedColumnFormula>VLOOKUP([Form Id],ResourceForms[],4,0)</calculatedColumnFormula>
    </tableColumn>
    <tableColumn id="4" name="Name" dataDxfId="27"/>
    <tableColumn id="2" name="Type" dataDxfId="26"/>
    <tableColumn id="5" name="Label" dataDxfId="25"/>
    <tableColumn id="6" name="Collection" dataDxfId="24"/>
    <tableColumn id="14" name="Attribute" dataDxfId="23">
      <calculatedColumnFormula>[Name]</calculatedColumnFormula>
    </tableColumn>
    <tableColumn id="10" name="Relation" dataDxfId="22"/>
    <tableColumn id="11" name="Deep 1" dataDxfId="21"/>
    <tableColumn id="12" name="Deep 2" dataDxfId="20"/>
    <tableColumn id="13" name="Deep 3" dataDxfId="1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opLeftCell="B13" workbookViewId="0">
      <selection activeCell="F34" sqref="F3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6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453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589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647</v>
      </c>
      <c r="B34" s="7" t="str">
        <f>"__"&amp;[Name]</f>
        <v>__resource_form_collection</v>
      </c>
      <c r="C34" s="7" t="str">
        <f>IF(RIGHT([Name],3)="ies",MID([Name],1,LEN([Name])-3)&amp;"y",IF(RIGHT([Name],1)="s",MID([Name],1,LEN([Name])-1),[Name]))</f>
        <v>resource_form_collection</v>
      </c>
      <c r="D34" s="7" t="str">
        <f>"Milestone\Appframe\Model"</f>
        <v>Milestone\Appframe\Model</v>
      </c>
      <c r="E34" s="8" t="str">
        <f>SUBSTITUTE(PROPER([Singular Name]),"_","")</f>
        <v>ResourceFormCollection</v>
      </c>
      <c r="F34" s="8" t="str">
        <f>"php artisan make:migration create_"&amp;[Table]&amp;"_table --create=__"&amp;[Name]</f>
        <v>php artisan make:migration create___resource_form_collection_table --create=__resource_form_collection</v>
      </c>
      <c r="G34" s="8" t="str">
        <f>"php artisan make:model "&amp;[Class Name]</f>
        <v>php artisan make:model ResourceFormCollection</v>
      </c>
      <c r="H34" s="8" t="str">
        <f>"protected $table = '"&amp;[Table]&amp;"';"</f>
        <v>protected $table = '__resource_form_collection';</v>
      </c>
      <c r="I34" s="8" t="str">
        <f>"php artisan make:seed "&amp;[Class Name]&amp;"TableSeeder"</f>
        <v>php artisan make:seed ResourceFormCollectionTableSeeder</v>
      </c>
      <c r="J34" s="8" t="str">
        <f>[Class Name]&amp;"TableSeeder"&amp;"::class,"</f>
        <v>ResourceFormCollectionTableSeeder::class,</v>
      </c>
    </row>
    <row r="35" spans="1:10">
      <c r="A35" s="2" t="s">
        <v>188</v>
      </c>
      <c r="B35" s="9" t="str">
        <f>"__"&amp;[Name]</f>
        <v>__organisation</v>
      </c>
      <c r="C35" s="9" t="str">
        <f>IF(RIGHT([Name],3)="ies",MID([Name],1,LEN([Name])-3)&amp;"y",IF(RIGHT([Name],1)="s",MID([Name],1,LEN([Name])-1),[Name]))</f>
        <v>organisation</v>
      </c>
      <c r="D35" s="9" t="str">
        <f t="shared" si="0"/>
        <v>Milestone\Appframe\Model</v>
      </c>
      <c r="E35" s="9" t="str">
        <f>SUBSTITUTE(PROPER([Singular Name]),"_","")</f>
        <v>Organisation</v>
      </c>
      <c r="F35" s="9" t="str">
        <f>"php artisan make:migration create_"&amp;[Table]&amp;"_table --create=__"&amp;[Name]</f>
        <v>php artisan make:migration create___organisation_table --create=__organisation</v>
      </c>
      <c r="G35" s="9" t="str">
        <f>"php artisan make:model "&amp;[Class Name]</f>
        <v>php artisan make:model Organisation</v>
      </c>
      <c r="H35" s="9" t="str">
        <f>"protected $table = '"&amp;[Table]&amp;"';"</f>
        <v>protected $table = '__organisation';</v>
      </c>
      <c r="I35" s="9" t="str">
        <f>"php artisan make:seed "&amp;[Class Name]&amp;"TableSeeder"</f>
        <v>php artisan make:seed OrganisationTableSeeder</v>
      </c>
      <c r="J35" s="9" t="str">
        <f>[Class Name]&amp;"TableSeeder"&amp;"::class,"</f>
        <v>OrganisationTableSeeder::class,</v>
      </c>
    </row>
    <row r="36" spans="1:10">
      <c r="A36" s="2" t="s">
        <v>193</v>
      </c>
      <c r="B36" s="9" t="str">
        <f>"__"&amp;[Name]</f>
        <v>__organisation_contacts</v>
      </c>
      <c r="C36" s="9" t="str">
        <f>IF(RIGHT([Name],3)="ies",MID([Name],1,LEN([Name])-3)&amp;"y",IF(RIGHT([Name],1)="s",MID([Name],1,LEN([Name])-1),[Name]))</f>
        <v>organisation_contact</v>
      </c>
      <c r="D36" s="9" t="str">
        <f t="shared" si="0"/>
        <v>Milestone\Appframe\Model</v>
      </c>
      <c r="E36" s="9" t="str">
        <f>SUBSTITUTE(PROPER([Singular Name]),"_","")</f>
        <v>OrganisationContact</v>
      </c>
      <c r="F36" s="9" t="str">
        <f>"php artisan make:migration create_"&amp;[Table]&amp;"_table --create=__"&amp;[Name]</f>
        <v>php artisan make:migration create___organisation_contacts_table --create=__organisation_contacts</v>
      </c>
      <c r="G36" s="9" t="str">
        <f>"php artisan make:model "&amp;[Class Name]</f>
        <v>php artisan make:model OrganisationContact</v>
      </c>
      <c r="H36" s="9" t="str">
        <f>"protected $table = '"&amp;[Table]&amp;"';"</f>
        <v>protected $table = '__organisation_contacts';</v>
      </c>
      <c r="I36" s="9" t="str">
        <f>"php artisan make:seed "&amp;[Class Name]&amp;"TableSeeder"</f>
        <v>php artisan make:seed OrganisationContactTableSeeder</v>
      </c>
      <c r="J36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5"/>
  <sheetViews>
    <sheetView topLeftCell="A124" workbookViewId="0">
      <selection activeCell="A135" sqref="A135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669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642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643</v>
      </c>
      <c r="B108" s="4" t="s">
        <v>48</v>
      </c>
      <c r="C108" s="4" t="s">
        <v>48</v>
      </c>
      <c r="D108" s="4" t="s">
        <v>460</v>
      </c>
      <c r="E108" s="4" t="s">
        <v>644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645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646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647</v>
      </c>
      <c r="B130" s="5" t="s">
        <v>24</v>
      </c>
      <c r="C130" s="5" t="s">
        <v>649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648</v>
      </c>
      <c r="B131" s="4" t="s">
        <v>42</v>
      </c>
      <c r="C131" s="4" t="s">
        <v>649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662</v>
      </c>
      <c r="B132" s="4" t="s">
        <v>48</v>
      </c>
      <c r="C132" s="4" t="s">
        <v>49</v>
      </c>
      <c r="D132" s="4" t="s">
        <v>663</v>
      </c>
      <c r="E132" s="4" t="s">
        <v>664</v>
      </c>
      <c r="F132" s="4"/>
      <c r="G132" s="4"/>
      <c r="H132" s="4"/>
      <c r="I132" s="4"/>
    </row>
    <row r="133" spans="1:9">
      <c r="A133" s="4" t="s">
        <v>665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666</v>
      </c>
      <c r="B134" s="4" t="s">
        <v>24</v>
      </c>
      <c r="C134" s="4" t="s">
        <v>667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668</v>
      </c>
      <c r="B135" s="4" t="s">
        <v>42</v>
      </c>
      <c r="C135" s="4" t="s">
        <v>667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</sheetData>
  <conditionalFormatting sqref="A43:A46">
    <cfRule type="duplicateValues" dxfId="113" priority="5"/>
  </conditionalFormatting>
  <conditionalFormatting sqref="A56:A59">
    <cfRule type="duplicateValues" dxfId="112" priority="4"/>
  </conditionalFormatting>
  <conditionalFormatting sqref="A2:A135">
    <cfRule type="duplicateValues" dxfId="111" priority="24"/>
  </conditionalFormatting>
  <conditionalFormatting sqref="A128:A129">
    <cfRule type="duplicateValues" dxfId="110" priority="3"/>
  </conditionalFormatting>
  <conditionalFormatting sqref="A128:A129">
    <cfRule type="duplicateValues" dxfId="109" priority="2"/>
  </conditionalFormatting>
  <conditionalFormatting sqref="A130:A131">
    <cfRule type="duplicateValues" dxfId="108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10"/>
  <sheetViews>
    <sheetView workbookViewId="0">
      <selection activeCell="K301" sqref="K301:K31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662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665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>
      <c r="A301" s="4" t="s">
        <v>647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>
      <c r="A302" s="4" t="s">
        <v>647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>
      <c r="A303" s="4" t="s">
        <v>647</v>
      </c>
      <c r="B303" s="4" t="s">
        <v>647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>
      <c r="A304" s="4" t="s">
        <v>647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>
      <c r="A305" s="4" t="s">
        <v>647</v>
      </c>
      <c r="B305" s="4" t="s">
        <v>666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>
      <c r="A306" s="4" t="s">
        <v>647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>
      <c r="A307" s="4" t="s">
        <v>647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>
      <c r="A308" s="4" t="s">
        <v>647</v>
      </c>
      <c r="B308" s="4" t="s">
        <v>648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>
      <c r="A309" s="4" t="s">
        <v>647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>
      <c r="A310" s="4" t="s">
        <v>647</v>
      </c>
      <c r="B310" s="4" t="s">
        <v>668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10">
      <formula1>AvailableFields</formula1>
    </dataValidation>
    <dataValidation type="list" allowBlank="1" showInputMessage="1" showErrorMessage="1" sqref="A2:A31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80"/>
  <sheetViews>
    <sheetView topLeftCell="B268" workbookViewId="0">
      <selection activeCell="D281" sqref="D281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660</v>
      </c>
      <c r="F175" s="43" t="s">
        <v>661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650</v>
      </c>
      <c r="E272" s="40" t="s">
        <v>651</v>
      </c>
      <c r="F272" s="40" t="s">
        <v>652</v>
      </c>
      <c r="G272" s="40" t="s">
        <v>558</v>
      </c>
      <c r="H272" s="40" t="s">
        <v>653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654</v>
      </c>
      <c r="F273" s="40" t="s">
        <v>655</v>
      </c>
      <c r="G273" s="40" t="s">
        <v>654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652</v>
      </c>
      <c r="F274" s="40" t="s">
        <v>652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657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658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659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>
      <c r="A280" s="22" t="str">
        <f>[Table Name]&amp;"-"&amp;[Record No]</f>
        <v>Form Collection-0</v>
      </c>
      <c r="B280" s="40" t="s">
        <v>656</v>
      </c>
      <c r="C280" s="22">
        <f>COUNTIF($B$1:$B279,[Table Name])</f>
        <v>0</v>
      </c>
      <c r="D280" s="40" t="s">
        <v>117</v>
      </c>
      <c r="E280" s="40" t="s">
        <v>649</v>
      </c>
      <c r="F280" s="40" t="s">
        <v>56</v>
      </c>
      <c r="G280" s="40" t="s">
        <v>667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9"/>
  <sheetViews>
    <sheetView topLeftCell="A13" workbookViewId="0">
      <selection activeCell="A27" sqref="A2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  <row r="27" spans="1:5">
      <c r="A27" s="4" t="s">
        <v>656</v>
      </c>
      <c r="B27" s="4" t="s">
        <v>647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>"truncate"</f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>"truncate"</f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>"truncate"</f>
        <v>truncate</v>
      </c>
    </row>
  </sheetData>
  <dataValidations count="2">
    <dataValidation type="list" allowBlank="1" showInputMessage="1" showErrorMessage="1" sqref="E2:E29">
      <formula1>"truncate,query"</formula1>
    </dataValidation>
    <dataValidation type="list" allowBlank="1" showInputMessage="1" showErrorMessage="1" sqref="B2:B2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B31" sqref="B31:G31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>"Milestone\Appframe\Model"</f>
        <v>Milestone\Appframe\Model</v>
      </c>
      <c r="F27" s="4" t="s">
        <v>570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>"Milestone\Appframe\Model"</f>
        <v>Milestone\Appframe\Model</v>
      </c>
      <c r="F28" s="4" t="s">
        <v>596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>"Milestone\Appframe\Model"</f>
        <v>Milestone\Appframe\Model</v>
      </c>
      <c r="F29" s="4" t="s">
        <v>608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>"Milestone\Appframe\Model"</f>
        <v>Milestone\Appframe\Model</v>
      </c>
      <c r="F30" s="4" t="s">
        <v>615</v>
      </c>
      <c r="G30" s="21" t="str">
        <f>"id"</f>
        <v>id</v>
      </c>
      <c r="H30" s="4"/>
      <c r="I30" s="4"/>
    </row>
    <row r="31" spans="1:9">
      <c r="A31" s="20">
        <f>IFERROR($A30+1,1)</f>
        <v>30</v>
      </c>
      <c r="B31" s="2" t="s">
        <v>650</v>
      </c>
      <c r="C31" s="4" t="s">
        <v>651</v>
      </c>
      <c r="D31" s="4" t="s">
        <v>652</v>
      </c>
      <c r="E31" s="7" t="str">
        <f>"Milestone\Appframe\Model"</f>
        <v>Milestone\Appframe\Model</v>
      </c>
      <c r="F31" s="4" t="s">
        <v>653</v>
      </c>
      <c r="G31" s="21" t="str">
        <f>"id"</f>
        <v>id</v>
      </c>
      <c r="H31" s="4"/>
      <c r="I31" s="4"/>
    </row>
  </sheetData>
  <dataValidations count="1">
    <dataValidation type="list" allowBlank="1" showInputMessage="1" showErrorMessage="1" sqref="F2:F31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4"/>
  <sheetViews>
    <sheetView topLeftCell="A16" workbookViewId="0">
      <selection activeCell="D23" sqref="D23:I23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660</v>
      </c>
      <c r="F23" s="7" t="s">
        <v>661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650</v>
      </c>
      <c r="D40" s="7">
        <f>VLOOKUP([Resource],CHOOSE({1,2},ResourceTable[Name],ResourceTable[No]),2,0)</f>
        <v>12</v>
      </c>
      <c r="E40" s="7" t="s">
        <v>654</v>
      </c>
      <c r="F40" s="7" t="s">
        <v>655</v>
      </c>
      <c r="G40" s="22" t="s">
        <v>654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650</v>
      </c>
      <c r="C41" s="7" t="s">
        <v>402</v>
      </c>
      <c r="D41" s="7">
        <f>VLOOKUP([Resource],CHOOSE({1,2},ResourceTable[Name],ResourceTable[No]),2,0)</f>
        <v>30</v>
      </c>
      <c r="E41" s="7" t="s">
        <v>652</v>
      </c>
      <c r="F41" s="7" t="s">
        <v>652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650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657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658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659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</sheetData>
  <dataValidations count="1">
    <dataValidation type="list" allowBlank="1" showInputMessage="1" showErrorMessage="1" sqref="B2:C44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workbookViewId="0">
      <selection activeCell="C13" sqref="C13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656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\Milestone\Appframe\Model\ResourceFormCollection::truncate()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436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430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resource_form</v>
      </c>
      <c r="D5" s="34" t="str">
        <f>IF(VLOOKUP($A$1&amp;"-0",TableData[[TRCode]:[15]],D$4+$B$4,0)=0,"",VLOOKUP($A$1&amp;"-0",TableData[[TRCode]:[15]],D$4+$B$4,0))</f>
        <v>collection_form</v>
      </c>
      <c r="E5" s="34" t="str">
        <f>IF(VLOOKUP($A$1&amp;"-0",TableData[[TRCode]:[15]],E$4+$B$4,0)=0,"",VLOOKUP($A$1&amp;"-0",TableData[[TRCode]:[15]],E$4+$B$4,0))</f>
        <v>relation</v>
      </c>
      <c r="F5" s="34" t="str">
        <f>IF(VLOOKUP($A$1&amp;"-0",TableData[[TRCode]:[15]],F$4+$B$4,0)=0,"",VLOOKUP($A$1&amp;"-0",TableData[[TRCode]:[15]],F$4+$B$4,0))</f>
        <v>foreign_field</v>
      </c>
      <c r="G5" s="34" t="str">
        <f>IF(VLOOKUP($A$1&amp;"-0",TableData[[TRCode]:[15]],G$4+$B$4,0)=0,"",VLOOKUP($A$1&amp;"-0",TableData[[TRCode]:[15]],G$4+$B$4,0))</f>
        <v/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\Milestone\Appframe\Model\ResourceFormCollection::truncate()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2018-09-28T02:52:41Z</dcterms:modified>
</cp:coreProperties>
</file>