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Framework\app\Packages\Milestone\Appframe\"/>
    </mc:Choice>
  </mc:AlternateContent>
  <bookViews>
    <workbookView xWindow="240" yWindow="75" windowWidth="20055" windowHeight="7935" tabRatio="912" activeTab="7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52511"/>
</workbook>
</file>

<file path=xl/calcChain.xml><?xml version="1.0" encoding="utf-8"?>
<calcChain xmlns="http://schemas.openxmlformats.org/spreadsheetml/2006/main">
  <c r="C218" i="24" l="1"/>
  <c r="A218" i="24" s="1"/>
  <c r="C217" i="24"/>
  <c r="A217" i="24" s="1"/>
  <c r="C216" i="24"/>
  <c r="A216" i="24" s="1"/>
  <c r="E27" i="14"/>
  <c r="G27" i="14"/>
  <c r="C271" i="3"/>
  <c r="C272" i="3"/>
  <c r="C273" i="3"/>
  <c r="C274" i="3"/>
  <c r="C275" i="3"/>
  <c r="C276" i="3"/>
  <c r="D271" i="3"/>
  <c r="D272" i="3"/>
  <c r="D273" i="3"/>
  <c r="D274" i="3"/>
  <c r="D275" i="3"/>
  <c r="D276" i="3"/>
  <c r="E271" i="3"/>
  <c r="E272" i="3"/>
  <c r="E273" i="3"/>
  <c r="E274" i="3"/>
  <c r="E275" i="3"/>
  <c r="E276" i="3"/>
  <c r="F271" i="3"/>
  <c r="F272" i="3"/>
  <c r="F273" i="3"/>
  <c r="F274" i="3"/>
  <c r="F275" i="3"/>
  <c r="F276" i="3"/>
  <c r="G271" i="3"/>
  <c r="G272" i="3"/>
  <c r="G273" i="3"/>
  <c r="G274" i="3"/>
  <c r="G275" i="3"/>
  <c r="G276" i="3"/>
  <c r="H271" i="3"/>
  <c r="H272" i="3"/>
  <c r="H273" i="3"/>
  <c r="H274" i="3"/>
  <c r="H275" i="3"/>
  <c r="H276" i="3"/>
  <c r="I271" i="3"/>
  <c r="I272" i="3"/>
  <c r="I273" i="3"/>
  <c r="I274" i="3"/>
  <c r="I275" i="3"/>
  <c r="I276" i="3"/>
  <c r="J271" i="3"/>
  <c r="J272" i="3"/>
  <c r="J273" i="3"/>
  <c r="J274" i="3"/>
  <c r="J275" i="3"/>
  <c r="J276" i="3"/>
  <c r="B12" i="1"/>
  <c r="F12" i="1" s="1"/>
  <c r="C12" i="1"/>
  <c r="E12" i="1" s="1"/>
  <c r="D12" i="1"/>
  <c r="H12" i="1"/>
  <c r="C215" i="24"/>
  <c r="A215" i="24" s="1"/>
  <c r="C214" i="24"/>
  <c r="A214" i="24" s="1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G26" i="14"/>
  <c r="C213" i="24"/>
  <c r="A213" i="24" s="1"/>
  <c r="C212" i="24"/>
  <c r="A212" i="24" s="1"/>
  <c r="C211" i="24"/>
  <c r="A211" i="24" s="1"/>
  <c r="C210" i="24"/>
  <c r="A210" i="24" s="1"/>
  <c r="C209" i="24"/>
  <c r="A209" i="24" s="1"/>
  <c r="C21" i="21"/>
  <c r="E21" i="21"/>
  <c r="C270" i="3"/>
  <c r="D270" i="3"/>
  <c r="E270" i="3"/>
  <c r="F270" i="3"/>
  <c r="G270" i="3"/>
  <c r="H270" i="3"/>
  <c r="I270" i="3"/>
  <c r="J270" i="3"/>
  <c r="C269" i="3"/>
  <c r="D269" i="3"/>
  <c r="E269" i="3"/>
  <c r="F269" i="3"/>
  <c r="G269" i="3"/>
  <c r="H269" i="3"/>
  <c r="I269" i="3"/>
  <c r="J269" i="3"/>
  <c r="C268" i="3"/>
  <c r="D268" i="3"/>
  <c r="E268" i="3"/>
  <c r="F268" i="3"/>
  <c r="G268" i="3"/>
  <c r="H268" i="3"/>
  <c r="I268" i="3"/>
  <c r="J268" i="3"/>
  <c r="C267" i="3"/>
  <c r="D267" i="3"/>
  <c r="E267" i="3"/>
  <c r="F267" i="3"/>
  <c r="G267" i="3"/>
  <c r="H267" i="3"/>
  <c r="I267" i="3"/>
  <c r="J267" i="3"/>
  <c r="C266" i="3"/>
  <c r="D266" i="3"/>
  <c r="E266" i="3"/>
  <c r="F266" i="3"/>
  <c r="G266" i="3"/>
  <c r="H266" i="3"/>
  <c r="I266" i="3"/>
  <c r="J266" i="3"/>
  <c r="C265" i="3"/>
  <c r="D265" i="3"/>
  <c r="E265" i="3"/>
  <c r="F265" i="3"/>
  <c r="G265" i="3"/>
  <c r="H265" i="3"/>
  <c r="I265" i="3"/>
  <c r="J265" i="3"/>
  <c r="C264" i="3"/>
  <c r="D264" i="3"/>
  <c r="E264" i="3"/>
  <c r="F264" i="3"/>
  <c r="G264" i="3"/>
  <c r="H264" i="3"/>
  <c r="I264" i="3"/>
  <c r="J264" i="3"/>
  <c r="C263" i="3"/>
  <c r="D263" i="3"/>
  <c r="E263" i="3"/>
  <c r="F263" i="3"/>
  <c r="G263" i="3"/>
  <c r="H263" i="3"/>
  <c r="I263" i="3"/>
  <c r="J263" i="3"/>
  <c r="C262" i="3"/>
  <c r="D262" i="3"/>
  <c r="E262" i="3"/>
  <c r="F262" i="3"/>
  <c r="G262" i="3"/>
  <c r="H262" i="3"/>
  <c r="I262" i="3"/>
  <c r="J262" i="3"/>
  <c r="C261" i="3"/>
  <c r="D261" i="3"/>
  <c r="E261" i="3"/>
  <c r="F261" i="3"/>
  <c r="G261" i="3"/>
  <c r="H261" i="3"/>
  <c r="I261" i="3"/>
  <c r="J261" i="3"/>
  <c r="C260" i="3"/>
  <c r="D260" i="3"/>
  <c r="E260" i="3"/>
  <c r="F260" i="3"/>
  <c r="G260" i="3"/>
  <c r="H260" i="3"/>
  <c r="I260" i="3"/>
  <c r="J260" i="3"/>
  <c r="C259" i="3"/>
  <c r="D259" i="3"/>
  <c r="E259" i="3"/>
  <c r="F259" i="3"/>
  <c r="G259" i="3"/>
  <c r="H259" i="3"/>
  <c r="I259" i="3"/>
  <c r="J259" i="3"/>
  <c r="B16" i="1"/>
  <c r="H16" i="1" s="1"/>
  <c r="C16" i="1"/>
  <c r="E16" i="1" s="1"/>
  <c r="D21" i="21" s="1"/>
  <c r="D16" i="1"/>
  <c r="D2" i="1"/>
  <c r="D3" i="1"/>
  <c r="D4" i="1"/>
  <c r="D5" i="1"/>
  <c r="D6" i="1"/>
  <c r="D7" i="1"/>
  <c r="D8" i="1"/>
  <c r="D9" i="1"/>
  <c r="D10" i="1"/>
  <c r="C20" i="21" s="1"/>
  <c r="D11" i="1"/>
  <c r="D13" i="1"/>
  <c r="D14" i="1"/>
  <c r="D15" i="1"/>
  <c r="D17" i="1"/>
  <c r="D18" i="1"/>
  <c r="C18" i="21" s="1"/>
  <c r="D19" i="1"/>
  <c r="D20" i="1"/>
  <c r="D21" i="1"/>
  <c r="D22" i="1"/>
  <c r="D23" i="1"/>
  <c r="D24" i="1"/>
  <c r="D25" i="1"/>
  <c r="D26" i="1"/>
  <c r="D27" i="1"/>
  <c r="D28" i="1"/>
  <c r="D29" i="1"/>
  <c r="C17" i="21" s="1"/>
  <c r="D30" i="1"/>
  <c r="D31" i="1"/>
  <c r="D32" i="1"/>
  <c r="C208" i="24"/>
  <c r="A208" i="24" s="1"/>
  <c r="C207" i="24"/>
  <c r="A207" i="24" s="1"/>
  <c r="C206" i="24"/>
  <c r="A206" i="24" s="1"/>
  <c r="C205" i="24"/>
  <c r="A205" i="24" s="1"/>
  <c r="C204" i="24"/>
  <c r="A204" i="24" s="1"/>
  <c r="C203" i="24"/>
  <c r="A203" i="24" s="1"/>
  <c r="E20" i="21"/>
  <c r="C202" i="24"/>
  <c r="A202" i="24" s="1"/>
  <c r="C201" i="24"/>
  <c r="A201" i="24" s="1"/>
  <c r="C19" i="21"/>
  <c r="E19" i="21"/>
  <c r="C200" i="24"/>
  <c r="A200" i="24" s="1"/>
  <c r="C199" i="24"/>
  <c r="A199" i="24" s="1"/>
  <c r="C198" i="24"/>
  <c r="A198" i="24" s="1"/>
  <c r="C197" i="24"/>
  <c r="A197" i="24" s="1"/>
  <c r="C195" i="24"/>
  <c r="A195" i="24" s="1"/>
  <c r="C196" i="24"/>
  <c r="A196" i="24" s="1"/>
  <c r="G25" i="14"/>
  <c r="G24" i="14"/>
  <c r="C192" i="24"/>
  <c r="A192" i="24" s="1"/>
  <c r="C193" i="24"/>
  <c r="A193" i="24" s="1"/>
  <c r="C194" i="24"/>
  <c r="A194" i="24" s="1"/>
  <c r="C189" i="24"/>
  <c r="A189" i="24" s="1"/>
  <c r="C190" i="24"/>
  <c r="A190" i="24" s="1"/>
  <c r="C191" i="24"/>
  <c r="A191" i="24" s="1"/>
  <c r="G23" i="14"/>
  <c r="G22" i="14"/>
  <c r="G21" i="14"/>
  <c r="C187" i="24"/>
  <c r="A187" i="24" s="1"/>
  <c r="C188" i="24"/>
  <c r="A188" i="24" s="1"/>
  <c r="G20" i="14"/>
  <c r="C186" i="24"/>
  <c r="A186" i="24" s="1"/>
  <c r="C185" i="24"/>
  <c r="A185" i="24" s="1"/>
  <c r="C184" i="24"/>
  <c r="A184" i="24" s="1"/>
  <c r="C183" i="24"/>
  <c r="A183" i="24" s="1"/>
  <c r="C182" i="24"/>
  <c r="A182" i="24" s="1"/>
  <c r="C181" i="24"/>
  <c r="A181" i="24" s="1"/>
  <c r="C180" i="24"/>
  <c r="A180" i="24" s="1"/>
  <c r="C179" i="24"/>
  <c r="A179" i="24" s="1"/>
  <c r="H7" i="8"/>
  <c r="C177" i="24"/>
  <c r="A177" i="24" s="1"/>
  <c r="C178" i="24"/>
  <c r="A178" i="24" s="1"/>
  <c r="C176" i="24"/>
  <c r="A176" i="24" s="1"/>
  <c r="C175" i="24"/>
  <c r="A175" i="24" s="1"/>
  <c r="C174" i="24"/>
  <c r="A174" i="24" s="1"/>
  <c r="G19" i="14"/>
  <c r="C173" i="24"/>
  <c r="A173" i="24" s="1"/>
  <c r="E18" i="21"/>
  <c r="C172" i="24"/>
  <c r="A172" i="24" s="1"/>
  <c r="C171" i="24"/>
  <c r="A171" i="24" s="1"/>
  <c r="C221" i="3"/>
  <c r="D221" i="3"/>
  <c r="E221" i="3"/>
  <c r="F221" i="3"/>
  <c r="G221" i="3"/>
  <c r="H221" i="3"/>
  <c r="I221" i="3"/>
  <c r="J221" i="3"/>
  <c r="C211" i="3"/>
  <c r="D211" i="3"/>
  <c r="E211" i="3"/>
  <c r="F211" i="3"/>
  <c r="G211" i="3"/>
  <c r="H211" i="3"/>
  <c r="I211" i="3"/>
  <c r="J211" i="3"/>
  <c r="C170" i="24"/>
  <c r="A170" i="24" s="1"/>
  <c r="C169" i="24"/>
  <c r="A169" i="24" s="1"/>
  <c r="G18" i="14"/>
  <c r="C168" i="24"/>
  <c r="A168" i="24" s="1"/>
  <c r="E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C167" i="24"/>
  <c r="A167" i="24" s="1"/>
  <c r="C166" i="24"/>
  <c r="A166" i="24" s="1"/>
  <c r="C165" i="24"/>
  <c r="A165" i="24" s="1"/>
  <c r="C164" i="24"/>
  <c r="A164" i="24" s="1"/>
  <c r="C163" i="24"/>
  <c r="A163" i="24" s="1"/>
  <c r="C162" i="24"/>
  <c r="A162" i="24" s="1"/>
  <c r="C161" i="24"/>
  <c r="A161" i="24" s="1"/>
  <c r="C160" i="24"/>
  <c r="A160" i="24" s="1"/>
  <c r="C159" i="24"/>
  <c r="A159" i="24" s="1"/>
  <c r="C158" i="24"/>
  <c r="A158" i="24" s="1"/>
  <c r="C157" i="24"/>
  <c r="A157" i="24" s="1"/>
  <c r="G17" i="14"/>
  <c r="C156" i="24"/>
  <c r="A156" i="24" s="1"/>
  <c r="C155" i="24"/>
  <c r="A155" i="24" s="1"/>
  <c r="G16" i="14"/>
  <c r="C258" i="3"/>
  <c r="D258" i="3"/>
  <c r="E258" i="3"/>
  <c r="F258" i="3"/>
  <c r="G258" i="3"/>
  <c r="H258" i="3"/>
  <c r="I258" i="3"/>
  <c r="J258" i="3"/>
  <c r="C257" i="3"/>
  <c r="D257" i="3"/>
  <c r="E257" i="3"/>
  <c r="F257" i="3"/>
  <c r="G257" i="3"/>
  <c r="H257" i="3"/>
  <c r="I257" i="3"/>
  <c r="J257" i="3"/>
  <c r="C256" i="3"/>
  <c r="D256" i="3"/>
  <c r="E256" i="3"/>
  <c r="F256" i="3"/>
  <c r="G256" i="3"/>
  <c r="H256" i="3"/>
  <c r="I256" i="3"/>
  <c r="J256" i="3"/>
  <c r="C255" i="3"/>
  <c r="D255" i="3"/>
  <c r="E255" i="3"/>
  <c r="F255" i="3"/>
  <c r="G255" i="3"/>
  <c r="H255" i="3"/>
  <c r="I255" i="3"/>
  <c r="J255" i="3"/>
  <c r="C254" i="3"/>
  <c r="D254" i="3"/>
  <c r="E254" i="3"/>
  <c r="F254" i="3"/>
  <c r="G254" i="3"/>
  <c r="H254" i="3"/>
  <c r="I254" i="3"/>
  <c r="J254" i="3"/>
  <c r="C253" i="3"/>
  <c r="D253" i="3"/>
  <c r="E253" i="3"/>
  <c r="F253" i="3"/>
  <c r="G253" i="3"/>
  <c r="H253" i="3"/>
  <c r="I253" i="3"/>
  <c r="J253" i="3"/>
  <c r="C252" i="3"/>
  <c r="D252" i="3"/>
  <c r="E252" i="3"/>
  <c r="F252" i="3"/>
  <c r="G252" i="3"/>
  <c r="H252" i="3"/>
  <c r="I252" i="3"/>
  <c r="J252" i="3"/>
  <c r="C251" i="3"/>
  <c r="D251" i="3"/>
  <c r="E251" i="3"/>
  <c r="F251" i="3"/>
  <c r="G251" i="3"/>
  <c r="H251" i="3"/>
  <c r="I251" i="3"/>
  <c r="J251" i="3"/>
  <c r="C250" i="3"/>
  <c r="D250" i="3"/>
  <c r="E250" i="3"/>
  <c r="F250" i="3"/>
  <c r="G250" i="3"/>
  <c r="H250" i="3"/>
  <c r="I250" i="3"/>
  <c r="J250" i="3"/>
  <c r="B30" i="1"/>
  <c r="H30" i="1" s="1"/>
  <c r="C30" i="1"/>
  <c r="E30" i="1" s="1"/>
  <c r="C154" i="24"/>
  <c r="A154" i="24" s="1"/>
  <c r="C153" i="24"/>
  <c r="A153" i="24" s="1"/>
  <c r="G15" i="14"/>
  <c r="C152" i="24"/>
  <c r="A152" i="24" s="1"/>
  <c r="C151" i="24"/>
  <c r="A151" i="24" s="1"/>
  <c r="C150" i="24"/>
  <c r="A150" i="24" s="1"/>
  <c r="C3" i="24"/>
  <c r="A3" i="24" s="1"/>
  <c r="C4" i="24"/>
  <c r="A4" i="24" s="1"/>
  <c r="C5" i="24"/>
  <c r="A5" i="24" s="1"/>
  <c r="C6" i="24"/>
  <c r="A6" i="24" s="1"/>
  <c r="C7" i="24"/>
  <c r="A7" i="24" s="1"/>
  <c r="C8" i="24"/>
  <c r="A8" i="24" s="1"/>
  <c r="C9" i="24"/>
  <c r="A9" i="24" s="1"/>
  <c r="C10" i="24"/>
  <c r="A10" i="24" s="1"/>
  <c r="C11" i="24"/>
  <c r="A11" i="24" s="1"/>
  <c r="C12" i="24"/>
  <c r="A12" i="24" s="1"/>
  <c r="C13" i="24"/>
  <c r="A13" i="24" s="1"/>
  <c r="C14" i="24"/>
  <c r="A14" i="24" s="1"/>
  <c r="C15" i="24"/>
  <c r="A15" i="24" s="1"/>
  <c r="C16" i="24"/>
  <c r="A16" i="24" s="1"/>
  <c r="C17" i="24"/>
  <c r="A17" i="24" s="1"/>
  <c r="C18" i="24"/>
  <c r="A18" i="24" s="1"/>
  <c r="C19" i="24"/>
  <c r="A19" i="24" s="1"/>
  <c r="C20" i="24"/>
  <c r="A20" i="24" s="1"/>
  <c r="C21" i="24"/>
  <c r="A21" i="24" s="1"/>
  <c r="C22" i="24"/>
  <c r="A22" i="24" s="1"/>
  <c r="C23" i="24"/>
  <c r="A23" i="24" s="1"/>
  <c r="C24" i="24"/>
  <c r="A24" i="24" s="1"/>
  <c r="C25" i="24"/>
  <c r="A25" i="24" s="1"/>
  <c r="C26" i="24"/>
  <c r="A26" i="24" s="1"/>
  <c r="C27" i="24"/>
  <c r="A27" i="24" s="1"/>
  <c r="C28" i="24"/>
  <c r="A28" i="24" s="1"/>
  <c r="C29" i="24"/>
  <c r="A29" i="24" s="1"/>
  <c r="C30" i="24"/>
  <c r="A30" i="24" s="1"/>
  <c r="C31" i="24"/>
  <c r="A31" i="24" s="1"/>
  <c r="C32" i="24"/>
  <c r="A32" i="24" s="1"/>
  <c r="C33" i="24"/>
  <c r="A33" i="24" s="1"/>
  <c r="C34" i="24"/>
  <c r="A34" i="24" s="1"/>
  <c r="C35" i="24"/>
  <c r="A35" i="24" s="1"/>
  <c r="C36" i="24"/>
  <c r="A36" i="24" s="1"/>
  <c r="C37" i="24"/>
  <c r="A37" i="24" s="1"/>
  <c r="C38" i="24"/>
  <c r="A38" i="24" s="1"/>
  <c r="C39" i="24"/>
  <c r="A39" i="24" s="1"/>
  <c r="C40" i="24"/>
  <c r="A40" i="24" s="1"/>
  <c r="C41" i="24"/>
  <c r="A41" i="24" s="1"/>
  <c r="C42" i="24"/>
  <c r="A42" i="24" s="1"/>
  <c r="C43" i="24"/>
  <c r="A43" i="24" s="1"/>
  <c r="C44" i="24"/>
  <c r="A44" i="24" s="1"/>
  <c r="C45" i="24"/>
  <c r="A45" i="24" s="1"/>
  <c r="C46" i="24"/>
  <c r="A46" i="24" s="1"/>
  <c r="C47" i="24"/>
  <c r="A47" i="24" s="1"/>
  <c r="C48" i="24"/>
  <c r="A48" i="24" s="1"/>
  <c r="C49" i="24"/>
  <c r="A49" i="24" s="1"/>
  <c r="C50" i="24"/>
  <c r="A50" i="24" s="1"/>
  <c r="C51" i="24"/>
  <c r="A51" i="24" s="1"/>
  <c r="C52" i="24"/>
  <c r="A52" i="24" s="1"/>
  <c r="C53" i="24"/>
  <c r="A53" i="24" s="1"/>
  <c r="C54" i="24"/>
  <c r="A54" i="24" s="1"/>
  <c r="C55" i="24"/>
  <c r="A55" i="24" s="1"/>
  <c r="C56" i="24"/>
  <c r="A56" i="24" s="1"/>
  <c r="C57" i="24"/>
  <c r="A57" i="24" s="1"/>
  <c r="C58" i="24"/>
  <c r="A58" i="24" s="1"/>
  <c r="C59" i="24"/>
  <c r="A59" i="24" s="1"/>
  <c r="C60" i="24"/>
  <c r="A60" i="24" s="1"/>
  <c r="C61" i="24"/>
  <c r="A61" i="24" s="1"/>
  <c r="C62" i="24"/>
  <c r="A62" i="24" s="1"/>
  <c r="C63" i="24"/>
  <c r="A63" i="24" s="1"/>
  <c r="C64" i="24"/>
  <c r="A64" i="24" s="1"/>
  <c r="C65" i="24"/>
  <c r="A65" i="24" s="1"/>
  <c r="C66" i="24"/>
  <c r="A66" i="24" s="1"/>
  <c r="C67" i="24"/>
  <c r="A67" i="24" s="1"/>
  <c r="C68" i="24"/>
  <c r="A68" i="24" s="1"/>
  <c r="C69" i="24"/>
  <c r="A69" i="24" s="1"/>
  <c r="C70" i="24"/>
  <c r="A70" i="24" s="1"/>
  <c r="C71" i="24"/>
  <c r="A71" i="24" s="1"/>
  <c r="C72" i="24"/>
  <c r="A72" i="24" s="1"/>
  <c r="C73" i="24"/>
  <c r="A73" i="24" s="1"/>
  <c r="C74" i="24"/>
  <c r="A74" i="24" s="1"/>
  <c r="C75" i="24"/>
  <c r="A75" i="24" s="1"/>
  <c r="C76" i="24"/>
  <c r="A76" i="24" s="1"/>
  <c r="C77" i="24"/>
  <c r="A77" i="24" s="1"/>
  <c r="C78" i="24"/>
  <c r="A78" i="24" s="1"/>
  <c r="C79" i="24"/>
  <c r="A79" i="24" s="1"/>
  <c r="C80" i="24"/>
  <c r="A80" i="24" s="1"/>
  <c r="C81" i="24"/>
  <c r="A81" i="24" s="1"/>
  <c r="C82" i="24"/>
  <c r="A82" i="24" s="1"/>
  <c r="C83" i="24"/>
  <c r="A83" i="24" s="1"/>
  <c r="C84" i="24"/>
  <c r="A84" i="24" s="1"/>
  <c r="C85" i="24"/>
  <c r="A85" i="24" s="1"/>
  <c r="C86" i="24"/>
  <c r="A86" i="24" s="1"/>
  <c r="C87" i="24"/>
  <c r="A87" i="24" s="1"/>
  <c r="C88" i="24"/>
  <c r="A88" i="24" s="1"/>
  <c r="C89" i="24"/>
  <c r="A89" i="24" s="1"/>
  <c r="C90" i="24"/>
  <c r="A90" i="24" s="1"/>
  <c r="C91" i="24"/>
  <c r="A91" i="24" s="1"/>
  <c r="C92" i="24"/>
  <c r="A92" i="24" s="1"/>
  <c r="C93" i="24"/>
  <c r="A93" i="24" s="1"/>
  <c r="C94" i="24"/>
  <c r="A94" i="24" s="1"/>
  <c r="C95" i="24"/>
  <c r="A95" i="24" s="1"/>
  <c r="C96" i="24"/>
  <c r="A96" i="24" s="1"/>
  <c r="C97" i="24"/>
  <c r="A97" i="24" s="1"/>
  <c r="C98" i="24"/>
  <c r="A98" i="24" s="1"/>
  <c r="C99" i="24"/>
  <c r="A99" i="24" s="1"/>
  <c r="C100" i="24"/>
  <c r="A100" i="24" s="1"/>
  <c r="C101" i="24"/>
  <c r="A101" i="24" s="1"/>
  <c r="C102" i="24"/>
  <c r="A102" i="24" s="1"/>
  <c r="C103" i="24"/>
  <c r="A103" i="24" s="1"/>
  <c r="C104" i="24"/>
  <c r="A104" i="24" s="1"/>
  <c r="C105" i="24"/>
  <c r="A105" i="24" s="1"/>
  <c r="C106" i="24"/>
  <c r="A106" i="24" s="1"/>
  <c r="C107" i="24"/>
  <c r="A107" i="24" s="1"/>
  <c r="C108" i="24"/>
  <c r="A108" i="24" s="1"/>
  <c r="C109" i="24"/>
  <c r="A109" i="24" s="1"/>
  <c r="C110" i="24"/>
  <c r="A110" i="24" s="1"/>
  <c r="C111" i="24"/>
  <c r="A111" i="24" s="1"/>
  <c r="C112" i="24"/>
  <c r="A112" i="24" s="1"/>
  <c r="C113" i="24"/>
  <c r="A113" i="24" s="1"/>
  <c r="C114" i="24"/>
  <c r="A114" i="24" s="1"/>
  <c r="C115" i="24"/>
  <c r="A115" i="24" s="1"/>
  <c r="C116" i="24"/>
  <c r="A116" i="24" s="1"/>
  <c r="C117" i="24"/>
  <c r="A117" i="24" s="1"/>
  <c r="C118" i="24"/>
  <c r="A118" i="24" s="1"/>
  <c r="C119" i="24"/>
  <c r="A119" i="24" s="1"/>
  <c r="C120" i="24"/>
  <c r="A120" i="24" s="1"/>
  <c r="C121" i="24"/>
  <c r="A121" i="24" s="1"/>
  <c r="C122" i="24"/>
  <c r="A122" i="24" s="1"/>
  <c r="C123" i="24"/>
  <c r="A123" i="24" s="1"/>
  <c r="C124" i="24"/>
  <c r="A124" i="24" s="1"/>
  <c r="C125" i="24"/>
  <c r="A125" i="24" s="1"/>
  <c r="C126" i="24"/>
  <c r="A126" i="24" s="1"/>
  <c r="C127" i="24"/>
  <c r="A127" i="24" s="1"/>
  <c r="C128" i="24"/>
  <c r="A128" i="24" s="1"/>
  <c r="C129" i="24"/>
  <c r="A129" i="24" s="1"/>
  <c r="C130" i="24"/>
  <c r="A130" i="24" s="1"/>
  <c r="C131" i="24"/>
  <c r="A131" i="24" s="1"/>
  <c r="C132" i="24"/>
  <c r="A132" i="24" s="1"/>
  <c r="C133" i="24"/>
  <c r="A133" i="24" s="1"/>
  <c r="C134" i="24"/>
  <c r="A134" i="24" s="1"/>
  <c r="C135" i="24"/>
  <c r="A135" i="24" s="1"/>
  <c r="C136" i="24"/>
  <c r="A136" i="24" s="1"/>
  <c r="C137" i="24"/>
  <c r="A137" i="24" s="1"/>
  <c r="C138" i="24"/>
  <c r="A138" i="24" s="1"/>
  <c r="C139" i="24"/>
  <c r="A139" i="24" s="1"/>
  <c r="C140" i="24"/>
  <c r="A140" i="24" s="1"/>
  <c r="C141" i="24"/>
  <c r="A141" i="24" s="1"/>
  <c r="C142" i="24"/>
  <c r="A142" i="24" s="1"/>
  <c r="C143" i="24"/>
  <c r="A143" i="24" s="1"/>
  <c r="C144" i="24"/>
  <c r="A144" i="24" s="1"/>
  <c r="C145" i="24"/>
  <c r="A145" i="24" s="1"/>
  <c r="C146" i="24"/>
  <c r="A146" i="24" s="1"/>
  <c r="C147" i="24"/>
  <c r="A147" i="24" s="1"/>
  <c r="C148" i="24"/>
  <c r="A148" i="24" s="1"/>
  <c r="C149" i="24"/>
  <c r="A149" i="24" s="1"/>
  <c r="T4" i="25"/>
  <c r="S4" i="25"/>
  <c r="B7" i="25"/>
  <c r="B6" i="25"/>
  <c r="S3" i="25"/>
  <c r="S2" i="25"/>
  <c r="S1" i="25"/>
  <c r="C2" i="24"/>
  <c r="A2" i="24" s="1"/>
  <c r="K271" i="3" l="1"/>
  <c r="K274" i="3"/>
  <c r="K276" i="3"/>
  <c r="K275" i="3"/>
  <c r="K273" i="3"/>
  <c r="K272" i="3"/>
  <c r="I12" i="1"/>
  <c r="G12" i="1"/>
  <c r="J12" i="1"/>
  <c r="K270" i="3"/>
  <c r="K269" i="3"/>
  <c r="K268" i="3"/>
  <c r="K267" i="3"/>
  <c r="K266" i="3"/>
  <c r="K265" i="3"/>
  <c r="K264" i="3"/>
  <c r="K263" i="3"/>
  <c r="K262" i="3"/>
  <c r="K261" i="3"/>
  <c r="K260" i="3"/>
  <c r="K259" i="3"/>
  <c r="I16" i="1"/>
  <c r="G16" i="1"/>
  <c r="J16" i="1"/>
  <c r="F16" i="1"/>
  <c r="K221" i="3"/>
  <c r="K211" i="3"/>
  <c r="K258" i="3"/>
  <c r="K257" i="3"/>
  <c r="K256" i="3"/>
  <c r="K255" i="3"/>
  <c r="K254" i="3"/>
  <c r="K253" i="3"/>
  <c r="K252" i="3"/>
  <c r="K251" i="3"/>
  <c r="K250" i="3"/>
  <c r="I30" i="1"/>
  <c r="G30" i="1"/>
  <c r="J30" i="1"/>
  <c r="F30" i="1"/>
  <c r="J5" i="25"/>
  <c r="H5" i="25"/>
  <c r="K5" i="25"/>
  <c r="C5" i="25"/>
  <c r="Q5" i="25"/>
  <c r="L5" i="25"/>
  <c r="D5" i="25"/>
  <c r="M5" i="25"/>
  <c r="E5" i="25"/>
  <c r="N5" i="25"/>
  <c r="F5" i="25"/>
  <c r="O5" i="25"/>
  <c r="G5" i="25"/>
  <c r="P5" i="25"/>
  <c r="I5" i="25"/>
  <c r="A2" i="19"/>
  <c r="A3" i="19" s="1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G14" i="14"/>
  <c r="G13" i="14"/>
  <c r="G12" i="14"/>
  <c r="G11" i="14"/>
  <c r="G10" i="14"/>
  <c r="C6" i="21"/>
  <c r="C25" i="1"/>
  <c r="E25" i="1" s="1"/>
  <c r="D6" i="21" s="1"/>
  <c r="B25" i="1"/>
  <c r="F25" i="1" s="1"/>
  <c r="C245" i="3"/>
  <c r="C246" i="3"/>
  <c r="D245" i="3"/>
  <c r="D246" i="3"/>
  <c r="E245" i="3"/>
  <c r="E246" i="3"/>
  <c r="F245" i="3"/>
  <c r="F246" i="3"/>
  <c r="G245" i="3"/>
  <c r="G246" i="3"/>
  <c r="H245" i="3"/>
  <c r="H246" i="3"/>
  <c r="I245" i="3"/>
  <c r="I246" i="3"/>
  <c r="J245" i="3"/>
  <c r="J246" i="3"/>
  <c r="G9" i="14"/>
  <c r="A4" i="13"/>
  <c r="A5" i="13" s="1"/>
  <c r="A6" i="13" s="1"/>
  <c r="A7" i="13" s="1"/>
  <c r="A8" i="13" s="1"/>
  <c r="A9" i="13" s="1"/>
  <c r="C37" i="3"/>
  <c r="D37" i="3"/>
  <c r="E37" i="3"/>
  <c r="F37" i="3"/>
  <c r="G37" i="3"/>
  <c r="H37" i="3"/>
  <c r="I37" i="3"/>
  <c r="J37" i="3"/>
  <c r="C62" i="3"/>
  <c r="D62" i="3"/>
  <c r="E62" i="3"/>
  <c r="F62" i="3"/>
  <c r="G62" i="3"/>
  <c r="H62" i="3"/>
  <c r="I62" i="3"/>
  <c r="J62" i="3"/>
  <c r="H2" i="1"/>
  <c r="F2" i="1"/>
  <c r="B3" i="1"/>
  <c r="H3" i="1" s="1"/>
  <c r="B4" i="1"/>
  <c r="H4" i="1" s="1"/>
  <c r="B5" i="1"/>
  <c r="H5" i="1" s="1"/>
  <c r="B6" i="1"/>
  <c r="F6" i="1" s="1"/>
  <c r="B7" i="1"/>
  <c r="H7" i="1" s="1"/>
  <c r="B8" i="1"/>
  <c r="F8" i="1" s="1"/>
  <c r="B9" i="1"/>
  <c r="F9" i="1" s="1"/>
  <c r="B10" i="1"/>
  <c r="H10" i="1" s="1"/>
  <c r="B11" i="1"/>
  <c r="H11" i="1" s="1"/>
  <c r="B13" i="1"/>
  <c r="H13" i="1" s="1"/>
  <c r="B14" i="1"/>
  <c r="F14" i="1" s="1"/>
  <c r="B15" i="1"/>
  <c r="H15" i="1" s="1"/>
  <c r="B17" i="1"/>
  <c r="H17" i="1" s="1"/>
  <c r="B18" i="1"/>
  <c r="F18" i="1" s="1"/>
  <c r="B19" i="1"/>
  <c r="F19" i="1" s="1"/>
  <c r="B20" i="1"/>
  <c r="H20" i="1" s="1"/>
  <c r="B21" i="1"/>
  <c r="H21" i="1" s="1"/>
  <c r="B22" i="1"/>
  <c r="H22" i="1" s="1"/>
  <c r="B23" i="1"/>
  <c r="F23" i="1" s="1"/>
  <c r="B24" i="1"/>
  <c r="H24" i="1" s="1"/>
  <c r="B26" i="1"/>
  <c r="H26" i="1" s="1"/>
  <c r="B27" i="1"/>
  <c r="F27" i="1" s="1"/>
  <c r="B28" i="1"/>
  <c r="F28" i="1" s="1"/>
  <c r="B29" i="1"/>
  <c r="H29" i="1" s="1"/>
  <c r="B31" i="1"/>
  <c r="H31" i="1" s="1"/>
  <c r="B32" i="1"/>
  <c r="H32" i="1" s="1"/>
  <c r="G2" i="14"/>
  <c r="G3" i="14"/>
  <c r="G4" i="14"/>
  <c r="G5" i="14"/>
  <c r="G6" i="14"/>
  <c r="G7" i="14"/>
  <c r="G8" i="14"/>
  <c r="A2" i="14"/>
  <c r="A2" i="13"/>
  <c r="A3" i="13" s="1"/>
  <c r="C113" i="3"/>
  <c r="D113" i="3"/>
  <c r="E113" i="3"/>
  <c r="F113" i="3"/>
  <c r="G113" i="3"/>
  <c r="H113" i="3"/>
  <c r="I113" i="3"/>
  <c r="J113" i="3"/>
  <c r="C2" i="1"/>
  <c r="E2" i="1" s="1"/>
  <c r="C2" i="21"/>
  <c r="C3" i="21"/>
  <c r="C4" i="21"/>
  <c r="C5" i="21"/>
  <c r="C8" i="21"/>
  <c r="C7" i="21"/>
  <c r="C9" i="21"/>
  <c r="C10" i="21"/>
  <c r="C11" i="21"/>
  <c r="C14" i="21"/>
  <c r="C15" i="21"/>
  <c r="C12" i="21"/>
  <c r="C16" i="21"/>
  <c r="C13" i="21"/>
  <c r="H4" i="8"/>
  <c r="H2" i="8"/>
  <c r="H3" i="8"/>
  <c r="H5" i="8"/>
  <c r="H6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A2" i="8"/>
  <c r="A3" i="8" s="1"/>
  <c r="A4" i="8" s="1"/>
  <c r="A5" i="8" s="1"/>
  <c r="A6" i="8" s="1"/>
  <c r="C2" i="8"/>
  <c r="C3" i="8"/>
  <c r="A2" i="9"/>
  <c r="C142" i="3"/>
  <c r="D142" i="3"/>
  <c r="E142" i="3"/>
  <c r="F142" i="3"/>
  <c r="G142" i="3"/>
  <c r="H142" i="3"/>
  <c r="I142" i="3"/>
  <c r="J142" i="3"/>
  <c r="C129" i="3"/>
  <c r="D129" i="3"/>
  <c r="E129" i="3"/>
  <c r="F129" i="3"/>
  <c r="G129" i="3"/>
  <c r="H129" i="3"/>
  <c r="I129" i="3"/>
  <c r="J129" i="3"/>
  <c r="C234" i="3"/>
  <c r="D234" i="3"/>
  <c r="E234" i="3"/>
  <c r="F234" i="3"/>
  <c r="G234" i="3"/>
  <c r="H234" i="3"/>
  <c r="I234" i="3"/>
  <c r="J234" i="3"/>
  <c r="C4" i="1"/>
  <c r="E4" i="1" s="1"/>
  <c r="G4" i="1" s="1"/>
  <c r="C5" i="1"/>
  <c r="E5" i="1" s="1"/>
  <c r="C6" i="1"/>
  <c r="E6" i="1" s="1"/>
  <c r="C3" i="1"/>
  <c r="E3" i="1" s="1"/>
  <c r="C249" i="3"/>
  <c r="D249" i="3"/>
  <c r="E249" i="3"/>
  <c r="F249" i="3"/>
  <c r="G249" i="3"/>
  <c r="H249" i="3"/>
  <c r="I249" i="3"/>
  <c r="J249" i="3"/>
  <c r="C248" i="3"/>
  <c r="D248" i="3"/>
  <c r="E248" i="3"/>
  <c r="F248" i="3"/>
  <c r="G248" i="3"/>
  <c r="H248" i="3"/>
  <c r="I248" i="3"/>
  <c r="J248" i="3"/>
  <c r="C247" i="3"/>
  <c r="D247" i="3"/>
  <c r="E247" i="3"/>
  <c r="F247" i="3"/>
  <c r="G247" i="3"/>
  <c r="H247" i="3"/>
  <c r="I247" i="3"/>
  <c r="J247" i="3"/>
  <c r="C244" i="3"/>
  <c r="D244" i="3"/>
  <c r="E244" i="3"/>
  <c r="F244" i="3"/>
  <c r="G244" i="3"/>
  <c r="H244" i="3"/>
  <c r="I244" i="3"/>
  <c r="J244" i="3"/>
  <c r="C243" i="3"/>
  <c r="D243" i="3"/>
  <c r="E243" i="3"/>
  <c r="F243" i="3"/>
  <c r="G243" i="3"/>
  <c r="H243" i="3"/>
  <c r="I243" i="3"/>
  <c r="J243" i="3"/>
  <c r="C242" i="3"/>
  <c r="D242" i="3"/>
  <c r="E242" i="3"/>
  <c r="F242" i="3"/>
  <c r="G242" i="3"/>
  <c r="H242" i="3"/>
  <c r="I242" i="3"/>
  <c r="J242" i="3"/>
  <c r="C241" i="3"/>
  <c r="D241" i="3"/>
  <c r="E241" i="3"/>
  <c r="F241" i="3"/>
  <c r="G241" i="3"/>
  <c r="H241" i="3"/>
  <c r="I241" i="3"/>
  <c r="J241" i="3"/>
  <c r="C240" i="3"/>
  <c r="D240" i="3"/>
  <c r="E240" i="3"/>
  <c r="F240" i="3"/>
  <c r="G240" i="3"/>
  <c r="H240" i="3"/>
  <c r="I240" i="3"/>
  <c r="J240" i="3"/>
  <c r="C239" i="3"/>
  <c r="D239" i="3"/>
  <c r="E239" i="3"/>
  <c r="F239" i="3"/>
  <c r="G239" i="3"/>
  <c r="H239" i="3"/>
  <c r="I239" i="3"/>
  <c r="J239" i="3"/>
  <c r="C238" i="3"/>
  <c r="D238" i="3"/>
  <c r="E238" i="3"/>
  <c r="F238" i="3"/>
  <c r="G238" i="3"/>
  <c r="H238" i="3"/>
  <c r="I238" i="3"/>
  <c r="J238" i="3"/>
  <c r="C237" i="3"/>
  <c r="D237" i="3"/>
  <c r="E237" i="3"/>
  <c r="F237" i="3"/>
  <c r="G237" i="3"/>
  <c r="H237" i="3"/>
  <c r="I237" i="3"/>
  <c r="J237" i="3"/>
  <c r="C236" i="3"/>
  <c r="D236" i="3"/>
  <c r="E236" i="3"/>
  <c r="F236" i="3"/>
  <c r="G236" i="3"/>
  <c r="H236" i="3"/>
  <c r="I236" i="3"/>
  <c r="J236" i="3"/>
  <c r="C235" i="3"/>
  <c r="D235" i="3"/>
  <c r="E235" i="3"/>
  <c r="F235" i="3"/>
  <c r="G235" i="3"/>
  <c r="H235" i="3"/>
  <c r="I235" i="3"/>
  <c r="J235" i="3"/>
  <c r="C233" i="3"/>
  <c r="D233" i="3"/>
  <c r="E233" i="3"/>
  <c r="F233" i="3"/>
  <c r="G233" i="3"/>
  <c r="H233" i="3"/>
  <c r="I233" i="3"/>
  <c r="J233" i="3"/>
  <c r="C232" i="3"/>
  <c r="D232" i="3"/>
  <c r="E232" i="3"/>
  <c r="F232" i="3"/>
  <c r="G232" i="3"/>
  <c r="H232" i="3"/>
  <c r="I232" i="3"/>
  <c r="J232" i="3"/>
  <c r="C231" i="3"/>
  <c r="D231" i="3"/>
  <c r="E231" i="3"/>
  <c r="F231" i="3"/>
  <c r="G231" i="3"/>
  <c r="H231" i="3"/>
  <c r="I231" i="3"/>
  <c r="J231" i="3"/>
  <c r="C230" i="3"/>
  <c r="D230" i="3"/>
  <c r="E230" i="3"/>
  <c r="F230" i="3"/>
  <c r="G230" i="3"/>
  <c r="H230" i="3"/>
  <c r="I230" i="3"/>
  <c r="J230" i="3"/>
  <c r="C229" i="3"/>
  <c r="D229" i="3"/>
  <c r="E229" i="3"/>
  <c r="F229" i="3"/>
  <c r="G229" i="3"/>
  <c r="H229" i="3"/>
  <c r="I229" i="3"/>
  <c r="J229" i="3"/>
  <c r="C228" i="3"/>
  <c r="D228" i="3"/>
  <c r="E228" i="3"/>
  <c r="F228" i="3"/>
  <c r="G228" i="3"/>
  <c r="H228" i="3"/>
  <c r="I228" i="3"/>
  <c r="J228" i="3"/>
  <c r="C32" i="1"/>
  <c r="E32" i="1" s="1"/>
  <c r="C227" i="3"/>
  <c r="D227" i="3"/>
  <c r="E227" i="3"/>
  <c r="F227" i="3"/>
  <c r="G227" i="3"/>
  <c r="H227" i="3"/>
  <c r="I227" i="3"/>
  <c r="J227" i="3"/>
  <c r="C226" i="3"/>
  <c r="D226" i="3"/>
  <c r="E226" i="3"/>
  <c r="F226" i="3"/>
  <c r="G226" i="3"/>
  <c r="H226" i="3"/>
  <c r="I226" i="3"/>
  <c r="J226" i="3"/>
  <c r="C31" i="1"/>
  <c r="E31" i="1" s="1"/>
  <c r="G31" i="1" s="1"/>
  <c r="C7" i="1"/>
  <c r="E7" i="1" s="1"/>
  <c r="C8" i="1"/>
  <c r="E8" i="1" s="1"/>
  <c r="C9" i="1"/>
  <c r="E9" i="1" s="1"/>
  <c r="C10" i="1"/>
  <c r="E10" i="1" s="1"/>
  <c r="C11" i="1"/>
  <c r="E11" i="1" s="1"/>
  <c r="G11" i="1" s="1"/>
  <c r="C13" i="1"/>
  <c r="E13" i="1" s="1"/>
  <c r="C14" i="1"/>
  <c r="E14" i="1" s="1"/>
  <c r="G14" i="1" s="1"/>
  <c r="C15" i="1"/>
  <c r="E15" i="1" s="1"/>
  <c r="C17" i="1"/>
  <c r="E17" i="1" s="1"/>
  <c r="D11" i="21" s="1"/>
  <c r="C18" i="1"/>
  <c r="E18" i="1" s="1"/>
  <c r="C19" i="1"/>
  <c r="E19" i="1" s="1"/>
  <c r="G19" i="1" s="1"/>
  <c r="C20" i="1"/>
  <c r="E20" i="1" s="1"/>
  <c r="C21" i="1"/>
  <c r="E21" i="1" s="1"/>
  <c r="G21" i="1" s="1"/>
  <c r="C22" i="1"/>
  <c r="E22" i="1" s="1"/>
  <c r="C23" i="1"/>
  <c r="E23" i="1" s="1"/>
  <c r="C24" i="1"/>
  <c r="E24" i="1" s="1"/>
  <c r="G24" i="1" s="1"/>
  <c r="C26" i="1"/>
  <c r="E26" i="1" s="1"/>
  <c r="D12" i="21" s="1"/>
  <c r="C27" i="1"/>
  <c r="E27" i="1" s="1"/>
  <c r="C28" i="1"/>
  <c r="E28" i="1" s="1"/>
  <c r="D13" i="21" s="1"/>
  <c r="C29" i="1"/>
  <c r="E29" i="1" s="1"/>
  <c r="C222" i="3"/>
  <c r="C223" i="3"/>
  <c r="C224" i="3"/>
  <c r="C225" i="3"/>
  <c r="D222" i="3"/>
  <c r="D223" i="3"/>
  <c r="D224" i="3"/>
  <c r="D225" i="3"/>
  <c r="E222" i="3"/>
  <c r="E223" i="3"/>
  <c r="E224" i="3"/>
  <c r="E225" i="3"/>
  <c r="F222" i="3"/>
  <c r="F223" i="3"/>
  <c r="F224" i="3"/>
  <c r="F225" i="3"/>
  <c r="G222" i="3"/>
  <c r="G223" i="3"/>
  <c r="G224" i="3"/>
  <c r="G225" i="3"/>
  <c r="H222" i="3"/>
  <c r="H223" i="3"/>
  <c r="H224" i="3"/>
  <c r="H225" i="3"/>
  <c r="I222" i="3"/>
  <c r="I223" i="3"/>
  <c r="I224" i="3"/>
  <c r="I225" i="3"/>
  <c r="J222" i="3"/>
  <c r="J223" i="3"/>
  <c r="J224" i="3"/>
  <c r="J225" i="3"/>
  <c r="C220" i="3"/>
  <c r="D220" i="3"/>
  <c r="E220" i="3"/>
  <c r="F220" i="3"/>
  <c r="G220" i="3"/>
  <c r="H220" i="3"/>
  <c r="I220" i="3"/>
  <c r="J220" i="3"/>
  <c r="C219" i="3"/>
  <c r="D219" i="3"/>
  <c r="E219" i="3"/>
  <c r="F219" i="3"/>
  <c r="G219" i="3"/>
  <c r="H219" i="3"/>
  <c r="I219" i="3"/>
  <c r="J219" i="3"/>
  <c r="C218" i="3"/>
  <c r="D218" i="3"/>
  <c r="E218" i="3"/>
  <c r="F218" i="3"/>
  <c r="G218" i="3"/>
  <c r="H218" i="3"/>
  <c r="I218" i="3"/>
  <c r="J218" i="3"/>
  <c r="C217" i="3"/>
  <c r="D217" i="3"/>
  <c r="E217" i="3"/>
  <c r="F217" i="3"/>
  <c r="G217" i="3"/>
  <c r="H217" i="3"/>
  <c r="I217" i="3"/>
  <c r="J217" i="3"/>
  <c r="C216" i="3"/>
  <c r="D216" i="3"/>
  <c r="E216" i="3"/>
  <c r="F216" i="3"/>
  <c r="G216" i="3"/>
  <c r="H216" i="3"/>
  <c r="I216" i="3"/>
  <c r="J216" i="3"/>
  <c r="C215" i="3"/>
  <c r="D215" i="3"/>
  <c r="E215" i="3"/>
  <c r="F215" i="3"/>
  <c r="G215" i="3"/>
  <c r="H215" i="3"/>
  <c r="I215" i="3"/>
  <c r="J215" i="3"/>
  <c r="C214" i="3"/>
  <c r="D214" i="3"/>
  <c r="E214" i="3"/>
  <c r="F214" i="3"/>
  <c r="G214" i="3"/>
  <c r="H214" i="3"/>
  <c r="I214" i="3"/>
  <c r="J214" i="3"/>
  <c r="C213" i="3"/>
  <c r="D213" i="3"/>
  <c r="E213" i="3"/>
  <c r="F213" i="3"/>
  <c r="G213" i="3"/>
  <c r="H213" i="3"/>
  <c r="I213" i="3"/>
  <c r="J213" i="3"/>
  <c r="C212" i="3"/>
  <c r="D212" i="3"/>
  <c r="E212" i="3"/>
  <c r="F212" i="3"/>
  <c r="G212" i="3"/>
  <c r="H212" i="3"/>
  <c r="I212" i="3"/>
  <c r="J212" i="3"/>
  <c r="C210" i="3"/>
  <c r="D210" i="3"/>
  <c r="E210" i="3"/>
  <c r="F210" i="3"/>
  <c r="G210" i="3"/>
  <c r="H210" i="3"/>
  <c r="I210" i="3"/>
  <c r="J210" i="3"/>
  <c r="C209" i="3"/>
  <c r="D209" i="3"/>
  <c r="E209" i="3"/>
  <c r="F209" i="3"/>
  <c r="G209" i="3"/>
  <c r="H209" i="3"/>
  <c r="I209" i="3"/>
  <c r="J209" i="3"/>
  <c r="C208" i="3"/>
  <c r="D208" i="3"/>
  <c r="E208" i="3"/>
  <c r="F208" i="3"/>
  <c r="G208" i="3"/>
  <c r="H208" i="3"/>
  <c r="I208" i="3"/>
  <c r="J208" i="3"/>
  <c r="C207" i="3"/>
  <c r="D207" i="3"/>
  <c r="E207" i="3"/>
  <c r="F207" i="3"/>
  <c r="G207" i="3"/>
  <c r="H207" i="3"/>
  <c r="I207" i="3"/>
  <c r="J207" i="3"/>
  <c r="C206" i="3"/>
  <c r="D206" i="3"/>
  <c r="E206" i="3"/>
  <c r="F206" i="3"/>
  <c r="G206" i="3"/>
  <c r="H206" i="3"/>
  <c r="I206" i="3"/>
  <c r="J206" i="3"/>
  <c r="C205" i="3"/>
  <c r="D205" i="3"/>
  <c r="E205" i="3"/>
  <c r="F205" i="3"/>
  <c r="G205" i="3"/>
  <c r="H205" i="3"/>
  <c r="I205" i="3"/>
  <c r="J205" i="3"/>
  <c r="C204" i="3"/>
  <c r="D204" i="3"/>
  <c r="E204" i="3"/>
  <c r="F204" i="3"/>
  <c r="G204" i="3"/>
  <c r="H204" i="3"/>
  <c r="I204" i="3"/>
  <c r="J204" i="3"/>
  <c r="C203" i="3"/>
  <c r="D203" i="3"/>
  <c r="E203" i="3"/>
  <c r="F203" i="3"/>
  <c r="G203" i="3"/>
  <c r="H203" i="3"/>
  <c r="I203" i="3"/>
  <c r="J203" i="3"/>
  <c r="C202" i="3"/>
  <c r="D202" i="3"/>
  <c r="E202" i="3"/>
  <c r="F202" i="3"/>
  <c r="G202" i="3"/>
  <c r="H202" i="3"/>
  <c r="I202" i="3"/>
  <c r="J202" i="3"/>
  <c r="C201" i="3"/>
  <c r="D201" i="3"/>
  <c r="E201" i="3"/>
  <c r="F201" i="3"/>
  <c r="G201" i="3"/>
  <c r="H201" i="3"/>
  <c r="I201" i="3"/>
  <c r="J201" i="3"/>
  <c r="C200" i="3"/>
  <c r="D200" i="3"/>
  <c r="E200" i="3"/>
  <c r="F200" i="3"/>
  <c r="G200" i="3"/>
  <c r="H200" i="3"/>
  <c r="I200" i="3"/>
  <c r="J200" i="3"/>
  <c r="C199" i="3"/>
  <c r="D199" i="3"/>
  <c r="E199" i="3"/>
  <c r="F199" i="3"/>
  <c r="G199" i="3"/>
  <c r="H199" i="3"/>
  <c r="I199" i="3"/>
  <c r="J199" i="3"/>
  <c r="C198" i="3"/>
  <c r="D198" i="3"/>
  <c r="E198" i="3"/>
  <c r="F198" i="3"/>
  <c r="G198" i="3"/>
  <c r="H198" i="3"/>
  <c r="I198" i="3"/>
  <c r="J198" i="3"/>
  <c r="C197" i="3"/>
  <c r="D197" i="3"/>
  <c r="E197" i="3"/>
  <c r="F197" i="3"/>
  <c r="G197" i="3"/>
  <c r="H197" i="3"/>
  <c r="I197" i="3"/>
  <c r="J197" i="3"/>
  <c r="C196" i="3"/>
  <c r="D196" i="3"/>
  <c r="E196" i="3"/>
  <c r="F196" i="3"/>
  <c r="G196" i="3"/>
  <c r="H196" i="3"/>
  <c r="I196" i="3"/>
  <c r="J196" i="3"/>
  <c r="C195" i="3"/>
  <c r="D195" i="3"/>
  <c r="E195" i="3"/>
  <c r="F195" i="3"/>
  <c r="G195" i="3"/>
  <c r="H195" i="3"/>
  <c r="I195" i="3"/>
  <c r="J195" i="3"/>
  <c r="C194" i="3"/>
  <c r="D194" i="3"/>
  <c r="E194" i="3"/>
  <c r="F194" i="3"/>
  <c r="G194" i="3"/>
  <c r="H194" i="3"/>
  <c r="I194" i="3"/>
  <c r="J194" i="3"/>
  <c r="C193" i="3"/>
  <c r="D193" i="3"/>
  <c r="E193" i="3"/>
  <c r="F193" i="3"/>
  <c r="G193" i="3"/>
  <c r="H193" i="3"/>
  <c r="I193" i="3"/>
  <c r="J193" i="3"/>
  <c r="C192" i="3"/>
  <c r="D192" i="3"/>
  <c r="E192" i="3"/>
  <c r="F192" i="3"/>
  <c r="G192" i="3"/>
  <c r="H192" i="3"/>
  <c r="I192" i="3"/>
  <c r="J192" i="3"/>
  <c r="C191" i="3"/>
  <c r="D191" i="3"/>
  <c r="E191" i="3"/>
  <c r="F191" i="3"/>
  <c r="G191" i="3"/>
  <c r="H191" i="3"/>
  <c r="I191" i="3"/>
  <c r="J191" i="3"/>
  <c r="C190" i="3"/>
  <c r="D190" i="3"/>
  <c r="E190" i="3"/>
  <c r="F190" i="3"/>
  <c r="G190" i="3"/>
  <c r="H190" i="3"/>
  <c r="I190" i="3"/>
  <c r="J190" i="3"/>
  <c r="C189" i="3"/>
  <c r="D189" i="3"/>
  <c r="E189" i="3"/>
  <c r="F189" i="3"/>
  <c r="G189" i="3"/>
  <c r="H189" i="3"/>
  <c r="I189" i="3"/>
  <c r="J189" i="3"/>
  <c r="C188" i="3"/>
  <c r="D188" i="3"/>
  <c r="E188" i="3"/>
  <c r="F188" i="3"/>
  <c r="G188" i="3"/>
  <c r="H188" i="3"/>
  <c r="I188" i="3"/>
  <c r="J188" i="3"/>
  <c r="C187" i="3"/>
  <c r="D187" i="3"/>
  <c r="E187" i="3"/>
  <c r="F187" i="3"/>
  <c r="G187" i="3"/>
  <c r="H187" i="3"/>
  <c r="I187" i="3"/>
  <c r="J187" i="3"/>
  <c r="C186" i="3"/>
  <c r="D186" i="3"/>
  <c r="E186" i="3"/>
  <c r="F186" i="3"/>
  <c r="G186" i="3"/>
  <c r="H186" i="3"/>
  <c r="I186" i="3"/>
  <c r="J186" i="3"/>
  <c r="C185" i="3"/>
  <c r="D185" i="3"/>
  <c r="E185" i="3"/>
  <c r="F185" i="3"/>
  <c r="G185" i="3"/>
  <c r="H185" i="3"/>
  <c r="I185" i="3"/>
  <c r="J185" i="3"/>
  <c r="C184" i="3"/>
  <c r="D184" i="3"/>
  <c r="E184" i="3"/>
  <c r="F184" i="3"/>
  <c r="G184" i="3"/>
  <c r="H184" i="3"/>
  <c r="I184" i="3"/>
  <c r="J184" i="3"/>
  <c r="C183" i="3"/>
  <c r="D183" i="3"/>
  <c r="E183" i="3"/>
  <c r="F183" i="3"/>
  <c r="G183" i="3"/>
  <c r="H183" i="3"/>
  <c r="I183" i="3"/>
  <c r="J183" i="3"/>
  <c r="C182" i="3"/>
  <c r="D182" i="3"/>
  <c r="E182" i="3"/>
  <c r="F182" i="3"/>
  <c r="G182" i="3"/>
  <c r="H182" i="3"/>
  <c r="I182" i="3"/>
  <c r="J182" i="3"/>
  <c r="C179" i="3"/>
  <c r="D179" i="3"/>
  <c r="E179" i="3"/>
  <c r="F179" i="3"/>
  <c r="G179" i="3"/>
  <c r="H179" i="3"/>
  <c r="I179" i="3"/>
  <c r="J179" i="3"/>
  <c r="C181" i="3"/>
  <c r="D181" i="3"/>
  <c r="E181" i="3"/>
  <c r="F181" i="3"/>
  <c r="G181" i="3"/>
  <c r="H181" i="3"/>
  <c r="I181" i="3"/>
  <c r="J181" i="3"/>
  <c r="C180" i="3"/>
  <c r="D180" i="3"/>
  <c r="E180" i="3"/>
  <c r="F180" i="3"/>
  <c r="G180" i="3"/>
  <c r="H180" i="3"/>
  <c r="I180" i="3"/>
  <c r="J180" i="3"/>
  <c r="C178" i="3"/>
  <c r="D178" i="3"/>
  <c r="E178" i="3"/>
  <c r="F178" i="3"/>
  <c r="G178" i="3"/>
  <c r="H178" i="3"/>
  <c r="I178" i="3"/>
  <c r="J178" i="3"/>
  <c r="C177" i="3"/>
  <c r="D177" i="3"/>
  <c r="E177" i="3"/>
  <c r="F177" i="3"/>
  <c r="G177" i="3"/>
  <c r="H177" i="3"/>
  <c r="I177" i="3"/>
  <c r="J177" i="3"/>
  <c r="C176" i="3"/>
  <c r="D176" i="3"/>
  <c r="E176" i="3"/>
  <c r="F176" i="3"/>
  <c r="G176" i="3"/>
  <c r="H176" i="3"/>
  <c r="I176" i="3"/>
  <c r="J176" i="3"/>
  <c r="C175" i="3"/>
  <c r="D175" i="3"/>
  <c r="E175" i="3"/>
  <c r="F175" i="3"/>
  <c r="G175" i="3"/>
  <c r="H175" i="3"/>
  <c r="I175" i="3"/>
  <c r="J175" i="3"/>
  <c r="C174" i="3"/>
  <c r="D174" i="3"/>
  <c r="E174" i="3"/>
  <c r="F174" i="3"/>
  <c r="G174" i="3"/>
  <c r="H174" i="3"/>
  <c r="I174" i="3"/>
  <c r="J174" i="3"/>
  <c r="C173" i="3"/>
  <c r="D173" i="3"/>
  <c r="E173" i="3"/>
  <c r="F173" i="3"/>
  <c r="G173" i="3"/>
  <c r="H173" i="3"/>
  <c r="I173" i="3"/>
  <c r="J173" i="3"/>
  <c r="C172" i="3"/>
  <c r="D172" i="3"/>
  <c r="E172" i="3"/>
  <c r="F172" i="3"/>
  <c r="G172" i="3"/>
  <c r="H172" i="3"/>
  <c r="I172" i="3"/>
  <c r="J172" i="3"/>
  <c r="C171" i="3"/>
  <c r="D171" i="3"/>
  <c r="E171" i="3"/>
  <c r="F171" i="3"/>
  <c r="G171" i="3"/>
  <c r="H171" i="3"/>
  <c r="I171" i="3"/>
  <c r="J171" i="3"/>
  <c r="C170" i="3"/>
  <c r="D170" i="3"/>
  <c r="E170" i="3"/>
  <c r="F170" i="3"/>
  <c r="G170" i="3"/>
  <c r="H170" i="3"/>
  <c r="I170" i="3"/>
  <c r="J170" i="3"/>
  <c r="C169" i="3"/>
  <c r="D169" i="3"/>
  <c r="E169" i="3"/>
  <c r="F169" i="3"/>
  <c r="G169" i="3"/>
  <c r="H169" i="3"/>
  <c r="I169" i="3"/>
  <c r="J169" i="3"/>
  <c r="C168" i="3"/>
  <c r="D168" i="3"/>
  <c r="E168" i="3"/>
  <c r="F168" i="3"/>
  <c r="G168" i="3"/>
  <c r="H168" i="3"/>
  <c r="I168" i="3"/>
  <c r="J168" i="3"/>
  <c r="C167" i="3"/>
  <c r="D167" i="3"/>
  <c r="E167" i="3"/>
  <c r="F167" i="3"/>
  <c r="G167" i="3"/>
  <c r="H167" i="3"/>
  <c r="I167" i="3"/>
  <c r="J167" i="3"/>
  <c r="C166" i="3"/>
  <c r="D166" i="3"/>
  <c r="E166" i="3"/>
  <c r="F166" i="3"/>
  <c r="G166" i="3"/>
  <c r="H166" i="3"/>
  <c r="I166" i="3"/>
  <c r="J166" i="3"/>
  <c r="C165" i="3"/>
  <c r="D165" i="3"/>
  <c r="E165" i="3"/>
  <c r="F165" i="3"/>
  <c r="G165" i="3"/>
  <c r="H165" i="3"/>
  <c r="I165" i="3"/>
  <c r="J165" i="3"/>
  <c r="C164" i="3"/>
  <c r="D164" i="3"/>
  <c r="E164" i="3"/>
  <c r="F164" i="3"/>
  <c r="G164" i="3"/>
  <c r="H164" i="3"/>
  <c r="I164" i="3"/>
  <c r="J164" i="3"/>
  <c r="C163" i="3"/>
  <c r="D163" i="3"/>
  <c r="E163" i="3"/>
  <c r="F163" i="3"/>
  <c r="G163" i="3"/>
  <c r="H163" i="3"/>
  <c r="I163" i="3"/>
  <c r="J163" i="3"/>
  <c r="C162" i="3"/>
  <c r="D162" i="3"/>
  <c r="E162" i="3"/>
  <c r="F162" i="3"/>
  <c r="G162" i="3"/>
  <c r="H162" i="3"/>
  <c r="I162" i="3"/>
  <c r="J162" i="3"/>
  <c r="C161" i="3"/>
  <c r="D161" i="3"/>
  <c r="E161" i="3"/>
  <c r="F161" i="3"/>
  <c r="G161" i="3"/>
  <c r="H161" i="3"/>
  <c r="I161" i="3"/>
  <c r="J161" i="3"/>
  <c r="C160" i="3"/>
  <c r="D160" i="3"/>
  <c r="E160" i="3"/>
  <c r="F160" i="3"/>
  <c r="G160" i="3"/>
  <c r="H160" i="3"/>
  <c r="I160" i="3"/>
  <c r="J160" i="3"/>
  <c r="C159" i="3"/>
  <c r="D159" i="3"/>
  <c r="E159" i="3"/>
  <c r="F159" i="3"/>
  <c r="G159" i="3"/>
  <c r="H159" i="3"/>
  <c r="I159" i="3"/>
  <c r="J159" i="3"/>
  <c r="C158" i="3"/>
  <c r="D158" i="3"/>
  <c r="E158" i="3"/>
  <c r="F158" i="3"/>
  <c r="G158" i="3"/>
  <c r="H158" i="3"/>
  <c r="I158" i="3"/>
  <c r="J158" i="3"/>
  <c r="C157" i="3"/>
  <c r="D157" i="3"/>
  <c r="E157" i="3"/>
  <c r="F157" i="3"/>
  <c r="G157" i="3"/>
  <c r="H157" i="3"/>
  <c r="I157" i="3"/>
  <c r="J157" i="3"/>
  <c r="C156" i="3"/>
  <c r="D156" i="3"/>
  <c r="E156" i="3"/>
  <c r="F156" i="3"/>
  <c r="G156" i="3"/>
  <c r="H156" i="3"/>
  <c r="I156" i="3"/>
  <c r="J156" i="3"/>
  <c r="C155" i="3"/>
  <c r="D155" i="3"/>
  <c r="E155" i="3"/>
  <c r="F155" i="3"/>
  <c r="G155" i="3"/>
  <c r="H155" i="3"/>
  <c r="I155" i="3"/>
  <c r="J155" i="3"/>
  <c r="C154" i="3"/>
  <c r="D154" i="3"/>
  <c r="E154" i="3"/>
  <c r="F154" i="3"/>
  <c r="G154" i="3"/>
  <c r="H154" i="3"/>
  <c r="I154" i="3"/>
  <c r="J154" i="3"/>
  <c r="C153" i="3"/>
  <c r="D153" i="3"/>
  <c r="E153" i="3"/>
  <c r="F153" i="3"/>
  <c r="G153" i="3"/>
  <c r="H153" i="3"/>
  <c r="I153" i="3"/>
  <c r="J153" i="3"/>
  <c r="C152" i="3"/>
  <c r="D152" i="3"/>
  <c r="E152" i="3"/>
  <c r="F152" i="3"/>
  <c r="G152" i="3"/>
  <c r="H152" i="3"/>
  <c r="I152" i="3"/>
  <c r="J152" i="3"/>
  <c r="C151" i="3"/>
  <c r="D151" i="3"/>
  <c r="E151" i="3"/>
  <c r="F151" i="3"/>
  <c r="G151" i="3"/>
  <c r="H151" i="3"/>
  <c r="I151" i="3"/>
  <c r="J151" i="3"/>
  <c r="C150" i="3"/>
  <c r="D150" i="3"/>
  <c r="E150" i="3"/>
  <c r="F150" i="3"/>
  <c r="G150" i="3"/>
  <c r="H150" i="3"/>
  <c r="I150" i="3"/>
  <c r="J150" i="3"/>
  <c r="C149" i="3"/>
  <c r="D149" i="3"/>
  <c r="E149" i="3"/>
  <c r="F149" i="3"/>
  <c r="G149" i="3"/>
  <c r="H149" i="3"/>
  <c r="I149" i="3"/>
  <c r="J149" i="3"/>
  <c r="C148" i="3"/>
  <c r="D148" i="3"/>
  <c r="E148" i="3"/>
  <c r="F148" i="3"/>
  <c r="G148" i="3"/>
  <c r="H148" i="3"/>
  <c r="I148" i="3"/>
  <c r="J148" i="3"/>
  <c r="C147" i="3"/>
  <c r="D147" i="3"/>
  <c r="E147" i="3"/>
  <c r="F147" i="3"/>
  <c r="G147" i="3"/>
  <c r="H147" i="3"/>
  <c r="I147" i="3"/>
  <c r="J147" i="3"/>
  <c r="C146" i="3"/>
  <c r="D146" i="3"/>
  <c r="E146" i="3"/>
  <c r="F146" i="3"/>
  <c r="G146" i="3"/>
  <c r="H146" i="3"/>
  <c r="I146" i="3"/>
  <c r="J146" i="3"/>
  <c r="C145" i="3"/>
  <c r="D145" i="3"/>
  <c r="E145" i="3"/>
  <c r="F145" i="3"/>
  <c r="G145" i="3"/>
  <c r="H145" i="3"/>
  <c r="I145" i="3"/>
  <c r="J145" i="3"/>
  <c r="C144" i="3"/>
  <c r="D144" i="3"/>
  <c r="E144" i="3"/>
  <c r="F144" i="3"/>
  <c r="G144" i="3"/>
  <c r="H144" i="3"/>
  <c r="I144" i="3"/>
  <c r="J144" i="3"/>
  <c r="C143" i="3"/>
  <c r="D143" i="3"/>
  <c r="E143" i="3"/>
  <c r="F143" i="3"/>
  <c r="G143" i="3"/>
  <c r="H143" i="3"/>
  <c r="I143" i="3"/>
  <c r="J143" i="3"/>
  <c r="C141" i="3"/>
  <c r="D141" i="3"/>
  <c r="E141" i="3"/>
  <c r="F141" i="3"/>
  <c r="G141" i="3"/>
  <c r="H141" i="3"/>
  <c r="I141" i="3"/>
  <c r="J141" i="3"/>
  <c r="C140" i="3"/>
  <c r="D140" i="3"/>
  <c r="E140" i="3"/>
  <c r="F140" i="3"/>
  <c r="G140" i="3"/>
  <c r="H140" i="3"/>
  <c r="I140" i="3"/>
  <c r="J140" i="3"/>
  <c r="C136" i="3"/>
  <c r="D136" i="3"/>
  <c r="E136" i="3"/>
  <c r="F136" i="3"/>
  <c r="G136" i="3"/>
  <c r="H136" i="3"/>
  <c r="I136" i="3"/>
  <c r="J136" i="3"/>
  <c r="C125" i="3"/>
  <c r="D125" i="3"/>
  <c r="E125" i="3"/>
  <c r="F125" i="3"/>
  <c r="G125" i="3"/>
  <c r="H125" i="3"/>
  <c r="I125" i="3"/>
  <c r="J125" i="3"/>
  <c r="C139" i="3"/>
  <c r="D139" i="3"/>
  <c r="E139" i="3"/>
  <c r="F139" i="3"/>
  <c r="G139" i="3"/>
  <c r="H139" i="3"/>
  <c r="I139" i="3"/>
  <c r="J139" i="3"/>
  <c r="C138" i="3"/>
  <c r="D138" i="3"/>
  <c r="E138" i="3"/>
  <c r="F138" i="3"/>
  <c r="G138" i="3"/>
  <c r="H138" i="3"/>
  <c r="I138" i="3"/>
  <c r="J138" i="3"/>
  <c r="C137" i="3"/>
  <c r="D137" i="3"/>
  <c r="E137" i="3"/>
  <c r="F137" i="3"/>
  <c r="G137" i="3"/>
  <c r="H137" i="3"/>
  <c r="I137" i="3"/>
  <c r="J137" i="3"/>
  <c r="C135" i="3"/>
  <c r="D135" i="3"/>
  <c r="E135" i="3"/>
  <c r="F135" i="3"/>
  <c r="G135" i="3"/>
  <c r="H135" i="3"/>
  <c r="I135" i="3"/>
  <c r="J135" i="3"/>
  <c r="C134" i="3"/>
  <c r="D134" i="3"/>
  <c r="E134" i="3"/>
  <c r="F134" i="3"/>
  <c r="G134" i="3"/>
  <c r="H134" i="3"/>
  <c r="I134" i="3"/>
  <c r="J134" i="3"/>
  <c r="C133" i="3"/>
  <c r="D133" i="3"/>
  <c r="E133" i="3"/>
  <c r="F133" i="3"/>
  <c r="G133" i="3"/>
  <c r="H133" i="3"/>
  <c r="I133" i="3"/>
  <c r="J133" i="3"/>
  <c r="C132" i="3"/>
  <c r="D132" i="3"/>
  <c r="E132" i="3"/>
  <c r="F132" i="3"/>
  <c r="G132" i="3"/>
  <c r="H132" i="3"/>
  <c r="I132" i="3"/>
  <c r="J132" i="3"/>
  <c r="C131" i="3"/>
  <c r="D131" i="3"/>
  <c r="E131" i="3"/>
  <c r="F131" i="3"/>
  <c r="G131" i="3"/>
  <c r="H131" i="3"/>
  <c r="I131" i="3"/>
  <c r="J131" i="3"/>
  <c r="C130" i="3"/>
  <c r="D130" i="3"/>
  <c r="E130" i="3"/>
  <c r="F130" i="3"/>
  <c r="G130" i="3"/>
  <c r="H130" i="3"/>
  <c r="I130" i="3"/>
  <c r="J130" i="3"/>
  <c r="C128" i="3"/>
  <c r="D128" i="3"/>
  <c r="E128" i="3"/>
  <c r="F128" i="3"/>
  <c r="G128" i="3"/>
  <c r="H128" i="3"/>
  <c r="I128" i="3"/>
  <c r="J128" i="3"/>
  <c r="C127" i="3"/>
  <c r="D127" i="3"/>
  <c r="E127" i="3"/>
  <c r="F127" i="3"/>
  <c r="G127" i="3"/>
  <c r="H127" i="3"/>
  <c r="I127" i="3"/>
  <c r="J127" i="3"/>
  <c r="C126" i="3"/>
  <c r="D126" i="3"/>
  <c r="E126" i="3"/>
  <c r="F126" i="3"/>
  <c r="G126" i="3"/>
  <c r="H126" i="3"/>
  <c r="I126" i="3"/>
  <c r="J126" i="3"/>
  <c r="C122" i="3"/>
  <c r="D122" i="3"/>
  <c r="E122" i="3"/>
  <c r="F122" i="3"/>
  <c r="G122" i="3"/>
  <c r="H122" i="3"/>
  <c r="I122" i="3"/>
  <c r="J122" i="3"/>
  <c r="C124" i="3"/>
  <c r="D124" i="3"/>
  <c r="E124" i="3"/>
  <c r="F124" i="3"/>
  <c r="G124" i="3"/>
  <c r="H124" i="3"/>
  <c r="I124" i="3"/>
  <c r="J124" i="3"/>
  <c r="C123" i="3"/>
  <c r="D123" i="3"/>
  <c r="E123" i="3"/>
  <c r="F123" i="3"/>
  <c r="G123" i="3"/>
  <c r="H123" i="3"/>
  <c r="I123" i="3"/>
  <c r="J123" i="3"/>
  <c r="C121" i="3"/>
  <c r="D121" i="3"/>
  <c r="E121" i="3"/>
  <c r="F121" i="3"/>
  <c r="G121" i="3"/>
  <c r="H121" i="3"/>
  <c r="I121" i="3"/>
  <c r="J121" i="3"/>
  <c r="C120" i="3"/>
  <c r="D120" i="3"/>
  <c r="E120" i="3"/>
  <c r="F120" i="3"/>
  <c r="G120" i="3"/>
  <c r="H120" i="3"/>
  <c r="I120" i="3"/>
  <c r="J120" i="3"/>
  <c r="C119" i="3"/>
  <c r="D119" i="3"/>
  <c r="E119" i="3"/>
  <c r="F119" i="3"/>
  <c r="G119" i="3"/>
  <c r="H119" i="3"/>
  <c r="I119" i="3"/>
  <c r="J119" i="3"/>
  <c r="C118" i="3"/>
  <c r="D118" i="3"/>
  <c r="E118" i="3"/>
  <c r="F118" i="3"/>
  <c r="G118" i="3"/>
  <c r="H118" i="3"/>
  <c r="I118" i="3"/>
  <c r="J118" i="3"/>
  <c r="C117" i="3"/>
  <c r="D117" i="3"/>
  <c r="E117" i="3"/>
  <c r="F117" i="3"/>
  <c r="G117" i="3"/>
  <c r="H117" i="3"/>
  <c r="I117" i="3"/>
  <c r="J117" i="3"/>
  <c r="C116" i="3"/>
  <c r="D116" i="3"/>
  <c r="E116" i="3"/>
  <c r="F116" i="3"/>
  <c r="G116" i="3"/>
  <c r="H116" i="3"/>
  <c r="I116" i="3"/>
  <c r="J116" i="3"/>
  <c r="C115" i="3"/>
  <c r="D115" i="3"/>
  <c r="E115" i="3"/>
  <c r="F115" i="3"/>
  <c r="G115" i="3"/>
  <c r="H115" i="3"/>
  <c r="I115" i="3"/>
  <c r="J115" i="3"/>
  <c r="C114" i="3"/>
  <c r="D114" i="3"/>
  <c r="E114" i="3"/>
  <c r="F114" i="3"/>
  <c r="G114" i="3"/>
  <c r="H114" i="3"/>
  <c r="I114" i="3"/>
  <c r="J114" i="3"/>
  <c r="C112" i="3"/>
  <c r="D112" i="3"/>
  <c r="E112" i="3"/>
  <c r="F112" i="3"/>
  <c r="G112" i="3"/>
  <c r="H112" i="3"/>
  <c r="I112" i="3"/>
  <c r="J112" i="3"/>
  <c r="C111" i="3"/>
  <c r="D111" i="3"/>
  <c r="E111" i="3"/>
  <c r="F111" i="3"/>
  <c r="G111" i="3"/>
  <c r="H111" i="3"/>
  <c r="I111" i="3"/>
  <c r="J111" i="3"/>
  <c r="C110" i="3"/>
  <c r="D110" i="3"/>
  <c r="E110" i="3"/>
  <c r="F110" i="3"/>
  <c r="G110" i="3"/>
  <c r="H110" i="3"/>
  <c r="I110" i="3"/>
  <c r="J110" i="3"/>
  <c r="C109" i="3"/>
  <c r="D109" i="3"/>
  <c r="E109" i="3"/>
  <c r="F109" i="3"/>
  <c r="G109" i="3"/>
  <c r="H109" i="3"/>
  <c r="I109" i="3"/>
  <c r="J109" i="3"/>
  <c r="C108" i="3"/>
  <c r="D108" i="3"/>
  <c r="E108" i="3"/>
  <c r="F108" i="3"/>
  <c r="G108" i="3"/>
  <c r="H108" i="3"/>
  <c r="I108" i="3"/>
  <c r="J108" i="3"/>
  <c r="C107" i="3"/>
  <c r="D107" i="3"/>
  <c r="E107" i="3"/>
  <c r="F107" i="3"/>
  <c r="G107" i="3"/>
  <c r="H107" i="3"/>
  <c r="I107" i="3"/>
  <c r="J107" i="3"/>
  <c r="C106" i="3"/>
  <c r="D106" i="3"/>
  <c r="E106" i="3"/>
  <c r="F106" i="3"/>
  <c r="G106" i="3"/>
  <c r="H106" i="3"/>
  <c r="I106" i="3"/>
  <c r="J106" i="3"/>
  <c r="C105" i="3"/>
  <c r="D105" i="3"/>
  <c r="E105" i="3"/>
  <c r="F105" i="3"/>
  <c r="G105" i="3"/>
  <c r="H105" i="3"/>
  <c r="I105" i="3"/>
  <c r="J105" i="3"/>
  <c r="C104" i="3"/>
  <c r="D104" i="3"/>
  <c r="E104" i="3"/>
  <c r="F104" i="3"/>
  <c r="G104" i="3"/>
  <c r="H104" i="3"/>
  <c r="I104" i="3"/>
  <c r="J104" i="3"/>
  <c r="C103" i="3"/>
  <c r="D103" i="3"/>
  <c r="E103" i="3"/>
  <c r="F103" i="3"/>
  <c r="G103" i="3"/>
  <c r="H103" i="3"/>
  <c r="I103" i="3"/>
  <c r="J103" i="3"/>
  <c r="C102" i="3"/>
  <c r="D102" i="3"/>
  <c r="E102" i="3"/>
  <c r="F102" i="3"/>
  <c r="G102" i="3"/>
  <c r="H102" i="3"/>
  <c r="I102" i="3"/>
  <c r="J102" i="3"/>
  <c r="C101" i="3"/>
  <c r="D101" i="3"/>
  <c r="E101" i="3"/>
  <c r="F101" i="3"/>
  <c r="G101" i="3"/>
  <c r="H101" i="3"/>
  <c r="I101" i="3"/>
  <c r="J101" i="3"/>
  <c r="C100" i="3"/>
  <c r="D100" i="3"/>
  <c r="E100" i="3"/>
  <c r="F100" i="3"/>
  <c r="G100" i="3"/>
  <c r="H100" i="3"/>
  <c r="I100" i="3"/>
  <c r="J100" i="3"/>
  <c r="C99" i="3"/>
  <c r="D99" i="3"/>
  <c r="E99" i="3"/>
  <c r="F99" i="3"/>
  <c r="G99" i="3"/>
  <c r="H99" i="3"/>
  <c r="I99" i="3"/>
  <c r="J99" i="3"/>
  <c r="C98" i="3"/>
  <c r="D98" i="3"/>
  <c r="E98" i="3"/>
  <c r="F98" i="3"/>
  <c r="G98" i="3"/>
  <c r="H98" i="3"/>
  <c r="I98" i="3"/>
  <c r="J98" i="3"/>
  <c r="C97" i="3"/>
  <c r="D97" i="3"/>
  <c r="E97" i="3"/>
  <c r="F97" i="3"/>
  <c r="G97" i="3"/>
  <c r="H97" i="3"/>
  <c r="I97" i="3"/>
  <c r="J97" i="3"/>
  <c r="C96" i="3"/>
  <c r="D96" i="3"/>
  <c r="E96" i="3"/>
  <c r="F96" i="3"/>
  <c r="G96" i="3"/>
  <c r="H96" i="3"/>
  <c r="I96" i="3"/>
  <c r="J96" i="3"/>
  <c r="C95" i="3"/>
  <c r="D95" i="3"/>
  <c r="E95" i="3"/>
  <c r="F95" i="3"/>
  <c r="G95" i="3"/>
  <c r="H95" i="3"/>
  <c r="I95" i="3"/>
  <c r="J95" i="3"/>
  <c r="C94" i="3"/>
  <c r="D94" i="3"/>
  <c r="E94" i="3"/>
  <c r="F94" i="3"/>
  <c r="G94" i="3"/>
  <c r="H94" i="3"/>
  <c r="I94" i="3"/>
  <c r="J94" i="3"/>
  <c r="C93" i="3"/>
  <c r="D93" i="3"/>
  <c r="E93" i="3"/>
  <c r="F93" i="3"/>
  <c r="G93" i="3"/>
  <c r="H93" i="3"/>
  <c r="I93" i="3"/>
  <c r="J93" i="3"/>
  <c r="C92" i="3"/>
  <c r="D92" i="3"/>
  <c r="E92" i="3"/>
  <c r="F92" i="3"/>
  <c r="G92" i="3"/>
  <c r="H92" i="3"/>
  <c r="I92" i="3"/>
  <c r="J92" i="3"/>
  <c r="C91" i="3"/>
  <c r="D91" i="3"/>
  <c r="E91" i="3"/>
  <c r="F91" i="3"/>
  <c r="G91" i="3"/>
  <c r="H91" i="3"/>
  <c r="I91" i="3"/>
  <c r="J91" i="3"/>
  <c r="C90" i="3"/>
  <c r="D90" i="3"/>
  <c r="E90" i="3"/>
  <c r="F90" i="3"/>
  <c r="G90" i="3"/>
  <c r="H90" i="3"/>
  <c r="I90" i="3"/>
  <c r="J90" i="3"/>
  <c r="C89" i="3"/>
  <c r="D89" i="3"/>
  <c r="E89" i="3"/>
  <c r="F89" i="3"/>
  <c r="G89" i="3"/>
  <c r="H89" i="3"/>
  <c r="I89" i="3"/>
  <c r="J89" i="3"/>
  <c r="C88" i="3"/>
  <c r="D88" i="3"/>
  <c r="E88" i="3"/>
  <c r="F88" i="3"/>
  <c r="G88" i="3"/>
  <c r="H88" i="3"/>
  <c r="I88" i="3"/>
  <c r="J88" i="3"/>
  <c r="C87" i="3"/>
  <c r="D87" i="3"/>
  <c r="E87" i="3"/>
  <c r="F87" i="3"/>
  <c r="G87" i="3"/>
  <c r="H87" i="3"/>
  <c r="I87" i="3"/>
  <c r="J87" i="3"/>
  <c r="C86" i="3"/>
  <c r="D86" i="3"/>
  <c r="E86" i="3"/>
  <c r="F86" i="3"/>
  <c r="G86" i="3"/>
  <c r="H86" i="3"/>
  <c r="I86" i="3"/>
  <c r="J86" i="3"/>
  <c r="C79" i="3"/>
  <c r="C80" i="3"/>
  <c r="D79" i="3"/>
  <c r="D80" i="3"/>
  <c r="E79" i="3"/>
  <c r="E80" i="3"/>
  <c r="F79" i="3"/>
  <c r="F80" i="3"/>
  <c r="G79" i="3"/>
  <c r="G80" i="3"/>
  <c r="H79" i="3"/>
  <c r="H80" i="3"/>
  <c r="I79" i="3"/>
  <c r="I80" i="3"/>
  <c r="J79" i="3"/>
  <c r="J80" i="3"/>
  <c r="C74" i="3"/>
  <c r="C75" i="3"/>
  <c r="C76" i="3"/>
  <c r="C77" i="3"/>
  <c r="C78" i="3"/>
  <c r="D74" i="3"/>
  <c r="D75" i="3"/>
  <c r="D76" i="3"/>
  <c r="D77" i="3"/>
  <c r="D78" i="3"/>
  <c r="E74" i="3"/>
  <c r="E75" i="3"/>
  <c r="E76" i="3"/>
  <c r="E77" i="3"/>
  <c r="E78" i="3"/>
  <c r="F74" i="3"/>
  <c r="F75" i="3"/>
  <c r="F76" i="3"/>
  <c r="F77" i="3"/>
  <c r="F78" i="3"/>
  <c r="G74" i="3"/>
  <c r="G75" i="3"/>
  <c r="G76" i="3"/>
  <c r="G77" i="3"/>
  <c r="G78" i="3"/>
  <c r="H74" i="3"/>
  <c r="H75" i="3"/>
  <c r="H76" i="3"/>
  <c r="H77" i="3"/>
  <c r="H78" i="3"/>
  <c r="I74" i="3"/>
  <c r="I75" i="3"/>
  <c r="I76" i="3"/>
  <c r="I77" i="3"/>
  <c r="I78" i="3"/>
  <c r="J74" i="3"/>
  <c r="J75" i="3"/>
  <c r="J76" i="3"/>
  <c r="J77" i="3"/>
  <c r="J78" i="3"/>
  <c r="C85" i="3"/>
  <c r="D85" i="3"/>
  <c r="E85" i="3"/>
  <c r="F85" i="3"/>
  <c r="G85" i="3"/>
  <c r="H85" i="3"/>
  <c r="I85" i="3"/>
  <c r="J85" i="3"/>
  <c r="C84" i="3"/>
  <c r="D84" i="3"/>
  <c r="E84" i="3"/>
  <c r="F84" i="3"/>
  <c r="G84" i="3"/>
  <c r="H84" i="3"/>
  <c r="I84" i="3"/>
  <c r="J84" i="3"/>
  <c r="C83" i="3"/>
  <c r="D83" i="3"/>
  <c r="E83" i="3"/>
  <c r="F83" i="3"/>
  <c r="G83" i="3"/>
  <c r="H83" i="3"/>
  <c r="I83" i="3"/>
  <c r="J83" i="3"/>
  <c r="C82" i="3"/>
  <c r="D82" i="3"/>
  <c r="E82" i="3"/>
  <c r="F82" i="3"/>
  <c r="G82" i="3"/>
  <c r="H82" i="3"/>
  <c r="I82" i="3"/>
  <c r="J82" i="3"/>
  <c r="C81" i="3"/>
  <c r="D81" i="3"/>
  <c r="E81" i="3"/>
  <c r="F81" i="3"/>
  <c r="G81" i="3"/>
  <c r="H81" i="3"/>
  <c r="I81" i="3"/>
  <c r="J81" i="3"/>
  <c r="C66" i="3"/>
  <c r="D66" i="3"/>
  <c r="E66" i="3"/>
  <c r="F66" i="3"/>
  <c r="G66" i="3"/>
  <c r="H66" i="3"/>
  <c r="I66" i="3"/>
  <c r="J66" i="3"/>
  <c r="C69" i="3"/>
  <c r="C70" i="3"/>
  <c r="C71" i="3"/>
  <c r="C72" i="3"/>
  <c r="C73" i="3"/>
  <c r="D69" i="3"/>
  <c r="D70" i="3"/>
  <c r="D71" i="3"/>
  <c r="D72" i="3"/>
  <c r="D73" i="3"/>
  <c r="E69" i="3"/>
  <c r="E70" i="3"/>
  <c r="E71" i="3"/>
  <c r="E72" i="3"/>
  <c r="E73" i="3"/>
  <c r="F69" i="3"/>
  <c r="F70" i="3"/>
  <c r="F71" i="3"/>
  <c r="F72" i="3"/>
  <c r="F73" i="3"/>
  <c r="G69" i="3"/>
  <c r="G70" i="3"/>
  <c r="G71" i="3"/>
  <c r="G72" i="3"/>
  <c r="G73" i="3"/>
  <c r="H69" i="3"/>
  <c r="H70" i="3"/>
  <c r="H71" i="3"/>
  <c r="H72" i="3"/>
  <c r="H73" i="3"/>
  <c r="I69" i="3"/>
  <c r="I70" i="3"/>
  <c r="I71" i="3"/>
  <c r="I72" i="3"/>
  <c r="I73" i="3"/>
  <c r="J69" i="3"/>
  <c r="J70" i="3"/>
  <c r="J71" i="3"/>
  <c r="J72" i="3"/>
  <c r="J73" i="3"/>
  <c r="C68" i="3"/>
  <c r="D68" i="3"/>
  <c r="E68" i="3"/>
  <c r="F68" i="3"/>
  <c r="G68" i="3"/>
  <c r="H68" i="3"/>
  <c r="I68" i="3"/>
  <c r="J68" i="3"/>
  <c r="C67" i="3"/>
  <c r="D67" i="3"/>
  <c r="E67" i="3"/>
  <c r="F67" i="3"/>
  <c r="G67" i="3"/>
  <c r="H67" i="3"/>
  <c r="I67" i="3"/>
  <c r="J67" i="3"/>
  <c r="C49" i="3"/>
  <c r="D49" i="3"/>
  <c r="E49" i="3"/>
  <c r="F49" i="3"/>
  <c r="G49" i="3"/>
  <c r="H49" i="3"/>
  <c r="I49" i="3"/>
  <c r="J49" i="3"/>
  <c r="C65" i="3"/>
  <c r="D65" i="3"/>
  <c r="E65" i="3"/>
  <c r="F65" i="3"/>
  <c r="G65" i="3"/>
  <c r="H65" i="3"/>
  <c r="I65" i="3"/>
  <c r="J65" i="3"/>
  <c r="C64" i="3"/>
  <c r="D64" i="3"/>
  <c r="E64" i="3"/>
  <c r="F64" i="3"/>
  <c r="G64" i="3"/>
  <c r="H64" i="3"/>
  <c r="I64" i="3"/>
  <c r="J64" i="3"/>
  <c r="C63" i="3"/>
  <c r="D63" i="3"/>
  <c r="E63" i="3"/>
  <c r="F63" i="3"/>
  <c r="G63" i="3"/>
  <c r="H63" i="3"/>
  <c r="I63" i="3"/>
  <c r="J63" i="3"/>
  <c r="C61" i="3"/>
  <c r="D61" i="3"/>
  <c r="E61" i="3"/>
  <c r="F61" i="3"/>
  <c r="G61" i="3"/>
  <c r="H61" i="3"/>
  <c r="I61" i="3"/>
  <c r="J61" i="3"/>
  <c r="C60" i="3"/>
  <c r="D60" i="3"/>
  <c r="E60" i="3"/>
  <c r="F60" i="3"/>
  <c r="G60" i="3"/>
  <c r="H60" i="3"/>
  <c r="I60" i="3"/>
  <c r="J60" i="3"/>
  <c r="C59" i="3"/>
  <c r="D59" i="3"/>
  <c r="E59" i="3"/>
  <c r="F59" i="3"/>
  <c r="G59" i="3"/>
  <c r="H59" i="3"/>
  <c r="I59" i="3"/>
  <c r="J59" i="3"/>
  <c r="C58" i="3"/>
  <c r="D58" i="3"/>
  <c r="E58" i="3"/>
  <c r="F58" i="3"/>
  <c r="G58" i="3"/>
  <c r="H58" i="3"/>
  <c r="I58" i="3"/>
  <c r="J58" i="3"/>
  <c r="C57" i="3"/>
  <c r="D57" i="3"/>
  <c r="E57" i="3"/>
  <c r="F57" i="3"/>
  <c r="G57" i="3"/>
  <c r="H57" i="3"/>
  <c r="I57" i="3"/>
  <c r="J57" i="3"/>
  <c r="C56" i="3"/>
  <c r="D56" i="3"/>
  <c r="E56" i="3"/>
  <c r="F56" i="3"/>
  <c r="G56" i="3"/>
  <c r="H56" i="3"/>
  <c r="I56" i="3"/>
  <c r="J56" i="3"/>
  <c r="C48" i="3"/>
  <c r="D48" i="3"/>
  <c r="E48" i="3"/>
  <c r="F48" i="3"/>
  <c r="G48" i="3"/>
  <c r="H48" i="3"/>
  <c r="I48" i="3"/>
  <c r="J48" i="3"/>
  <c r="C55" i="3"/>
  <c r="D55" i="3"/>
  <c r="E55" i="3"/>
  <c r="F55" i="3"/>
  <c r="G55" i="3"/>
  <c r="H55" i="3"/>
  <c r="I55" i="3"/>
  <c r="J55" i="3"/>
  <c r="C54" i="3"/>
  <c r="D54" i="3"/>
  <c r="E54" i="3"/>
  <c r="F54" i="3"/>
  <c r="G54" i="3"/>
  <c r="H54" i="3"/>
  <c r="I54" i="3"/>
  <c r="J54" i="3"/>
  <c r="C53" i="3"/>
  <c r="D53" i="3"/>
  <c r="E53" i="3"/>
  <c r="F53" i="3"/>
  <c r="G53" i="3"/>
  <c r="H53" i="3"/>
  <c r="I53" i="3"/>
  <c r="J53" i="3"/>
  <c r="C52" i="3"/>
  <c r="D52" i="3"/>
  <c r="E52" i="3"/>
  <c r="F52" i="3"/>
  <c r="G52" i="3"/>
  <c r="H52" i="3"/>
  <c r="I52" i="3"/>
  <c r="J52" i="3"/>
  <c r="C51" i="3"/>
  <c r="D51" i="3"/>
  <c r="E51" i="3"/>
  <c r="F51" i="3"/>
  <c r="G51" i="3"/>
  <c r="H51" i="3"/>
  <c r="I51" i="3"/>
  <c r="J51" i="3"/>
  <c r="C50" i="3"/>
  <c r="D50" i="3"/>
  <c r="E50" i="3"/>
  <c r="F50" i="3"/>
  <c r="G50" i="3"/>
  <c r="H50" i="3"/>
  <c r="I50" i="3"/>
  <c r="J50" i="3"/>
  <c r="C47" i="3"/>
  <c r="D47" i="3"/>
  <c r="E47" i="3"/>
  <c r="F47" i="3"/>
  <c r="G47" i="3"/>
  <c r="H47" i="3"/>
  <c r="I47" i="3"/>
  <c r="J47" i="3"/>
  <c r="C46" i="3"/>
  <c r="D46" i="3"/>
  <c r="E46" i="3"/>
  <c r="F46" i="3"/>
  <c r="G46" i="3"/>
  <c r="H46" i="3"/>
  <c r="I46" i="3"/>
  <c r="J46" i="3"/>
  <c r="C45" i="3"/>
  <c r="D45" i="3"/>
  <c r="E45" i="3"/>
  <c r="F45" i="3"/>
  <c r="G45" i="3"/>
  <c r="H45" i="3"/>
  <c r="I45" i="3"/>
  <c r="J45" i="3"/>
  <c r="C44" i="3"/>
  <c r="D44" i="3"/>
  <c r="E44" i="3"/>
  <c r="F44" i="3"/>
  <c r="G44" i="3"/>
  <c r="H44" i="3"/>
  <c r="I44" i="3"/>
  <c r="J44" i="3"/>
  <c r="C43" i="3"/>
  <c r="D43" i="3"/>
  <c r="E43" i="3"/>
  <c r="F43" i="3"/>
  <c r="G43" i="3"/>
  <c r="H43" i="3"/>
  <c r="I43" i="3"/>
  <c r="J43" i="3"/>
  <c r="C42" i="3"/>
  <c r="D42" i="3"/>
  <c r="E42" i="3"/>
  <c r="F42" i="3"/>
  <c r="G42" i="3"/>
  <c r="H42" i="3"/>
  <c r="I42" i="3"/>
  <c r="J42" i="3"/>
  <c r="C41" i="3"/>
  <c r="D41" i="3"/>
  <c r="E41" i="3"/>
  <c r="F41" i="3"/>
  <c r="G41" i="3"/>
  <c r="H41" i="3"/>
  <c r="I41" i="3"/>
  <c r="J41" i="3"/>
  <c r="C40" i="3"/>
  <c r="D40" i="3"/>
  <c r="E40" i="3"/>
  <c r="F40" i="3"/>
  <c r="G40" i="3"/>
  <c r="H40" i="3"/>
  <c r="I40" i="3"/>
  <c r="J40" i="3"/>
  <c r="C39" i="3"/>
  <c r="D39" i="3"/>
  <c r="E39" i="3"/>
  <c r="F39" i="3"/>
  <c r="G39" i="3"/>
  <c r="H39" i="3"/>
  <c r="I39" i="3"/>
  <c r="J39" i="3"/>
  <c r="C38" i="3"/>
  <c r="D38" i="3"/>
  <c r="E38" i="3"/>
  <c r="F38" i="3"/>
  <c r="G38" i="3"/>
  <c r="H38" i="3"/>
  <c r="I38" i="3"/>
  <c r="J38" i="3"/>
  <c r="C36" i="3"/>
  <c r="D36" i="3"/>
  <c r="E36" i="3"/>
  <c r="F36" i="3"/>
  <c r="G36" i="3"/>
  <c r="H36" i="3"/>
  <c r="I36" i="3"/>
  <c r="J36" i="3"/>
  <c r="C35" i="3"/>
  <c r="D35" i="3"/>
  <c r="E35" i="3"/>
  <c r="F35" i="3"/>
  <c r="G35" i="3"/>
  <c r="H35" i="3"/>
  <c r="I35" i="3"/>
  <c r="J35" i="3"/>
  <c r="C34" i="3"/>
  <c r="D34" i="3"/>
  <c r="E34" i="3"/>
  <c r="F34" i="3"/>
  <c r="G34" i="3"/>
  <c r="H34" i="3"/>
  <c r="I34" i="3"/>
  <c r="J34" i="3"/>
  <c r="C33" i="3"/>
  <c r="D33" i="3"/>
  <c r="E33" i="3"/>
  <c r="F33" i="3"/>
  <c r="G33" i="3"/>
  <c r="H33" i="3"/>
  <c r="I33" i="3"/>
  <c r="J33" i="3"/>
  <c r="C32" i="3"/>
  <c r="D32" i="3"/>
  <c r="E32" i="3"/>
  <c r="F32" i="3"/>
  <c r="G32" i="3"/>
  <c r="H32" i="3"/>
  <c r="I32" i="3"/>
  <c r="J32" i="3"/>
  <c r="C31" i="3"/>
  <c r="D31" i="3"/>
  <c r="E31" i="3"/>
  <c r="F31" i="3"/>
  <c r="G31" i="3"/>
  <c r="H31" i="3"/>
  <c r="I31" i="3"/>
  <c r="J31" i="3"/>
  <c r="C30" i="3"/>
  <c r="D30" i="3"/>
  <c r="E30" i="3"/>
  <c r="F30" i="3"/>
  <c r="G30" i="3"/>
  <c r="H30" i="3"/>
  <c r="I30" i="3"/>
  <c r="J30" i="3"/>
  <c r="C29" i="3"/>
  <c r="D29" i="3"/>
  <c r="E29" i="3"/>
  <c r="F29" i="3"/>
  <c r="G29" i="3"/>
  <c r="H29" i="3"/>
  <c r="I29" i="3"/>
  <c r="J29" i="3"/>
  <c r="C28" i="3"/>
  <c r="D28" i="3"/>
  <c r="E28" i="3"/>
  <c r="F28" i="3"/>
  <c r="G28" i="3"/>
  <c r="H28" i="3"/>
  <c r="I28" i="3"/>
  <c r="J28" i="3"/>
  <c r="C27" i="3"/>
  <c r="D27" i="3"/>
  <c r="E27" i="3"/>
  <c r="F27" i="3"/>
  <c r="G27" i="3"/>
  <c r="H27" i="3"/>
  <c r="I27" i="3"/>
  <c r="J27" i="3"/>
  <c r="C26" i="3"/>
  <c r="D26" i="3"/>
  <c r="E26" i="3"/>
  <c r="F26" i="3"/>
  <c r="G26" i="3"/>
  <c r="H26" i="3"/>
  <c r="I26" i="3"/>
  <c r="J26" i="3"/>
  <c r="C25" i="3"/>
  <c r="D25" i="3"/>
  <c r="E25" i="3"/>
  <c r="F25" i="3"/>
  <c r="G25" i="3"/>
  <c r="H25" i="3"/>
  <c r="I25" i="3"/>
  <c r="J25" i="3"/>
  <c r="C24" i="3"/>
  <c r="D24" i="3"/>
  <c r="E24" i="3"/>
  <c r="F24" i="3"/>
  <c r="G24" i="3"/>
  <c r="H24" i="3"/>
  <c r="I24" i="3"/>
  <c r="J24" i="3"/>
  <c r="C23" i="3"/>
  <c r="D23" i="3"/>
  <c r="E23" i="3"/>
  <c r="F23" i="3"/>
  <c r="G23" i="3"/>
  <c r="H23" i="3"/>
  <c r="I23" i="3"/>
  <c r="J23" i="3"/>
  <c r="C22" i="3"/>
  <c r="D22" i="3"/>
  <c r="E22" i="3"/>
  <c r="F22" i="3"/>
  <c r="G22" i="3"/>
  <c r="H22" i="3"/>
  <c r="I22" i="3"/>
  <c r="J22" i="3"/>
  <c r="C21" i="3"/>
  <c r="D21" i="3"/>
  <c r="E21" i="3"/>
  <c r="F21" i="3"/>
  <c r="G21" i="3"/>
  <c r="H21" i="3"/>
  <c r="I21" i="3"/>
  <c r="J21" i="3"/>
  <c r="C20" i="3"/>
  <c r="D20" i="3"/>
  <c r="E20" i="3"/>
  <c r="F20" i="3"/>
  <c r="G20" i="3"/>
  <c r="H20" i="3"/>
  <c r="I20" i="3"/>
  <c r="J20" i="3"/>
  <c r="C19" i="3"/>
  <c r="D19" i="3"/>
  <c r="E19" i="3"/>
  <c r="F19" i="3"/>
  <c r="G19" i="3"/>
  <c r="H19" i="3"/>
  <c r="I19" i="3"/>
  <c r="J19" i="3"/>
  <c r="C18" i="3"/>
  <c r="D18" i="3"/>
  <c r="E18" i="3"/>
  <c r="F18" i="3"/>
  <c r="G18" i="3"/>
  <c r="H18" i="3"/>
  <c r="I18" i="3"/>
  <c r="J18" i="3"/>
  <c r="C17" i="3"/>
  <c r="D17" i="3"/>
  <c r="E17" i="3"/>
  <c r="F17" i="3"/>
  <c r="G17" i="3"/>
  <c r="H17" i="3"/>
  <c r="I17" i="3"/>
  <c r="J17" i="3"/>
  <c r="C16" i="3"/>
  <c r="D16" i="3"/>
  <c r="E16" i="3"/>
  <c r="F16" i="3"/>
  <c r="G16" i="3"/>
  <c r="H16" i="3"/>
  <c r="I16" i="3"/>
  <c r="J16" i="3"/>
  <c r="C15" i="3"/>
  <c r="D15" i="3"/>
  <c r="E15" i="3"/>
  <c r="F15" i="3"/>
  <c r="G15" i="3"/>
  <c r="H15" i="3"/>
  <c r="I15" i="3"/>
  <c r="J15" i="3"/>
  <c r="C14" i="3"/>
  <c r="D14" i="3"/>
  <c r="E14" i="3"/>
  <c r="F14" i="3"/>
  <c r="G14" i="3"/>
  <c r="H14" i="3"/>
  <c r="I14" i="3"/>
  <c r="J14" i="3"/>
  <c r="C13" i="3"/>
  <c r="D13" i="3"/>
  <c r="E13" i="3"/>
  <c r="F13" i="3"/>
  <c r="G13" i="3"/>
  <c r="H13" i="3"/>
  <c r="I13" i="3"/>
  <c r="J13" i="3"/>
  <c r="C12" i="3"/>
  <c r="D12" i="3"/>
  <c r="E12" i="3"/>
  <c r="F12" i="3"/>
  <c r="G12" i="3"/>
  <c r="H12" i="3"/>
  <c r="I12" i="3"/>
  <c r="J12" i="3"/>
  <c r="E2" i="3"/>
  <c r="E3" i="3"/>
  <c r="E4" i="3"/>
  <c r="E5" i="3"/>
  <c r="E6" i="3"/>
  <c r="E7" i="3"/>
  <c r="E8" i="3"/>
  <c r="E9" i="3"/>
  <c r="E10" i="3"/>
  <c r="E11" i="3"/>
  <c r="C11" i="3"/>
  <c r="D11" i="3"/>
  <c r="F11" i="3"/>
  <c r="G11" i="3"/>
  <c r="H11" i="3"/>
  <c r="I11" i="3"/>
  <c r="J11" i="3"/>
  <c r="C10" i="3"/>
  <c r="D10" i="3"/>
  <c r="F10" i="3"/>
  <c r="G10" i="3"/>
  <c r="H10" i="3"/>
  <c r="I10" i="3"/>
  <c r="J10" i="3"/>
  <c r="C9" i="3"/>
  <c r="D9" i="3"/>
  <c r="F9" i="3"/>
  <c r="G9" i="3"/>
  <c r="H9" i="3"/>
  <c r="I9" i="3"/>
  <c r="J9" i="3"/>
  <c r="C8" i="3"/>
  <c r="D8" i="3"/>
  <c r="F8" i="3"/>
  <c r="G8" i="3"/>
  <c r="H8" i="3"/>
  <c r="I8" i="3"/>
  <c r="J8" i="3"/>
  <c r="C7" i="3"/>
  <c r="D7" i="3"/>
  <c r="F7" i="3"/>
  <c r="G7" i="3"/>
  <c r="H7" i="3"/>
  <c r="I7" i="3"/>
  <c r="J7" i="3"/>
  <c r="C6" i="3"/>
  <c r="D6" i="3"/>
  <c r="F6" i="3"/>
  <c r="G6" i="3"/>
  <c r="H6" i="3"/>
  <c r="I6" i="3"/>
  <c r="J6" i="3"/>
  <c r="C5" i="3"/>
  <c r="D5" i="3"/>
  <c r="F5" i="3"/>
  <c r="G5" i="3"/>
  <c r="H5" i="3"/>
  <c r="I5" i="3"/>
  <c r="J5" i="3"/>
  <c r="C4" i="3"/>
  <c r="D4" i="3"/>
  <c r="F4" i="3"/>
  <c r="G4" i="3"/>
  <c r="H4" i="3"/>
  <c r="I4" i="3"/>
  <c r="J4" i="3"/>
  <c r="C3" i="3"/>
  <c r="D3" i="3"/>
  <c r="F3" i="3"/>
  <c r="G3" i="3"/>
  <c r="H3" i="3"/>
  <c r="I3" i="3"/>
  <c r="J3" i="3"/>
  <c r="J2" i="3"/>
  <c r="I2" i="3"/>
  <c r="H2" i="3"/>
  <c r="G2" i="3"/>
  <c r="F2" i="3"/>
  <c r="D2" i="3"/>
  <c r="C2" i="3"/>
  <c r="I3" i="19" l="1"/>
  <c r="I7" i="19"/>
  <c r="D2" i="19"/>
  <c r="C9" i="13"/>
  <c r="I19" i="19"/>
  <c r="C8" i="13"/>
  <c r="C7" i="8"/>
  <c r="C5" i="8"/>
  <c r="A3" i="14"/>
  <c r="A4" i="14" s="1"/>
  <c r="A5" i="14" s="1"/>
  <c r="C7" i="9" s="1"/>
  <c r="C2" i="13"/>
  <c r="C5" i="13"/>
  <c r="C3" i="13"/>
  <c r="A3" i="9"/>
  <c r="C6" i="8" s="1"/>
  <c r="C5" i="9"/>
  <c r="C6" i="13"/>
  <c r="C4" i="9"/>
  <c r="C3" i="9"/>
  <c r="C7" i="13"/>
  <c r="C4" i="8"/>
  <c r="H6" i="1"/>
  <c r="C2" i="9"/>
  <c r="C4" i="13"/>
  <c r="G23" i="1"/>
  <c r="D19" i="21"/>
  <c r="F20" i="1"/>
  <c r="G10" i="1"/>
  <c r="D20" i="21"/>
  <c r="G29" i="1"/>
  <c r="D17" i="21"/>
  <c r="G18" i="1"/>
  <c r="D18" i="2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G15" i="1"/>
  <c r="D10" i="21"/>
  <c r="G27" i="1"/>
  <c r="D16" i="21"/>
  <c r="G8" i="1"/>
  <c r="D8" i="21"/>
  <c r="F29" i="1"/>
  <c r="G7" i="1"/>
  <c r="D5" i="21"/>
  <c r="G9" i="1"/>
  <c r="D7" i="21"/>
  <c r="G6" i="1"/>
  <c r="D4" i="21"/>
  <c r="G22" i="1"/>
  <c r="D15" i="21"/>
  <c r="G13" i="1"/>
  <c r="D9" i="21"/>
  <c r="G3" i="1"/>
  <c r="D2" i="21"/>
  <c r="H23" i="1"/>
  <c r="G20" i="1"/>
  <c r="D14" i="21"/>
  <c r="G5" i="1"/>
  <c r="D3" i="21"/>
  <c r="F3" i="1"/>
  <c r="F13" i="1"/>
  <c r="H27" i="1"/>
  <c r="F21" i="1"/>
  <c r="F31" i="1"/>
  <c r="F5" i="1"/>
  <c r="H8" i="1"/>
  <c r="F22" i="1"/>
  <c r="F4" i="1"/>
  <c r="F32" i="1"/>
  <c r="F10" i="1"/>
  <c r="H14" i="1"/>
  <c r="F11" i="1"/>
  <c r="H18" i="1"/>
  <c r="G25" i="1"/>
  <c r="I25" i="1"/>
  <c r="J25" i="1"/>
  <c r="H25" i="1"/>
  <c r="H28" i="1"/>
  <c r="H19" i="1"/>
  <c r="H9" i="1"/>
  <c r="F24" i="1"/>
  <c r="F15" i="1"/>
  <c r="F7" i="1"/>
  <c r="F26" i="1"/>
  <c r="F17" i="1"/>
  <c r="K245" i="3"/>
  <c r="K246" i="3"/>
  <c r="K37" i="3"/>
  <c r="K62" i="3"/>
  <c r="K113" i="3"/>
  <c r="G28" i="1"/>
  <c r="J2" i="1"/>
  <c r="I2" i="1"/>
  <c r="G2" i="1"/>
  <c r="G32" i="1"/>
  <c r="G26" i="1"/>
  <c r="G17" i="1"/>
  <c r="J23" i="1"/>
  <c r="I27" i="1"/>
  <c r="I8" i="1"/>
  <c r="K142" i="3"/>
  <c r="K129" i="3"/>
  <c r="K234" i="3"/>
  <c r="I6" i="1"/>
  <c r="J6" i="1"/>
  <c r="I4" i="1"/>
  <c r="J4" i="1"/>
  <c r="J5" i="1"/>
  <c r="I5" i="1"/>
  <c r="J3" i="1"/>
  <c r="I3" i="1"/>
  <c r="K249" i="3"/>
  <c r="K248" i="3"/>
  <c r="K247" i="3"/>
  <c r="K244" i="3"/>
  <c r="K243" i="3"/>
  <c r="K242" i="3"/>
  <c r="I31" i="1"/>
  <c r="I17" i="1"/>
  <c r="I26" i="1"/>
  <c r="I7" i="1"/>
  <c r="I18" i="1"/>
  <c r="K241" i="3"/>
  <c r="K240" i="3"/>
  <c r="I28" i="1"/>
  <c r="J28" i="1"/>
  <c r="J19" i="1"/>
  <c r="I19" i="1"/>
  <c r="J9" i="1"/>
  <c r="I9" i="1"/>
  <c r="J29" i="1"/>
  <c r="I29" i="1"/>
  <c r="J20" i="1"/>
  <c r="I20" i="1"/>
  <c r="J10" i="1"/>
  <c r="I10" i="1"/>
  <c r="I32" i="1"/>
  <c r="J32" i="1"/>
  <c r="I21" i="1"/>
  <c r="J21" i="1"/>
  <c r="J11" i="1"/>
  <c r="I11" i="1"/>
  <c r="J22" i="1"/>
  <c r="I22" i="1"/>
  <c r="I13" i="1"/>
  <c r="J13" i="1"/>
  <c r="I23" i="1"/>
  <c r="I14" i="1"/>
  <c r="J31" i="1"/>
  <c r="J26" i="1"/>
  <c r="J17" i="1"/>
  <c r="J7" i="1"/>
  <c r="J14" i="1"/>
  <c r="J15" i="1"/>
  <c r="I24" i="1"/>
  <c r="I15" i="1"/>
  <c r="J27" i="1"/>
  <c r="J18" i="1"/>
  <c r="J8" i="1"/>
  <c r="J24" i="1"/>
  <c r="K238" i="3"/>
  <c r="K239" i="3"/>
  <c r="K237" i="3"/>
  <c r="K236" i="3"/>
  <c r="K235" i="3"/>
  <c r="K232" i="3"/>
  <c r="K233" i="3"/>
  <c r="K231" i="3"/>
  <c r="K229" i="3"/>
  <c r="K230" i="3"/>
  <c r="K228" i="3"/>
  <c r="K227" i="3"/>
  <c r="K226" i="3"/>
  <c r="K224" i="3"/>
  <c r="K222" i="3"/>
  <c r="K223" i="3"/>
  <c r="K225" i="3"/>
  <c r="K220" i="3"/>
  <c r="K219" i="3"/>
  <c r="K218" i="3"/>
  <c r="K217" i="3"/>
  <c r="K216" i="3"/>
  <c r="K215" i="3"/>
  <c r="K214" i="3"/>
  <c r="K213" i="3"/>
  <c r="K212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5" i="3"/>
  <c r="K196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79" i="3"/>
  <c r="K181" i="3"/>
  <c r="K180" i="3"/>
  <c r="K178" i="3"/>
  <c r="K177" i="3"/>
  <c r="K176" i="3"/>
  <c r="K174" i="3"/>
  <c r="K175" i="3"/>
  <c r="K173" i="3"/>
  <c r="K172" i="3"/>
  <c r="K169" i="3"/>
  <c r="K170" i="3"/>
  <c r="K171" i="3"/>
  <c r="K168" i="3"/>
  <c r="K166" i="3"/>
  <c r="K167" i="3"/>
  <c r="K165" i="3"/>
  <c r="K164" i="3"/>
  <c r="K163" i="3"/>
  <c r="K162" i="3"/>
  <c r="K160" i="3"/>
  <c r="K161" i="3"/>
  <c r="K159" i="3"/>
  <c r="K158" i="3"/>
  <c r="K157" i="3"/>
  <c r="K156" i="3"/>
  <c r="K154" i="3"/>
  <c r="K155" i="3"/>
  <c r="K153" i="3"/>
  <c r="K152" i="3"/>
  <c r="K151" i="3"/>
  <c r="K150" i="3"/>
  <c r="K149" i="3"/>
  <c r="K148" i="3"/>
  <c r="K147" i="3"/>
  <c r="K146" i="3"/>
  <c r="K145" i="3"/>
  <c r="K144" i="3"/>
  <c r="K143" i="3"/>
  <c r="K141" i="3"/>
  <c r="K140" i="3"/>
  <c r="K136" i="3"/>
  <c r="K125" i="3"/>
  <c r="K139" i="3"/>
  <c r="K135" i="3"/>
  <c r="K138" i="3"/>
  <c r="K137" i="3"/>
  <c r="K134" i="3"/>
  <c r="K133" i="3"/>
  <c r="K132" i="3"/>
  <c r="K131" i="3"/>
  <c r="K130" i="3"/>
  <c r="K128" i="3"/>
  <c r="K127" i="3"/>
  <c r="K126" i="3"/>
  <c r="K122" i="3"/>
  <c r="K124" i="3"/>
  <c r="K123" i="3"/>
  <c r="K121" i="3"/>
  <c r="K120" i="3"/>
  <c r="K119" i="3"/>
  <c r="K118" i="3"/>
  <c r="K117" i="3"/>
  <c r="K116" i="3"/>
  <c r="K115" i="3"/>
  <c r="K114" i="3"/>
  <c r="K112" i="3"/>
  <c r="K111" i="3"/>
  <c r="K110" i="3"/>
  <c r="K109" i="3"/>
  <c r="K108" i="3"/>
  <c r="K107" i="3"/>
  <c r="K106" i="3"/>
  <c r="K105" i="3"/>
  <c r="K104" i="3"/>
  <c r="K102" i="3"/>
  <c r="K103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0" i="3"/>
  <c r="K79" i="3"/>
  <c r="K74" i="3"/>
  <c r="K78" i="3"/>
  <c r="K77" i="3"/>
  <c r="K76" i="3"/>
  <c r="K75" i="3"/>
  <c r="K85" i="3"/>
  <c r="K84" i="3"/>
  <c r="K83" i="3"/>
  <c r="K82" i="3"/>
  <c r="K81" i="3"/>
  <c r="K69" i="3"/>
  <c r="K66" i="3"/>
  <c r="K72" i="3"/>
  <c r="K73" i="3"/>
  <c r="K70" i="3"/>
  <c r="K71" i="3"/>
  <c r="K68" i="3"/>
  <c r="K67" i="3"/>
  <c r="K49" i="3"/>
  <c r="K65" i="3"/>
  <c r="K64" i="3"/>
  <c r="K63" i="3"/>
  <c r="K61" i="3"/>
  <c r="K60" i="3"/>
  <c r="K59" i="3"/>
  <c r="K58" i="3"/>
  <c r="K57" i="3"/>
  <c r="K56" i="3"/>
  <c r="K48" i="3"/>
  <c r="K55" i="3"/>
  <c r="K54" i="3"/>
  <c r="K53" i="3"/>
  <c r="K52" i="3"/>
  <c r="K51" i="3"/>
  <c r="K50" i="3"/>
  <c r="K47" i="3"/>
  <c r="K46" i="3"/>
  <c r="K45" i="3"/>
  <c r="K44" i="3"/>
  <c r="K42" i="3"/>
  <c r="K43" i="3"/>
  <c r="K41" i="3"/>
  <c r="K40" i="3"/>
  <c r="K39" i="3"/>
  <c r="K38" i="3"/>
  <c r="K36" i="3"/>
  <c r="K34" i="3"/>
  <c r="K35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21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A6" i="14" l="1"/>
  <c r="D4" i="19"/>
  <c r="I4" i="19"/>
  <c r="D14" i="19"/>
  <c r="C6" i="9"/>
  <c r="I30" i="19"/>
  <c r="I24" i="19"/>
  <c r="D27" i="19"/>
  <c r="I5" i="19"/>
  <c r="A4" i="9"/>
  <c r="D5" i="19"/>
  <c r="D3" i="19"/>
  <c r="I33" i="19"/>
  <c r="D6" i="19"/>
  <c r="I13" i="19"/>
  <c r="D8" i="19"/>
  <c r="I23" i="19"/>
  <c r="D7" i="19"/>
  <c r="D22" i="19"/>
  <c r="I25" i="19"/>
  <c r="I2" i="19"/>
  <c r="D12" i="19"/>
  <c r="E1" i="25"/>
  <c r="B8" i="25" s="1"/>
  <c r="A7" i="14"/>
  <c r="A8" i="14" s="1"/>
  <c r="A9" i="14" s="1"/>
  <c r="A10" i="14" s="1"/>
  <c r="C8" i="9"/>
  <c r="B9" i="25"/>
  <c r="I12" i="19" l="1"/>
  <c r="A5" i="9"/>
  <c r="C9" i="8"/>
  <c r="C10" i="8"/>
  <c r="C8" i="8"/>
  <c r="I8" i="19"/>
  <c r="C11" i="8"/>
  <c r="I9" i="19"/>
  <c r="D11" i="19"/>
  <c r="I10" i="19"/>
  <c r="D10" i="19"/>
  <c r="D9" i="19"/>
  <c r="L9" i="25"/>
  <c r="M9" i="25"/>
  <c r="P9" i="25"/>
  <c r="O9" i="25"/>
  <c r="R9" i="25"/>
  <c r="Q9" i="25"/>
  <c r="N9" i="25"/>
  <c r="A11" i="14"/>
  <c r="I11" i="19" s="1"/>
  <c r="I9" i="25"/>
  <c r="J9" i="25"/>
  <c r="K9" i="25"/>
  <c r="B10" i="25"/>
  <c r="E9" i="25"/>
  <c r="F9" i="25"/>
  <c r="G9" i="25"/>
  <c r="C9" i="25"/>
  <c r="H9" i="25"/>
  <c r="D9" i="25"/>
  <c r="A6" i="9" l="1"/>
  <c r="C12" i="8"/>
  <c r="Q10" i="25"/>
  <c r="O10" i="25"/>
  <c r="M10" i="25"/>
  <c r="P10" i="25"/>
  <c r="L10" i="25"/>
  <c r="R10" i="25"/>
  <c r="N10" i="25"/>
  <c r="A12" i="14"/>
  <c r="J10" i="25"/>
  <c r="I10" i="25"/>
  <c r="K10" i="25"/>
  <c r="D10" i="25"/>
  <c r="H10" i="25"/>
  <c r="C10" i="25"/>
  <c r="E10" i="25"/>
  <c r="B11" i="25"/>
  <c r="G10" i="25"/>
  <c r="F10" i="25"/>
  <c r="A7" i="9" l="1"/>
  <c r="C15" i="8"/>
  <c r="C14" i="8"/>
  <c r="C13" i="8"/>
  <c r="I6" i="19"/>
  <c r="D13" i="19"/>
  <c r="O11" i="25"/>
  <c r="K11" i="25"/>
  <c r="N11" i="25"/>
  <c r="P11" i="25"/>
  <c r="Q11" i="25"/>
  <c r="L11" i="25"/>
  <c r="R11" i="25"/>
  <c r="M11" i="25"/>
  <c r="A13" i="14"/>
  <c r="D15" i="19" s="1"/>
  <c r="I11" i="25"/>
  <c r="J11" i="25"/>
  <c r="B12" i="25"/>
  <c r="F11" i="25"/>
  <c r="G11" i="25"/>
  <c r="C11" i="25"/>
  <c r="E11" i="25"/>
  <c r="D11" i="25"/>
  <c r="H11" i="25"/>
  <c r="C30" i="8" l="1"/>
  <c r="C26" i="8"/>
  <c r="C25" i="8"/>
  <c r="C28" i="8"/>
  <c r="A8" i="9"/>
  <c r="C29" i="8" s="1"/>
  <c r="C19" i="8"/>
  <c r="C16" i="8"/>
  <c r="C20" i="8"/>
  <c r="C21" i="8"/>
  <c r="C17" i="8"/>
  <c r="C22" i="8"/>
  <c r="C23" i="8"/>
  <c r="C18" i="8"/>
  <c r="D20" i="19"/>
  <c r="D19" i="19"/>
  <c r="I14" i="19"/>
  <c r="L12" i="25"/>
  <c r="O12" i="25"/>
  <c r="P12" i="25"/>
  <c r="M12" i="25"/>
  <c r="N12" i="25"/>
  <c r="Q12" i="25"/>
  <c r="R12" i="25"/>
  <c r="K12" i="25"/>
  <c r="A14" i="14"/>
  <c r="I12" i="25"/>
  <c r="J12" i="25"/>
  <c r="G12" i="25"/>
  <c r="F12" i="25"/>
  <c r="H12" i="25"/>
  <c r="B13" i="25"/>
  <c r="D12" i="25"/>
  <c r="C12" i="25"/>
  <c r="E12" i="25"/>
  <c r="D16" i="19" l="1"/>
  <c r="C33" i="8"/>
  <c r="C27" i="8"/>
  <c r="C31" i="8"/>
  <c r="C32" i="8"/>
  <c r="C24" i="8"/>
  <c r="D17" i="19"/>
  <c r="I15" i="19"/>
  <c r="D18" i="19"/>
  <c r="D21" i="19"/>
  <c r="P13" i="25"/>
  <c r="Q13" i="25"/>
  <c r="N13" i="25"/>
  <c r="R13" i="25"/>
  <c r="O13" i="25"/>
  <c r="M13" i="25"/>
  <c r="K13" i="25"/>
  <c r="L13" i="25"/>
  <c r="A15" i="14"/>
  <c r="I13" i="25"/>
  <c r="J13" i="25"/>
  <c r="F13" i="25"/>
  <c r="B14" i="25"/>
  <c r="G13" i="25"/>
  <c r="H13" i="25"/>
  <c r="C13" i="25"/>
  <c r="E13" i="25"/>
  <c r="D13" i="25"/>
  <c r="I16" i="19" l="1"/>
  <c r="R14" i="25"/>
  <c r="L14" i="25"/>
  <c r="O14" i="25"/>
  <c r="P14" i="25"/>
  <c r="Q14" i="25"/>
  <c r="M14" i="25"/>
  <c r="K14" i="25"/>
  <c r="N14" i="25"/>
  <c r="A16" i="14"/>
  <c r="J14" i="25"/>
  <c r="I14" i="25"/>
  <c r="E14" i="25"/>
  <c r="F14" i="25"/>
  <c r="H14" i="25"/>
  <c r="C14" i="25"/>
  <c r="B15" i="25"/>
  <c r="D14" i="25"/>
  <c r="G14" i="25"/>
  <c r="I17" i="19" l="1"/>
  <c r="K15" i="25"/>
  <c r="N15" i="25"/>
  <c r="P15" i="25"/>
  <c r="Q15" i="25"/>
  <c r="M15" i="25"/>
  <c r="R15" i="25"/>
  <c r="L15" i="25"/>
  <c r="O15" i="25"/>
  <c r="A17" i="14"/>
  <c r="J15" i="25"/>
  <c r="I15" i="25"/>
  <c r="D15" i="25"/>
  <c r="B16" i="25"/>
  <c r="G15" i="25"/>
  <c r="E15" i="25"/>
  <c r="F15" i="25"/>
  <c r="C15" i="25"/>
  <c r="H15" i="25"/>
  <c r="O16" i="25" l="1"/>
  <c r="M16" i="25"/>
  <c r="K16" i="25"/>
  <c r="L16" i="25"/>
  <c r="P16" i="25"/>
  <c r="Q16" i="25"/>
  <c r="R16" i="25"/>
  <c r="N16" i="25"/>
  <c r="A18" i="14"/>
  <c r="I16" i="25"/>
  <c r="J16" i="25"/>
  <c r="C16" i="25"/>
  <c r="E16" i="25"/>
  <c r="B17" i="25"/>
  <c r="G16" i="25"/>
  <c r="F16" i="25"/>
  <c r="D16" i="25"/>
  <c r="H16" i="25"/>
  <c r="A19" i="14" l="1"/>
  <c r="Q17" i="25"/>
  <c r="M17" i="25"/>
  <c r="R17" i="25"/>
  <c r="K17" i="25"/>
  <c r="O17" i="25"/>
  <c r="N17" i="25"/>
  <c r="P17" i="25"/>
  <c r="L17" i="25"/>
  <c r="A20" i="14"/>
  <c r="A21" i="14" s="1"/>
  <c r="A22" i="14" s="1"/>
  <c r="A23" i="14" s="1"/>
  <c r="A24" i="14" s="1"/>
  <c r="A25" i="14" s="1"/>
  <c r="A26" i="14" s="1"/>
  <c r="A27" i="14" s="1"/>
  <c r="I17" i="25"/>
  <c r="J17" i="25"/>
  <c r="B18" i="25"/>
  <c r="E17" i="25"/>
  <c r="D17" i="25"/>
  <c r="F17" i="25"/>
  <c r="C17" i="25"/>
  <c r="H17" i="25"/>
  <c r="G17" i="25"/>
  <c r="D32" i="19" l="1"/>
  <c r="I22" i="19"/>
  <c r="I32" i="19"/>
  <c r="D33" i="19"/>
  <c r="D24" i="19"/>
  <c r="D31" i="19"/>
  <c r="I26" i="19"/>
  <c r="I18" i="19"/>
  <c r="I27" i="19"/>
  <c r="I20" i="19"/>
  <c r="D30" i="19"/>
  <c r="D28" i="19"/>
  <c r="D25" i="19"/>
  <c r="D23" i="19"/>
  <c r="D26" i="19"/>
  <c r="I21" i="19"/>
  <c r="I28" i="19"/>
  <c r="D29" i="19"/>
  <c r="I29" i="19"/>
  <c r="I31" i="19"/>
  <c r="R18" i="25"/>
  <c r="K18" i="25"/>
  <c r="M18" i="25"/>
  <c r="L18" i="25"/>
  <c r="O18" i="25"/>
  <c r="P18" i="25"/>
  <c r="Q18" i="25"/>
  <c r="N18" i="25"/>
  <c r="J18" i="25"/>
  <c r="I18" i="25"/>
  <c r="B19" i="25"/>
  <c r="D18" i="25"/>
  <c r="E18" i="25"/>
  <c r="G18" i="25"/>
  <c r="F18" i="25"/>
  <c r="C18" i="25"/>
  <c r="H18" i="25"/>
  <c r="R19" i="25" l="1"/>
  <c r="K19" i="25"/>
  <c r="Q19" i="25"/>
  <c r="L19" i="25"/>
  <c r="N19" i="25"/>
  <c r="P19" i="25"/>
  <c r="M19" i="25"/>
  <c r="O19" i="25"/>
  <c r="I19" i="25"/>
  <c r="J19" i="25"/>
  <c r="C19" i="25"/>
  <c r="H19" i="25"/>
  <c r="B20" i="25"/>
  <c r="D19" i="25"/>
  <c r="E19" i="25"/>
  <c r="F19" i="25"/>
  <c r="G19" i="25"/>
  <c r="L20" i="25" l="1"/>
  <c r="O20" i="25"/>
  <c r="M20" i="25"/>
  <c r="K20" i="25"/>
  <c r="N20" i="25"/>
  <c r="P20" i="25"/>
  <c r="Q20" i="25"/>
  <c r="R20" i="25"/>
  <c r="I20" i="25"/>
  <c r="J20" i="25"/>
  <c r="G20" i="25"/>
  <c r="H20" i="25"/>
  <c r="B21" i="25"/>
  <c r="E20" i="25"/>
  <c r="F20" i="25"/>
  <c r="D20" i="25"/>
  <c r="C20" i="25"/>
  <c r="O21" i="25" l="1"/>
  <c r="M21" i="25"/>
  <c r="P21" i="25"/>
  <c r="K21" i="25"/>
  <c r="N21" i="25"/>
  <c r="R21" i="25"/>
  <c r="L21" i="25"/>
  <c r="Q21" i="25"/>
  <c r="J21" i="25"/>
  <c r="I21" i="25"/>
  <c r="C21" i="25"/>
  <c r="H21" i="25"/>
  <c r="E21" i="25"/>
  <c r="B22" i="25"/>
  <c r="G21" i="25"/>
  <c r="F21" i="25"/>
  <c r="D21" i="25"/>
  <c r="P22" i="25" l="1"/>
  <c r="O22" i="25"/>
  <c r="K22" i="25"/>
  <c r="N22" i="25"/>
  <c r="M22" i="25"/>
  <c r="R22" i="25"/>
  <c r="L22" i="25"/>
  <c r="Q22" i="25"/>
  <c r="J22" i="25"/>
  <c r="I22" i="25"/>
  <c r="G22" i="25"/>
  <c r="E22" i="25"/>
  <c r="B23" i="25"/>
  <c r="H22" i="25"/>
  <c r="F22" i="25"/>
  <c r="D22" i="25"/>
  <c r="C22" i="25"/>
  <c r="L23" i="25" l="1"/>
  <c r="P23" i="25"/>
  <c r="K23" i="25"/>
  <c r="N23" i="25"/>
  <c r="Q23" i="25"/>
  <c r="M23" i="25"/>
  <c r="R23" i="25"/>
  <c r="O23" i="25"/>
  <c r="I23" i="25"/>
  <c r="J23" i="25"/>
  <c r="H23" i="25"/>
  <c r="E23" i="25"/>
  <c r="G23" i="25"/>
  <c r="B24" i="25"/>
  <c r="C23" i="25"/>
  <c r="D23" i="25"/>
  <c r="F23" i="25"/>
  <c r="R24" i="25" l="1"/>
  <c r="L24" i="25"/>
  <c r="M24" i="25"/>
  <c r="K24" i="25"/>
  <c r="N24" i="25"/>
  <c r="Q24" i="25"/>
  <c r="O24" i="25"/>
  <c r="P24" i="25"/>
  <c r="J24" i="25"/>
  <c r="I24" i="25"/>
  <c r="G24" i="25"/>
  <c r="F24" i="25"/>
  <c r="H24" i="25"/>
  <c r="D24" i="25"/>
  <c r="C24" i="25"/>
  <c r="B25" i="25"/>
  <c r="E24" i="25"/>
  <c r="R25" i="25" l="1"/>
  <c r="P25" i="25"/>
  <c r="O25" i="25"/>
  <c r="L25" i="25"/>
  <c r="M25" i="25"/>
  <c r="Q25" i="25"/>
  <c r="K25" i="25"/>
  <c r="N25" i="25"/>
  <c r="J25" i="25"/>
  <c r="I25" i="25"/>
  <c r="G25" i="25"/>
  <c r="D25" i="25"/>
  <c r="B26" i="25"/>
  <c r="C25" i="25"/>
  <c r="F25" i="25"/>
  <c r="H25" i="25"/>
  <c r="E25" i="25"/>
  <c r="Q26" i="25" l="1"/>
  <c r="P26" i="25"/>
  <c r="M26" i="25"/>
  <c r="N26" i="25"/>
  <c r="L26" i="25"/>
  <c r="O26" i="25"/>
  <c r="R26" i="25"/>
  <c r="K26" i="25"/>
  <c r="J26" i="25"/>
  <c r="I26" i="25"/>
  <c r="H26" i="25"/>
  <c r="E26" i="25"/>
  <c r="G26" i="25"/>
  <c r="D26" i="25"/>
  <c r="C26" i="25"/>
  <c r="B27" i="25"/>
  <c r="F26" i="25"/>
  <c r="R27" i="25" l="1"/>
  <c r="M27" i="25"/>
  <c r="Q27" i="25"/>
  <c r="O27" i="25"/>
  <c r="P27" i="25"/>
  <c r="N27" i="25"/>
  <c r="K27" i="25"/>
  <c r="L27" i="25"/>
  <c r="J27" i="25"/>
  <c r="I27" i="25"/>
  <c r="D27" i="25"/>
  <c r="H27" i="25"/>
  <c r="G27" i="25"/>
  <c r="E27" i="25"/>
  <c r="C27" i="25"/>
  <c r="F27" i="25"/>
  <c r="B28" i="25"/>
  <c r="O28" i="25" l="1"/>
  <c r="P28" i="25"/>
  <c r="R28" i="25"/>
  <c r="M28" i="25"/>
  <c r="L28" i="25"/>
  <c r="N28" i="25"/>
  <c r="Q28" i="25"/>
  <c r="K28" i="25"/>
  <c r="I28" i="25"/>
  <c r="J28" i="25"/>
  <c r="E28" i="25"/>
  <c r="D28" i="25"/>
  <c r="G28" i="25"/>
  <c r="C28" i="25"/>
  <c r="F28" i="25"/>
  <c r="B29" i="25"/>
  <c r="H28" i="25"/>
  <c r="R29" i="25" l="1"/>
  <c r="N29" i="25"/>
  <c r="K29" i="25"/>
  <c r="Q29" i="25"/>
  <c r="L29" i="25"/>
  <c r="M29" i="25"/>
  <c r="O29" i="25"/>
  <c r="P29" i="25"/>
  <c r="I29" i="25"/>
  <c r="J29" i="25"/>
  <c r="D29" i="25"/>
  <c r="B30" i="25"/>
  <c r="F29" i="25"/>
  <c r="G29" i="25"/>
  <c r="C29" i="25"/>
  <c r="H29" i="25"/>
  <c r="E29" i="25"/>
  <c r="Q30" i="25" l="1"/>
  <c r="P30" i="25"/>
  <c r="L30" i="25"/>
  <c r="K30" i="25"/>
  <c r="M30" i="25"/>
  <c r="N30" i="25"/>
  <c r="O30" i="25"/>
  <c r="R30" i="25"/>
  <c r="J30" i="25"/>
  <c r="I30" i="25"/>
  <c r="C30" i="25"/>
  <c r="F30" i="25"/>
  <c r="D30" i="25"/>
  <c r="B31" i="25"/>
  <c r="E30" i="25"/>
  <c r="H30" i="25"/>
  <c r="G30" i="25"/>
  <c r="Q31" i="25" l="1"/>
  <c r="M31" i="25"/>
  <c r="N31" i="25"/>
  <c r="K31" i="25"/>
  <c r="P31" i="25"/>
  <c r="L31" i="25"/>
  <c r="O31" i="25"/>
  <c r="R31" i="25"/>
  <c r="I31" i="25"/>
  <c r="J31" i="25"/>
  <c r="D31" i="25"/>
  <c r="H31" i="25"/>
  <c r="B32" i="25"/>
  <c r="E31" i="25"/>
  <c r="F31" i="25"/>
  <c r="G31" i="25"/>
  <c r="C31" i="25"/>
  <c r="M32" i="25" l="1"/>
  <c r="K32" i="25"/>
  <c r="O32" i="25"/>
  <c r="P32" i="25"/>
  <c r="L32" i="25"/>
  <c r="R32" i="25"/>
  <c r="Q32" i="25"/>
  <c r="N32" i="25"/>
  <c r="I32" i="25"/>
  <c r="J32" i="25"/>
  <c r="E32" i="25"/>
  <c r="B33" i="25"/>
  <c r="C32" i="25"/>
  <c r="H32" i="25"/>
  <c r="D32" i="25"/>
  <c r="F32" i="25"/>
  <c r="G32" i="25"/>
  <c r="P33" i="25" l="1"/>
  <c r="L33" i="25"/>
  <c r="K33" i="25"/>
  <c r="M33" i="25"/>
  <c r="Q33" i="25"/>
  <c r="O33" i="25"/>
  <c r="R33" i="25"/>
  <c r="N33" i="25"/>
  <c r="I33" i="25"/>
  <c r="J33" i="25"/>
  <c r="D33" i="25"/>
  <c r="E33" i="25"/>
  <c r="H33" i="25"/>
  <c r="G33" i="25"/>
  <c r="F33" i="25"/>
  <c r="C33" i="25"/>
  <c r="B34" i="25"/>
  <c r="N34" i="25" l="1"/>
  <c r="L34" i="25"/>
  <c r="K34" i="25"/>
  <c r="O34" i="25"/>
  <c r="P34" i="25"/>
  <c r="R34" i="25"/>
  <c r="Q34" i="25"/>
  <c r="M34" i="25"/>
  <c r="J34" i="25"/>
  <c r="I34" i="25"/>
  <c r="B35" i="25"/>
  <c r="E34" i="25"/>
  <c r="F34" i="25"/>
  <c r="C34" i="25"/>
  <c r="G34" i="25"/>
  <c r="D34" i="25"/>
  <c r="H34" i="25"/>
  <c r="K35" i="25" l="1"/>
  <c r="R35" i="25"/>
  <c r="N35" i="25"/>
  <c r="Q35" i="25"/>
  <c r="P35" i="25"/>
  <c r="J35" i="25"/>
  <c r="I35" i="25"/>
  <c r="M35" i="25"/>
  <c r="L35" i="25"/>
  <c r="O35" i="25"/>
  <c r="B36" i="25"/>
  <c r="H35" i="25"/>
  <c r="E35" i="25"/>
  <c r="F35" i="25"/>
  <c r="D35" i="25"/>
  <c r="C35" i="25"/>
  <c r="G35" i="25"/>
  <c r="M36" i="25" l="1"/>
  <c r="P36" i="25"/>
  <c r="I36" i="25"/>
  <c r="O36" i="25"/>
  <c r="K36" i="25"/>
  <c r="N36" i="25"/>
  <c r="J36" i="25"/>
  <c r="Q36" i="25"/>
  <c r="R36" i="25"/>
  <c r="L36" i="25"/>
  <c r="E36" i="25"/>
  <c r="H36" i="25"/>
  <c r="G36" i="25"/>
  <c r="C36" i="25"/>
  <c r="D36" i="25"/>
  <c r="F36" i="25"/>
  <c r="B37" i="25"/>
  <c r="K37" i="25" l="1"/>
  <c r="I37" i="25"/>
  <c r="N37" i="25"/>
  <c r="J37" i="25"/>
  <c r="O37" i="25"/>
  <c r="R37" i="25"/>
  <c r="M37" i="25"/>
  <c r="P37" i="25"/>
  <c r="Q37" i="25"/>
  <c r="L37" i="25"/>
  <c r="G37" i="25"/>
  <c r="H37" i="25"/>
  <c r="B38" i="25"/>
  <c r="E37" i="25"/>
  <c r="D37" i="25"/>
  <c r="C37" i="25"/>
  <c r="F37" i="25"/>
  <c r="Q38" i="25" l="1"/>
  <c r="R38" i="25"/>
  <c r="K38" i="25"/>
  <c r="N38" i="25"/>
  <c r="M38" i="25"/>
  <c r="I38" i="25"/>
  <c r="J38" i="25"/>
  <c r="L38" i="25"/>
  <c r="O38" i="25"/>
  <c r="P38" i="25"/>
  <c r="B39" i="25"/>
  <c r="F38" i="25"/>
  <c r="G38" i="25"/>
  <c r="H38" i="25"/>
  <c r="E38" i="25"/>
  <c r="C38" i="25"/>
  <c r="D38" i="25"/>
  <c r="J39" i="25" l="1"/>
  <c r="K39" i="25"/>
  <c r="R39" i="25"/>
  <c r="N39" i="25"/>
  <c r="O39" i="25"/>
  <c r="I39" i="25"/>
  <c r="P39" i="25"/>
  <c r="L39" i="25"/>
  <c r="Q39" i="25"/>
  <c r="M39" i="25"/>
  <c r="D39" i="25"/>
  <c r="E39" i="25"/>
  <c r="F39" i="25"/>
  <c r="H39" i="25"/>
  <c r="B40" i="25"/>
  <c r="G39" i="25"/>
  <c r="C39" i="25"/>
  <c r="L40" i="25" l="1"/>
  <c r="N40" i="25"/>
  <c r="P40" i="25"/>
  <c r="M40" i="25"/>
  <c r="K40" i="25"/>
  <c r="I40" i="25"/>
  <c r="R40" i="25"/>
  <c r="Q40" i="25"/>
  <c r="O40" i="25"/>
  <c r="J40" i="25"/>
  <c r="G40" i="25"/>
  <c r="H40" i="25"/>
  <c r="D40" i="25"/>
  <c r="E40" i="25"/>
  <c r="C40" i="25"/>
  <c r="B41" i="25"/>
  <c r="F40" i="25"/>
  <c r="N41" i="25" l="1"/>
  <c r="O41" i="25"/>
  <c r="J41" i="25"/>
  <c r="R41" i="25"/>
  <c r="L41" i="25"/>
  <c r="Q41" i="25"/>
  <c r="M41" i="25"/>
  <c r="I41" i="25"/>
  <c r="P41" i="25"/>
  <c r="K41" i="25"/>
  <c r="D41" i="25"/>
  <c r="H41" i="25"/>
  <c r="E41" i="25"/>
  <c r="F41" i="25"/>
  <c r="B42" i="25"/>
  <c r="C41" i="25"/>
  <c r="G41" i="25"/>
  <c r="Q42" i="25" l="1"/>
  <c r="P42" i="25"/>
  <c r="B43" i="25"/>
  <c r="J43" i="25" s="1"/>
  <c r="I42" i="25"/>
  <c r="K42" i="25"/>
  <c r="N42" i="25"/>
  <c r="L42" i="25"/>
  <c r="G42" i="25"/>
  <c r="O42" i="25"/>
  <c r="R42" i="25"/>
  <c r="D42" i="25"/>
  <c r="J42" i="25"/>
  <c r="M42" i="25"/>
  <c r="F42" i="25"/>
  <c r="E42" i="25"/>
  <c r="C42" i="25"/>
  <c r="H42" i="25"/>
  <c r="E43" i="25" l="1"/>
  <c r="O43" i="25"/>
  <c r="R43" i="25"/>
  <c r="G43" i="25"/>
  <c r="L43" i="25"/>
  <c r="B44" i="25"/>
  <c r="H44" i="25" s="1"/>
  <c r="H43" i="25"/>
  <c r="I43" i="25"/>
  <c r="F43" i="25"/>
  <c r="P43" i="25"/>
  <c r="M43" i="25"/>
  <c r="N43" i="25"/>
  <c r="C43" i="25"/>
  <c r="D43" i="25"/>
  <c r="Q43" i="25"/>
  <c r="K43" i="25"/>
  <c r="O44" i="25" l="1"/>
  <c r="B45" i="25"/>
  <c r="D45" i="25" s="1"/>
  <c r="P44" i="25"/>
  <c r="L44" i="25"/>
  <c r="M44" i="25"/>
  <c r="D44" i="25"/>
  <c r="G44" i="25"/>
  <c r="Q44" i="25"/>
  <c r="K44" i="25"/>
  <c r="J44" i="25"/>
  <c r="E44" i="25"/>
  <c r="F44" i="25"/>
  <c r="N44" i="25"/>
  <c r="R44" i="25"/>
  <c r="I44" i="25"/>
  <c r="C44" i="25"/>
  <c r="C45" i="25" l="1"/>
  <c r="E45" i="25"/>
  <c r="J45" i="25"/>
  <c r="I45" i="25"/>
  <c r="H45" i="25"/>
  <c r="M45" i="25"/>
  <c r="L45" i="25"/>
  <c r="F45" i="25"/>
  <c r="Q45" i="25"/>
  <c r="B46" i="25"/>
  <c r="D46" i="25" s="1"/>
  <c r="K45" i="25"/>
  <c r="N45" i="25"/>
  <c r="P45" i="25"/>
  <c r="R45" i="25"/>
  <c r="G45" i="25"/>
  <c r="O45" i="25"/>
  <c r="K46" i="25" l="1"/>
  <c r="F46" i="25"/>
  <c r="I46" i="25"/>
  <c r="N46" i="25"/>
  <c r="C46" i="25"/>
  <c r="L46" i="25"/>
  <c r="J46" i="25"/>
  <c r="O46" i="25"/>
  <c r="M46" i="25"/>
  <c r="H46" i="25"/>
  <c r="P46" i="25"/>
  <c r="B47" i="25"/>
  <c r="C47" i="25" s="1"/>
  <c r="E46" i="25"/>
  <c r="R46" i="25"/>
  <c r="Q46" i="25"/>
  <c r="G46" i="25"/>
  <c r="L47" i="25" l="1"/>
  <c r="K47" i="25"/>
  <c r="R47" i="25"/>
  <c r="N47" i="25"/>
  <c r="Q47" i="25"/>
  <c r="E47" i="25"/>
  <c r="G47" i="25"/>
  <c r="P47" i="25"/>
  <c r="J47" i="25"/>
  <c r="M47" i="25"/>
  <c r="F47" i="25"/>
  <c r="B48" i="25"/>
  <c r="I48" i="25" s="1"/>
  <c r="I47" i="25"/>
  <c r="D47" i="25"/>
  <c r="H47" i="25"/>
  <c r="O47" i="25"/>
  <c r="F48" i="25" l="1"/>
  <c r="Q48" i="25"/>
  <c r="M48" i="25"/>
  <c r="K48" i="25"/>
  <c r="L48" i="25"/>
  <c r="J48" i="25"/>
  <c r="P48" i="25"/>
  <c r="C48" i="25"/>
  <c r="B49" i="25"/>
  <c r="D49" i="25" s="1"/>
  <c r="O48" i="25"/>
  <c r="N48" i="25"/>
  <c r="D48" i="25"/>
  <c r="R48" i="25"/>
  <c r="H48" i="25"/>
  <c r="G48" i="25"/>
  <c r="E48" i="25"/>
  <c r="O49" i="25" l="1"/>
  <c r="J49" i="25"/>
  <c r="F49" i="25"/>
  <c r="P49" i="25"/>
  <c r="C49" i="25"/>
  <c r="Q49" i="25"/>
  <c r="B50" i="25"/>
  <c r="O50" i="25" s="1"/>
  <c r="M49" i="25"/>
  <c r="E49" i="25"/>
  <c r="N49" i="25"/>
  <c r="K49" i="25"/>
  <c r="H49" i="25"/>
  <c r="I49" i="25"/>
  <c r="R49" i="25"/>
  <c r="G49" i="25"/>
  <c r="L49" i="25"/>
  <c r="L50" i="25" l="1"/>
  <c r="M50" i="25"/>
  <c r="I50" i="25"/>
  <c r="G50" i="25"/>
  <c r="D50" i="25"/>
  <c r="J50" i="25"/>
  <c r="F50" i="25"/>
  <c r="C50" i="25"/>
  <c r="N50" i="25"/>
  <c r="P50" i="25"/>
  <c r="B51" i="25"/>
  <c r="L51" i="25" s="1"/>
  <c r="Q50" i="25"/>
  <c r="H50" i="25"/>
  <c r="R50" i="25"/>
  <c r="E50" i="25"/>
  <c r="K50" i="25"/>
  <c r="D51" i="25" l="1"/>
  <c r="H51" i="25"/>
  <c r="K51" i="25"/>
  <c r="E51" i="25"/>
  <c r="B52" i="25"/>
  <c r="C52" i="25" s="1"/>
  <c r="C51" i="25"/>
  <c r="I51" i="25"/>
  <c r="N51" i="25"/>
  <c r="R51" i="25"/>
  <c r="Q51" i="25"/>
  <c r="G51" i="25"/>
  <c r="P51" i="25"/>
  <c r="J51" i="25"/>
  <c r="O51" i="25"/>
  <c r="F51" i="25"/>
  <c r="M51" i="25"/>
  <c r="P52" i="25" l="1"/>
  <c r="O52" i="25"/>
  <c r="K52" i="25"/>
  <c r="N52" i="25"/>
  <c r="H52" i="25"/>
  <c r="B53" i="25"/>
  <c r="L53" i="25" s="1"/>
  <c r="J52" i="25"/>
  <c r="E52" i="25"/>
  <c r="I52" i="25"/>
  <c r="R52" i="25"/>
  <c r="D52" i="25"/>
  <c r="G52" i="25"/>
  <c r="F52" i="25"/>
  <c r="M52" i="25"/>
  <c r="L52" i="25"/>
  <c r="Q52" i="25"/>
  <c r="P53" i="25" l="1"/>
  <c r="O53" i="25"/>
  <c r="K53" i="25"/>
  <c r="E53" i="25"/>
  <c r="G53" i="25"/>
  <c r="J53" i="25"/>
  <c r="R53" i="25"/>
  <c r="F53" i="25"/>
  <c r="C53" i="25"/>
  <c r="H53" i="25"/>
  <c r="B54" i="25"/>
  <c r="C54" i="25" s="1"/>
  <c r="N53" i="25"/>
  <c r="Q53" i="25"/>
  <c r="D53" i="25"/>
  <c r="I53" i="25"/>
  <c r="M53" i="25"/>
  <c r="O54" i="25" l="1"/>
  <c r="L54" i="25"/>
  <c r="I54" i="25"/>
  <c r="K54" i="25"/>
  <c r="E54" i="25"/>
  <c r="M54" i="25"/>
  <c r="J54" i="25"/>
  <c r="Q54" i="25"/>
  <c r="B55" i="25"/>
  <c r="H55" i="25" s="1"/>
  <c r="H54" i="25"/>
  <c r="P54" i="25"/>
  <c r="R54" i="25"/>
  <c r="G54" i="25"/>
  <c r="N54" i="25"/>
  <c r="F54" i="25"/>
  <c r="D54" i="25"/>
  <c r="K55" i="25" l="1"/>
  <c r="Q55" i="25"/>
  <c r="I55" i="25"/>
  <c r="L55" i="25"/>
  <c r="N55" i="25"/>
  <c r="C55" i="25"/>
  <c r="O55" i="25"/>
  <c r="G55" i="25"/>
  <c r="P55" i="25"/>
  <c r="D55" i="25"/>
  <c r="R55" i="25"/>
  <c r="B56" i="25"/>
  <c r="O56" i="25" s="1"/>
  <c r="E55" i="25"/>
  <c r="J55" i="25"/>
  <c r="M55" i="25"/>
  <c r="F55" i="25"/>
  <c r="B57" i="25" l="1"/>
  <c r="E57" i="25" s="1"/>
  <c r="H56" i="25"/>
  <c r="Q56" i="25"/>
  <c r="I56" i="25"/>
  <c r="R56" i="25"/>
  <c r="C56" i="25"/>
  <c r="D56" i="25"/>
  <c r="P56" i="25"/>
  <c r="L56" i="25"/>
  <c r="E56" i="25"/>
  <c r="M56" i="25"/>
  <c r="F56" i="25"/>
  <c r="G56" i="25"/>
  <c r="K56" i="25"/>
  <c r="J56" i="25"/>
  <c r="N56" i="25"/>
  <c r="D57" i="25" l="1"/>
  <c r="N57" i="25"/>
  <c r="L57" i="25"/>
  <c r="Q57" i="25"/>
  <c r="G57" i="25"/>
  <c r="K57" i="25"/>
  <c r="M57" i="25"/>
  <c r="H57" i="25"/>
  <c r="O57" i="25"/>
  <c r="R57" i="25"/>
  <c r="J57" i="25"/>
  <c r="I57" i="25"/>
  <c r="C57" i="25"/>
  <c r="F57" i="25"/>
  <c r="B58" i="25"/>
  <c r="I58" i="25" s="1"/>
  <c r="P57" i="25"/>
  <c r="L58" i="25" l="1"/>
  <c r="J58" i="25"/>
  <c r="D58" i="25"/>
  <c r="M58" i="25"/>
  <c r="C58" i="25"/>
  <c r="H58" i="25"/>
  <c r="G58" i="25"/>
  <c r="B59" i="25"/>
  <c r="L59" i="25" s="1"/>
  <c r="O58" i="25"/>
  <c r="K58" i="25"/>
  <c r="F58" i="25"/>
  <c r="P58" i="25"/>
  <c r="N58" i="25"/>
  <c r="Q58" i="25"/>
  <c r="R58" i="25"/>
  <c r="E58" i="25"/>
  <c r="Q59" i="25" l="1"/>
  <c r="P59" i="25"/>
  <c r="C59" i="25"/>
  <c r="J59" i="25"/>
  <c r="D59" i="25"/>
  <c r="E59" i="25"/>
  <c r="N59" i="25"/>
  <c r="O59" i="25"/>
  <c r="I59" i="25"/>
  <c r="F59" i="25"/>
  <c r="M59" i="25"/>
  <c r="B60" i="25"/>
  <c r="I60" i="25" s="1"/>
  <c r="G59" i="25"/>
  <c r="K59" i="25"/>
  <c r="H59" i="25"/>
  <c r="R59" i="25"/>
  <c r="K60" i="25" l="1"/>
  <c r="B61" i="25"/>
  <c r="L61" i="25" s="1"/>
  <c r="C60" i="25"/>
  <c r="D60" i="25"/>
  <c r="N60" i="25"/>
  <c r="O60" i="25"/>
  <c r="R60" i="25"/>
  <c r="E60" i="25"/>
  <c r="F60" i="25"/>
  <c r="M60" i="25"/>
  <c r="J60" i="25"/>
  <c r="H60" i="25"/>
  <c r="G60" i="25"/>
  <c r="Q60" i="25"/>
  <c r="P60" i="25"/>
  <c r="L60" i="25"/>
  <c r="G61" i="25" l="1"/>
  <c r="Q61" i="25"/>
  <c r="D61" i="25"/>
  <c r="R61" i="25"/>
  <c r="O61" i="25"/>
  <c r="F61" i="25"/>
  <c r="M61" i="25"/>
  <c r="C61" i="25"/>
  <c r="I61" i="25"/>
  <c r="E61" i="25"/>
  <c r="K61" i="25"/>
  <c r="J61" i="25"/>
  <c r="H61" i="25"/>
  <c r="B62" i="25"/>
  <c r="C62" i="25" s="1"/>
  <c r="N61" i="25"/>
  <c r="P61" i="25"/>
  <c r="R62" i="25" l="1"/>
  <c r="O62" i="25"/>
  <c r="G62" i="25"/>
  <c r="B63" i="25"/>
  <c r="C63" i="25" s="1"/>
  <c r="J62" i="25"/>
  <c r="F62" i="25"/>
  <c r="D62" i="25"/>
  <c r="Q62" i="25"/>
  <c r="P62" i="25"/>
  <c r="N62" i="25"/>
  <c r="E62" i="25"/>
  <c r="K62" i="25"/>
  <c r="M62" i="25"/>
  <c r="I62" i="25"/>
  <c r="H62" i="25"/>
  <c r="L62" i="25"/>
  <c r="M63" i="25" l="1"/>
  <c r="H63" i="25"/>
  <c r="N63" i="25"/>
  <c r="O63" i="25"/>
  <c r="R63" i="25"/>
  <c r="P63" i="25"/>
  <c r="J63" i="25"/>
  <c r="D63" i="25"/>
  <c r="G63" i="25"/>
  <c r="B64" i="25"/>
  <c r="J64" i="25" s="1"/>
  <c r="F63" i="25"/>
  <c r="Q63" i="25"/>
  <c r="E63" i="25"/>
  <c r="L63" i="25"/>
  <c r="I63" i="25"/>
  <c r="K63" i="25"/>
  <c r="C64" i="25" l="1"/>
  <c r="I64" i="25"/>
  <c r="R64" i="25"/>
  <c r="B65" i="25"/>
  <c r="C65" i="25" s="1"/>
  <c r="F64" i="25"/>
  <c r="H64" i="25"/>
  <c r="D64" i="25"/>
  <c r="G64" i="25"/>
  <c r="M64" i="25"/>
  <c r="P64" i="25"/>
  <c r="E64" i="25"/>
  <c r="N64" i="25"/>
  <c r="K64" i="25"/>
  <c r="L64" i="25"/>
  <c r="Q64" i="25"/>
  <c r="O64" i="25"/>
  <c r="N65" i="25" l="1"/>
  <c r="Q65" i="25"/>
  <c r="D65" i="25"/>
  <c r="L65" i="25"/>
  <c r="O65" i="25"/>
  <c r="M65" i="25"/>
  <c r="R65" i="25"/>
  <c r="J65" i="25"/>
  <c r="F65" i="25"/>
  <c r="H65" i="25"/>
  <c r="I65" i="25"/>
  <c r="B66" i="25"/>
  <c r="J66" i="25" s="1"/>
  <c r="G65" i="25"/>
  <c r="P65" i="25"/>
  <c r="K65" i="25"/>
  <c r="E65" i="25"/>
  <c r="P66" i="25" l="1"/>
  <c r="L66" i="25"/>
  <c r="K66" i="25"/>
  <c r="N66" i="25"/>
  <c r="B67" i="25"/>
  <c r="J67" i="25" s="1"/>
  <c r="D66" i="25"/>
  <c r="Q66" i="25"/>
  <c r="F66" i="25"/>
  <c r="E66" i="25"/>
  <c r="O66" i="25"/>
  <c r="G66" i="25"/>
  <c r="I66" i="25"/>
  <c r="M66" i="25"/>
  <c r="R66" i="25"/>
  <c r="H66" i="25"/>
  <c r="C66" i="25"/>
  <c r="I67" i="25" l="1"/>
  <c r="D67" i="25"/>
  <c r="M67" i="25"/>
  <c r="N67" i="25"/>
  <c r="G67" i="25"/>
  <c r="B68" i="25"/>
  <c r="O68" i="25" s="1"/>
  <c r="L67" i="25"/>
  <c r="E67" i="25"/>
  <c r="R67" i="25"/>
  <c r="P67" i="25"/>
  <c r="Q67" i="25"/>
  <c r="F67" i="25"/>
  <c r="H67" i="25"/>
  <c r="K67" i="25"/>
  <c r="O67" i="25"/>
  <c r="C67" i="25"/>
  <c r="H68" i="25" l="1"/>
  <c r="N68" i="25"/>
  <c r="K68" i="25"/>
  <c r="P68" i="25"/>
  <c r="Q68" i="25"/>
  <c r="F68" i="25"/>
  <c r="B69" i="25"/>
  <c r="I69" i="25" s="1"/>
  <c r="D68" i="25"/>
  <c r="E68" i="25"/>
  <c r="C68" i="25"/>
  <c r="I68" i="25"/>
  <c r="G68" i="25"/>
  <c r="J68" i="25"/>
  <c r="L68" i="25"/>
  <c r="M68" i="25"/>
  <c r="R68" i="25"/>
  <c r="O69" i="25" l="1"/>
  <c r="R69" i="25"/>
  <c r="B70" i="25"/>
  <c r="I70" i="25" s="1"/>
  <c r="J69" i="25"/>
  <c r="C69" i="25"/>
  <c r="L69" i="25"/>
  <c r="G69" i="25"/>
  <c r="P69" i="25"/>
  <c r="K69" i="25"/>
  <c r="E69" i="25"/>
  <c r="M69" i="25"/>
  <c r="H69" i="25"/>
  <c r="F69" i="25"/>
  <c r="Q69" i="25"/>
  <c r="D69" i="25"/>
  <c r="N69" i="25"/>
  <c r="F70" i="25" l="1"/>
  <c r="E70" i="25"/>
  <c r="N70" i="25"/>
  <c r="P70" i="25"/>
  <c r="M70" i="25"/>
  <c r="K70" i="25"/>
  <c r="C70" i="25"/>
  <c r="H70" i="25"/>
  <c r="Q70" i="25"/>
  <c r="R70" i="25"/>
  <c r="G70" i="25"/>
  <c r="B71" i="25"/>
  <c r="L71" i="25" s="1"/>
  <c r="L70" i="25"/>
  <c r="D70" i="25"/>
  <c r="J70" i="25"/>
  <c r="O70" i="25"/>
  <c r="H71" i="25" l="1"/>
  <c r="J71" i="25"/>
  <c r="F71" i="25"/>
  <c r="C71" i="25"/>
  <c r="M71" i="25"/>
  <c r="G71" i="25"/>
  <c r="N71" i="25"/>
  <c r="D71" i="25"/>
  <c r="E71" i="25"/>
  <c r="I71" i="25"/>
  <c r="K71" i="25"/>
  <c r="O71" i="25"/>
  <c r="Q71" i="25"/>
  <c r="B72" i="25"/>
  <c r="E72" i="25" s="1"/>
  <c r="R71" i="25"/>
  <c r="P71" i="25"/>
  <c r="K72" i="25" l="1"/>
  <c r="M72" i="25"/>
  <c r="Q72" i="25"/>
  <c r="N72" i="25"/>
  <c r="I72" i="25"/>
  <c r="H72" i="25"/>
  <c r="G72" i="25"/>
  <c r="F72" i="25"/>
  <c r="B73" i="25"/>
  <c r="C73" i="25" s="1"/>
  <c r="C72" i="25"/>
  <c r="D72" i="25"/>
  <c r="P72" i="25"/>
  <c r="O72" i="25"/>
  <c r="J72" i="25"/>
  <c r="R72" i="25"/>
  <c r="L72" i="25"/>
  <c r="N73" i="25" l="1"/>
  <c r="Q73" i="25"/>
  <c r="R73" i="25"/>
  <c r="D73" i="25"/>
  <c r="L73" i="25"/>
  <c r="B74" i="25"/>
  <c r="H74" i="25" s="1"/>
  <c r="K73" i="25"/>
  <c r="J73" i="25"/>
  <c r="M73" i="25"/>
  <c r="P73" i="25"/>
  <c r="I73" i="25"/>
  <c r="H73" i="25"/>
  <c r="G73" i="25"/>
  <c r="E73" i="25"/>
  <c r="F73" i="25"/>
  <c r="O73" i="25"/>
  <c r="G74" i="25" l="1"/>
  <c r="F74" i="25"/>
  <c r="R74" i="25"/>
  <c r="L74" i="25"/>
  <c r="J74" i="25"/>
  <c r="I74" i="25"/>
  <c r="K74" i="25"/>
  <c r="P74" i="25"/>
  <c r="C74" i="25"/>
  <c r="B75" i="25"/>
  <c r="H75" i="25" s="1"/>
  <c r="N74" i="25"/>
  <c r="E74" i="25"/>
  <c r="Q74" i="25"/>
  <c r="O74" i="25"/>
  <c r="M74" i="25"/>
  <c r="D74" i="25"/>
  <c r="D75" i="25" l="1"/>
  <c r="P75" i="25"/>
  <c r="M75" i="25"/>
  <c r="E75" i="25"/>
  <c r="J75" i="25"/>
  <c r="O75" i="25"/>
  <c r="Q75" i="25"/>
  <c r="G75" i="25"/>
  <c r="L75" i="25"/>
  <c r="F75" i="25"/>
  <c r="C75" i="25"/>
  <c r="N75" i="25"/>
  <c r="K75" i="25"/>
  <c r="B76" i="25"/>
  <c r="G76" i="25" s="1"/>
  <c r="I75" i="25"/>
  <c r="R75" i="25"/>
  <c r="C76" i="25" l="1"/>
  <c r="E76" i="25"/>
  <c r="D76" i="25"/>
  <c r="K76" i="25"/>
  <c r="L76" i="25"/>
  <c r="R76" i="25"/>
  <c r="H76" i="25"/>
  <c r="N76" i="25"/>
  <c r="J76" i="25"/>
  <c r="M76" i="25"/>
  <c r="P76" i="25"/>
  <c r="F76" i="25"/>
  <c r="Q76" i="25"/>
  <c r="I76" i="25"/>
  <c r="B77" i="25"/>
  <c r="O77" i="25" s="1"/>
  <c r="O76" i="25"/>
  <c r="D77" i="25" l="1"/>
  <c r="R77" i="25"/>
  <c r="L77" i="25"/>
  <c r="N77" i="25"/>
  <c r="J77" i="25"/>
  <c r="Q77" i="25"/>
  <c r="C77" i="25"/>
  <c r="M77" i="25"/>
  <c r="K77" i="25"/>
  <c r="E77" i="25"/>
  <c r="H77" i="25"/>
  <c r="B78" i="25"/>
  <c r="C78" i="25" s="1"/>
  <c r="I77" i="25"/>
  <c r="P77" i="25"/>
  <c r="G77" i="25"/>
  <c r="F77" i="25"/>
  <c r="O78" i="25" l="1"/>
  <c r="D78" i="25"/>
  <c r="E78" i="25"/>
  <c r="P78" i="25"/>
  <c r="L78" i="25"/>
  <c r="I78" i="25"/>
  <c r="F78" i="25"/>
  <c r="K78" i="25"/>
  <c r="M78" i="25"/>
  <c r="J78" i="25"/>
  <c r="G78" i="25"/>
  <c r="Q78" i="25"/>
  <c r="R78" i="25"/>
  <c r="H78" i="25"/>
  <c r="B79" i="25"/>
  <c r="F79" i="25" s="1"/>
  <c r="N78" i="25"/>
  <c r="E79" i="25" l="1"/>
  <c r="I79" i="25"/>
  <c r="O79" i="25"/>
  <c r="B80" i="25"/>
  <c r="D80" i="25" s="1"/>
  <c r="K79" i="25"/>
  <c r="C79" i="25"/>
  <c r="H79" i="25"/>
  <c r="Q79" i="25"/>
  <c r="N79" i="25"/>
  <c r="G79" i="25"/>
  <c r="J79" i="25"/>
  <c r="P79" i="25"/>
  <c r="M79" i="25"/>
  <c r="L79" i="25"/>
  <c r="D79" i="25"/>
  <c r="R79" i="25"/>
  <c r="Q80" i="25" l="1"/>
  <c r="F80" i="25"/>
  <c r="G80" i="25"/>
  <c r="R80" i="25"/>
  <c r="J80" i="25"/>
  <c r="E80" i="25"/>
  <c r="K80" i="25"/>
  <c r="C80" i="25"/>
  <c r="M80" i="25"/>
  <c r="I80" i="25"/>
  <c r="N80" i="25"/>
  <c r="O80" i="25"/>
  <c r="L80" i="25"/>
  <c r="B81" i="25"/>
  <c r="G81" i="25" s="1"/>
  <c r="P80" i="25"/>
  <c r="H80" i="25"/>
  <c r="L81" i="25" l="1"/>
  <c r="I81" i="25"/>
  <c r="E81" i="25"/>
  <c r="R81" i="25"/>
  <c r="F81" i="25"/>
  <c r="H81" i="25"/>
  <c r="M81" i="25"/>
  <c r="J81" i="25"/>
  <c r="K81" i="25"/>
  <c r="P81" i="25"/>
  <c r="O81" i="25"/>
  <c r="Q81" i="25"/>
  <c r="N81" i="25"/>
  <c r="C81" i="25"/>
  <c r="B82" i="25"/>
  <c r="C82" i="25" s="1"/>
  <c r="D81" i="25"/>
  <c r="N82" i="25" l="1"/>
  <c r="O82" i="25"/>
  <c r="H82" i="25"/>
  <c r="Q82" i="25"/>
  <c r="P82" i="25"/>
  <c r="L82" i="25"/>
  <c r="G82" i="25"/>
  <c r="R82" i="25"/>
  <c r="J82" i="25"/>
  <c r="F82" i="25"/>
  <c r="K82" i="25"/>
  <c r="M82" i="25"/>
  <c r="E82" i="25"/>
  <c r="D82" i="25"/>
  <c r="I82" i="25"/>
  <c r="B83" i="25"/>
  <c r="J83" i="25" s="1"/>
  <c r="P83" i="25" l="1"/>
  <c r="R83" i="25"/>
  <c r="G83" i="25"/>
  <c r="N83" i="25"/>
  <c r="D83" i="25"/>
  <c r="K83" i="25"/>
  <c r="C83" i="25"/>
  <c r="E83" i="25"/>
  <c r="L83" i="25"/>
  <c r="Q83" i="25"/>
  <c r="M83" i="25"/>
  <c r="I83" i="25"/>
  <c r="O83" i="25"/>
  <c r="H83" i="25"/>
  <c r="F83" i="25"/>
  <c r="B84" i="25"/>
  <c r="C84" i="25" s="1"/>
  <c r="M84" i="25" l="1"/>
  <c r="K84" i="25"/>
  <c r="N84" i="25"/>
  <c r="H84" i="25"/>
  <c r="O84" i="25"/>
  <c r="J84" i="25"/>
  <c r="I84" i="25"/>
  <c r="D84" i="25"/>
  <c r="G84" i="25"/>
  <c r="R84" i="25"/>
  <c r="L84" i="25"/>
  <c r="P84" i="25"/>
  <c r="Q84" i="25"/>
  <c r="B85" i="25"/>
  <c r="G85" i="25" s="1"/>
  <c r="F84" i="25"/>
  <c r="E84" i="25"/>
  <c r="M85" i="25" l="1"/>
  <c r="E85" i="25"/>
  <c r="H85" i="25"/>
  <c r="C85" i="25"/>
  <c r="I85" i="25"/>
  <c r="F85" i="25"/>
  <c r="L85" i="25"/>
  <c r="K85" i="25"/>
  <c r="Q85" i="25"/>
  <c r="P85" i="25"/>
  <c r="N85" i="25"/>
  <c r="D85" i="25"/>
  <c r="J85" i="25"/>
  <c r="B86" i="25"/>
  <c r="H86" i="25" s="1"/>
  <c r="O85" i="25"/>
  <c r="R85" i="25"/>
  <c r="K86" i="25" l="1"/>
  <c r="C86" i="25"/>
  <c r="D86" i="25"/>
  <c r="P86" i="25"/>
  <c r="B87" i="25"/>
  <c r="F87" i="25" s="1"/>
  <c r="O86" i="25"/>
  <c r="E86" i="25"/>
  <c r="Q86" i="25"/>
  <c r="M86" i="25"/>
  <c r="I86" i="25"/>
  <c r="L86" i="25"/>
  <c r="R86" i="25"/>
  <c r="J86" i="25"/>
  <c r="G86" i="25"/>
  <c r="N86" i="25"/>
  <c r="F86" i="25"/>
  <c r="G87" i="25" l="1"/>
  <c r="C87" i="25"/>
  <c r="E87" i="25"/>
  <c r="H87" i="25"/>
  <c r="K87" i="25"/>
  <c r="Q87" i="25"/>
  <c r="I87" i="25"/>
  <c r="L87" i="25"/>
  <c r="R87" i="25"/>
  <c r="N87" i="25"/>
  <c r="O87" i="25"/>
  <c r="J87" i="25"/>
  <c r="B88" i="25"/>
  <c r="G88" i="25" s="1"/>
  <c r="D87" i="25"/>
  <c r="P87" i="25"/>
  <c r="M87" i="25"/>
  <c r="F88" i="25" l="1"/>
  <c r="M88" i="25"/>
  <c r="K88" i="25"/>
  <c r="C88" i="25"/>
  <c r="H88" i="25"/>
  <c r="I88" i="25"/>
  <c r="B89" i="25"/>
  <c r="G89" i="25" s="1"/>
  <c r="O88" i="25"/>
  <c r="Q88" i="25"/>
  <c r="D88" i="25"/>
  <c r="R88" i="25"/>
  <c r="E88" i="25"/>
  <c r="L88" i="25"/>
  <c r="J88" i="25"/>
  <c r="P88" i="25"/>
  <c r="N88" i="25"/>
  <c r="R89" i="25" l="1"/>
  <c r="N89" i="25"/>
  <c r="I89" i="25"/>
  <c r="L89" i="25"/>
  <c r="P89" i="25"/>
  <c r="Q89" i="25"/>
  <c r="F89" i="25"/>
  <c r="J89" i="25"/>
  <c r="H89" i="25"/>
  <c r="B90" i="25"/>
  <c r="I90" i="25" s="1"/>
  <c r="M89" i="25"/>
  <c r="D89" i="25"/>
  <c r="C89" i="25"/>
  <c r="K89" i="25"/>
  <c r="E89" i="25"/>
  <c r="O89" i="25"/>
  <c r="P90" i="25" l="1"/>
  <c r="B91" i="25"/>
  <c r="O91" i="25" s="1"/>
  <c r="E90" i="25"/>
  <c r="F90" i="25"/>
  <c r="C90" i="25"/>
  <c r="D90" i="25"/>
  <c r="M90" i="25"/>
  <c r="O90" i="25"/>
  <c r="Q90" i="25"/>
  <c r="R90" i="25"/>
  <c r="N90" i="25"/>
  <c r="H90" i="25"/>
  <c r="J90" i="25"/>
  <c r="G90" i="25"/>
  <c r="K90" i="25"/>
  <c r="L90" i="25"/>
  <c r="F91" i="25" l="1"/>
  <c r="C91" i="25"/>
  <c r="N91" i="25"/>
  <c r="H91" i="25"/>
  <c r="D91" i="25"/>
  <c r="R91" i="25"/>
  <c r="I91" i="25"/>
  <c r="J91" i="25"/>
  <c r="M91" i="25"/>
  <c r="P91" i="25"/>
  <c r="B92" i="25"/>
  <c r="D92" i="25" s="1"/>
  <c r="G91" i="25"/>
  <c r="E91" i="25"/>
  <c r="K91" i="25"/>
  <c r="Q91" i="25"/>
  <c r="L91" i="25"/>
  <c r="I92" i="25" l="1"/>
  <c r="F92" i="25"/>
  <c r="G92" i="25"/>
  <c r="R92" i="25"/>
  <c r="B93" i="25"/>
  <c r="J93" i="25" s="1"/>
  <c r="H92" i="25"/>
  <c r="P92" i="25"/>
  <c r="C92" i="25"/>
  <c r="J92" i="25"/>
  <c r="N92" i="25"/>
  <c r="L92" i="25"/>
  <c r="M92" i="25"/>
  <c r="K92" i="25"/>
  <c r="O92" i="25"/>
  <c r="Q92" i="25"/>
  <c r="E92" i="25"/>
  <c r="G93" i="25" l="1"/>
  <c r="F93" i="25"/>
  <c r="N93" i="25"/>
  <c r="B94" i="25"/>
  <c r="D94" i="25" s="1"/>
  <c r="O93" i="25"/>
  <c r="E93" i="25"/>
  <c r="P93" i="25"/>
  <c r="R93" i="25"/>
  <c r="I93" i="25"/>
  <c r="M93" i="25"/>
  <c r="H93" i="25"/>
  <c r="D93" i="25"/>
  <c r="Q93" i="25"/>
  <c r="C93" i="25"/>
  <c r="L93" i="25"/>
  <c r="K93" i="25"/>
  <c r="E94" i="25" l="1"/>
  <c r="P94" i="25"/>
  <c r="C94" i="25"/>
  <c r="M94" i="25"/>
  <c r="B95" i="25"/>
  <c r="F95" i="25" s="1"/>
  <c r="N94" i="25"/>
  <c r="R94" i="25"/>
  <c r="I94" i="25"/>
  <c r="F94" i="25"/>
  <c r="H94" i="25"/>
  <c r="J94" i="25"/>
  <c r="K94" i="25"/>
  <c r="Q94" i="25"/>
  <c r="L94" i="25"/>
  <c r="G94" i="25"/>
  <c r="O94" i="25"/>
  <c r="L95" i="25" l="1"/>
  <c r="E95" i="25"/>
  <c r="C95" i="25"/>
  <c r="D95" i="25"/>
  <c r="G95" i="25"/>
  <c r="K95" i="25"/>
  <c r="B96" i="25"/>
  <c r="O96" i="25" s="1"/>
  <c r="I95" i="25"/>
  <c r="H95" i="25"/>
  <c r="M95" i="25"/>
  <c r="R95" i="25"/>
  <c r="O95" i="25"/>
  <c r="N95" i="25"/>
  <c r="Q95" i="25"/>
  <c r="P95" i="25"/>
  <c r="J95" i="25"/>
  <c r="C96" i="25" l="1"/>
  <c r="K96" i="25"/>
  <c r="F96" i="25"/>
  <c r="N96" i="25"/>
  <c r="E96" i="25"/>
  <c r="Q96" i="25"/>
  <c r="L96" i="25"/>
  <c r="G96" i="25"/>
  <c r="P96" i="25"/>
  <c r="H96" i="25"/>
  <c r="B97" i="25"/>
  <c r="G97" i="25" s="1"/>
  <c r="D96" i="25"/>
  <c r="I96" i="25"/>
  <c r="M96" i="25"/>
  <c r="J96" i="25"/>
  <c r="R96" i="25"/>
  <c r="Q97" i="25" l="1"/>
  <c r="O97" i="25"/>
  <c r="E97" i="25"/>
  <c r="P97" i="25"/>
  <c r="H97" i="25"/>
  <c r="R97" i="25"/>
  <c r="D97" i="25"/>
  <c r="B98" i="25"/>
  <c r="D98" i="25" s="1"/>
  <c r="J97" i="25"/>
  <c r="I97" i="25"/>
  <c r="M97" i="25"/>
  <c r="F97" i="25"/>
  <c r="K97" i="25"/>
  <c r="C97" i="25"/>
  <c r="L97" i="25"/>
  <c r="N97" i="25"/>
  <c r="N98" i="25" l="1"/>
  <c r="L98" i="25"/>
  <c r="I98" i="25"/>
  <c r="H98" i="25"/>
  <c r="K98" i="25"/>
  <c r="C98" i="25"/>
  <c r="Q98" i="25"/>
  <c r="E98" i="25"/>
  <c r="R98" i="25"/>
  <c r="O98" i="25"/>
  <c r="M98" i="25"/>
  <c r="F98" i="25"/>
  <c r="P98" i="25"/>
  <c r="G98" i="25"/>
  <c r="J98" i="25"/>
  <c r="B99" i="25"/>
  <c r="C99" i="25" s="1"/>
  <c r="M99" i="25" l="1"/>
  <c r="K99" i="25"/>
  <c r="H99" i="25"/>
  <c r="G99" i="25"/>
  <c r="P99" i="25"/>
  <c r="B100" i="25"/>
  <c r="F100" i="25" s="1"/>
  <c r="Q99" i="25"/>
  <c r="E99" i="25"/>
  <c r="D99" i="25"/>
  <c r="J99" i="25"/>
  <c r="I99" i="25"/>
  <c r="L99" i="25"/>
  <c r="N99" i="25"/>
  <c r="F99" i="25"/>
  <c r="R99" i="25"/>
  <c r="O99" i="25"/>
  <c r="H100" i="25" l="1"/>
  <c r="R100" i="25"/>
  <c r="D100" i="25"/>
  <c r="O100" i="25"/>
  <c r="P100" i="25"/>
  <c r="L100" i="25"/>
  <c r="I100" i="25"/>
  <c r="Q100" i="25"/>
  <c r="N100" i="25"/>
  <c r="E100" i="25"/>
  <c r="K100" i="25"/>
  <c r="J100" i="25"/>
  <c r="M100" i="25"/>
  <c r="G100" i="25"/>
  <c r="B101" i="25"/>
  <c r="F101" i="25" s="1"/>
  <c r="C100" i="25"/>
  <c r="E101" i="25" l="1"/>
  <c r="I101" i="25"/>
  <c r="K101" i="25"/>
  <c r="R101" i="25"/>
  <c r="P101" i="25"/>
  <c r="D101" i="25"/>
  <c r="Q101" i="25"/>
  <c r="B102" i="25"/>
  <c r="H102" i="25" s="1"/>
  <c r="O101" i="25"/>
  <c r="J101" i="25"/>
  <c r="L101" i="25"/>
  <c r="C101" i="25"/>
  <c r="H101" i="25"/>
  <c r="N101" i="25"/>
  <c r="G101" i="25"/>
  <c r="M101" i="25"/>
  <c r="L102" i="25" l="1"/>
  <c r="E102" i="25"/>
  <c r="I102" i="25"/>
  <c r="O102" i="25"/>
  <c r="M102" i="25"/>
  <c r="K102" i="25"/>
  <c r="J102" i="25"/>
  <c r="F102" i="25"/>
  <c r="N102" i="25"/>
  <c r="P102" i="25"/>
  <c r="C102" i="25"/>
  <c r="G102" i="25"/>
  <c r="D102" i="25"/>
  <c r="Q102" i="25"/>
  <c r="B103" i="25"/>
  <c r="C103" i="25" s="1"/>
  <c r="R102" i="25"/>
  <c r="H103" i="25" l="1"/>
  <c r="F103" i="25"/>
  <c r="D103" i="25"/>
  <c r="N103" i="25"/>
  <c r="L103" i="25"/>
  <c r="J103" i="25"/>
  <c r="O103" i="25"/>
  <c r="M103" i="25"/>
  <c r="Q103" i="25"/>
  <c r="E103" i="25"/>
  <c r="R103" i="25"/>
  <c r="I103" i="25"/>
  <c r="P103" i="25"/>
  <c r="G103" i="25"/>
  <c r="K103" i="25"/>
  <c r="B104" i="25"/>
  <c r="J104" i="25" s="1"/>
  <c r="G104" i="25" l="1"/>
  <c r="D104" i="25"/>
  <c r="O104" i="25"/>
  <c r="R104" i="25"/>
  <c r="M104" i="25"/>
  <c r="Q104" i="25"/>
  <c r="I104" i="25"/>
  <c r="K104" i="25"/>
  <c r="E104" i="25"/>
  <c r="L104" i="25"/>
  <c r="P104" i="25"/>
  <c r="N104" i="25"/>
  <c r="F104" i="25"/>
  <c r="C104" i="25"/>
  <c r="B105" i="25"/>
  <c r="J105" i="25" s="1"/>
  <c r="H104" i="25"/>
  <c r="F105" i="25" l="1"/>
  <c r="R105" i="25"/>
  <c r="I105" i="25"/>
  <c r="G105" i="25"/>
  <c r="E105" i="25"/>
  <c r="Q105" i="25"/>
  <c r="P105" i="25"/>
  <c r="D105" i="25"/>
  <c r="K105" i="25"/>
  <c r="M105" i="25"/>
  <c r="H105" i="25"/>
  <c r="L105" i="25"/>
  <c r="C105" i="25"/>
  <c r="B106" i="25"/>
  <c r="D106" i="25" s="1"/>
  <c r="O105" i="25"/>
  <c r="N105" i="25"/>
  <c r="O106" i="25" l="1"/>
  <c r="K106" i="25"/>
  <c r="N106" i="25"/>
  <c r="B107" i="25"/>
  <c r="C107" i="25" s="1"/>
  <c r="G106" i="25"/>
  <c r="R106" i="25"/>
  <c r="M106" i="25"/>
  <c r="P106" i="25"/>
  <c r="L106" i="25"/>
  <c r="H106" i="25"/>
  <c r="F106" i="25"/>
  <c r="I106" i="25"/>
  <c r="Q106" i="25"/>
  <c r="J106" i="25"/>
  <c r="E106" i="25"/>
  <c r="C106" i="25"/>
  <c r="I107" i="25" l="1"/>
  <c r="H107" i="25"/>
  <c r="F107" i="25"/>
  <c r="Q107" i="25"/>
  <c r="B108" i="25"/>
  <c r="F108" i="25" s="1"/>
  <c r="D107" i="25"/>
  <c r="O107" i="25"/>
  <c r="R107" i="25"/>
  <c r="E107" i="25"/>
  <c r="M107" i="25"/>
  <c r="J107" i="25"/>
  <c r="P107" i="25"/>
  <c r="K107" i="25"/>
  <c r="G107" i="25"/>
  <c r="L107" i="25"/>
  <c r="N107" i="25"/>
  <c r="M108" i="25" l="1"/>
  <c r="N108" i="25"/>
  <c r="P108" i="25"/>
  <c r="I108" i="25"/>
  <c r="Q108" i="25"/>
  <c r="C108" i="25"/>
  <c r="G108" i="25"/>
  <c r="D108" i="25"/>
  <c r="H108" i="25"/>
  <c r="R108" i="25"/>
  <c r="L108" i="25"/>
  <c r="E108" i="25"/>
  <c r="J108" i="25"/>
  <c r="O108" i="25"/>
  <c r="K108" i="25"/>
</calcChain>
</file>

<file path=xl/sharedStrings.xml><?xml version="1.0" encoding="utf-8"?>
<sst xmlns="http://schemas.openxmlformats.org/spreadsheetml/2006/main" count="2789" uniqueCount="594">
  <si>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</si>
  <si>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</si>
  <si>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</si>
  <si>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</si>
  <si>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</si>
  <si>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</si>
  <si>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</si>
  <si>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</si>
  <si>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</si>
  <si>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</si>
  <si>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</si>
  <si>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</si>
  <si>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</si>
  <si>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</si>
  <si>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</si>
  <si>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</si>
  <si>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</si>
  <si>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</si>
  <si>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</si>
  <si>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</si>
  <si>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</si>
  <si>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</si>
  <si>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</si>
  <si>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</si>
  <si>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</si>
  <si>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</si>
  <si>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</si>
  <si>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</si>
  <si>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</si>
  <si>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</si>
  <si>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</si>
  <si>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</si>
  <si>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</si>
  <si>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</si>
  <si>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</si>
  <si>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</si>
  <si>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</si>
  <si>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</si>
  <si>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</si>
  <si>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</si>
  <si>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</si>
  <si>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</si>
  <si>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</si>
  <si>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</si>
  <si>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</si>
  <si>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</si>
  <si>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</si>
  <si>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</si>
  <si>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</si>
  <si>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</si>
  <si>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</si>
  <si>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</si>
  <si>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</si>
  <si>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</si>
  <si>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</si>
  <si>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</si>
  <si>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</si>
  <si>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</si>
  <si>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</si>
  <si>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</si>
  <si>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</si>
  <si>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</si>
  <si>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</si>
  <si>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</si>
  <si>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</si>
  <si>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</si>
  <si>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</si>
  <si>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</si>
  <si>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</si>
  <si>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</si>
  <si>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</si>
  <si>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</si>
  <si>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</si>
  <si>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</si>
  <si>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</si>
  <si>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</si>
  <si>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</si>
  <si>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</si>
  <si>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</si>
  <si>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</si>
  <si>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</si>
  <si>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</si>
  <si>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</si>
  <si>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</si>
  <si>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</si>
  <si>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</si>
  <si>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</si>
  <si>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</si>
  <si>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</si>
  <si>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</si>
  <si>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</si>
  <si>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</si>
  <si>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</si>
  <si>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</si>
  <si>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</si>
  <si>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</si>
  <si>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</si>
  <si>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</si>
  <si>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</si>
  <si>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</si>
  <si>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</si>
  <si>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</si>
  <si>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</si>
  <si>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</si>
  <si>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</si>
  <si>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</si>
  <si>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</si>
  <si>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</si>
  <si>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</si>
  <si>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</si>
  <si>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</si>
  <si>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</si>
  <si>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</si>
  <si>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</si>
  <si>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</si>
  <si>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</si>
  <si>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</si>
  <si>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</si>
  <si>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</si>
  <si>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</si>
  <si>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</si>
  <si>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</si>
  <si>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</si>
  <si>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</si>
  <si>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</si>
  <si>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</si>
  <si>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</si>
  <si>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</si>
  <si>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</si>
  <si>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</si>
  <si>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</si>
  <si>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</si>
  <si>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</si>
  <si>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</si>
  <si>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</si>
  <si>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</si>
  <si>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</si>
  <si>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</si>
  <si>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</si>
  <si>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</si>
  <si>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</si>
  <si>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</si>
  <si>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</si>
  <si>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</si>
  <si>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</si>
  <si>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</si>
  <si>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</si>
  <si>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</si>
  <si>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</si>
  <si>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</si>
  <si>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</si>
  <si>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</si>
  <si>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</si>
  <si>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</si>
  <si>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</si>
  <si>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</si>
  <si>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</si>
  <si>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</si>
  <si>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</si>
  <si>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</si>
  <si>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</si>
  <si>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</si>
  <si>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</si>
  <si>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</si>
  <si>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</si>
  <si>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</si>
  <si>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</si>
  <si>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</si>
  <si>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</si>
  <si>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</si>
  <si>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</si>
  <si>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</si>
  <si>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</si>
  <si>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</si>
  <si>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</si>
  <si>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</si>
  <si>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</si>
  <si>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</si>
  <si>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</si>
  <si>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</si>
  <si>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</si>
  <si>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</si>
  <si>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</si>
  <si>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</si>
  <si>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</si>
  <si>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</si>
  <si>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</si>
  <si>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</si>
  <si>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</si>
  <si>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</si>
  <si>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</si>
  <si>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</si>
  <si>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</si>
  <si>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</si>
  <si>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</si>
  <si>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</si>
  <si>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</si>
  <si>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</si>
  <si>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</si>
  <si>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</si>
  <si>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</si>
  <si>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</si>
  <si>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</si>
  <si>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</si>
  <si>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</si>
  <si>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</si>
  <si>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</si>
  <si>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</si>
  <si>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</si>
  <si>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</si>
  <si>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</si>
  <si>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</si>
  <si>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</si>
  <si>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</si>
  <si>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</si>
  <si>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</si>
  <si>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</si>
  <si>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</si>
  <si>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</si>
  <si>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</si>
  <si>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</si>
  <si>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</si>
  <si>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</si>
  <si>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</si>
  <si>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</si>
  <si>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</si>
  <si>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</si>
  <si>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</si>
  <si>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</si>
  <si>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</si>
  <si>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</si>
  <si>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</si>
  <si>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</si>
  <si>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</si>
  <si>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</si>
  <si>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</si>
  <si>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</si>
  <si>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</si>
  <si>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</si>
  <si>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</si>
  <si>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</si>
  <si>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</si>
  <si>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</si>
  <si>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</si>
  <si>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</si>
  <si>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Length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</si>
  <si>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</si>
  <si>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</si>
  <si>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</si>
  <si>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</si>
  <si>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</si>
  <si>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</si>
  <si>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</si>
  <si>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</si>
  <si>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</si>
  <si>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</si>
  <si>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</si>
  <si>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</si>
  <si>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</si>
  <si>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</si>
  <si>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</si>
  <si>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</si>
  <si>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</si>
  <si>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</si>
  <si>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</si>
  <si>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</si>
  <si>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</si>
  <si>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</si>
  <si>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</si>
  <si>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</si>
  <si>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</si>
  <si>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</si>
  <si>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</si>
  <si>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</si>
  <si>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</si>
  <si>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</si>
  <si>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</si>
  <si>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</si>
  <si>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</si>
  <si>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</si>
  <si>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</si>
  <si>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</si>
  <si>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</si>
  <si>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</si>
  <si>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</si>
  <si>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</si>
  <si>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</si>
  <si>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</si>
  <si>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</si>
  <si>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</si>
  <si>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</si>
  <si>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</si>
  <si>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</si>
  <si>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</si>
  <si>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</si>
  <si>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</si>
  <si>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</si>
  <si>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</si>
  <si>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</si>
  <si>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</si>
  <si>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</si>
  <si>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</si>
  <si>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</si>
  <si>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</si>
  <si>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</si>
  <si>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</si>
  <si>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</si>
  <si>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</si>
  <si>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</si>
  <si>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</si>
  <si>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</si>
  <si>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</si>
  <si>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</si>
  <si>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</si>
  <si>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</si>
  <si>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</si>
  <si>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</si>
  <si>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</si>
  <si>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</si>
  <si>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</si>
  <si>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</si>
  <si>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</si>
  <si>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</si>
  <si>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</si>
  <si>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</si>
  <si>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</si>
  <si>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</si>
  <si>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</si>
  <si>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</si>
  <si>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</si>
  <si>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</si>
  <si>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</si>
  <si>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</si>
  <si>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</si>
  <si>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</si>
  <si>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</si>
  <si>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</si>
  <si>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</si>
  <si>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</si>
  <si>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</si>
  <si>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</si>
  <si>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</si>
  <si>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</si>
  <si>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</si>
  <si>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</si>
  <si>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</si>
  <si>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</si>
  <si>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</si>
  <si>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</si>
  <si>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</si>
  <si>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</si>
  <si>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</si>
  <si>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</si>
  <si>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</si>
  <si>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</si>
  <si>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</si>
  <si>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</si>
  <si>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</si>
  <si>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</si>
  <si>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</si>
  <si>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</si>
  <si>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</si>
  <si>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</si>
  <si>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</si>
  <si>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</si>
  <si>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</si>
  <si>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</si>
  <si>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</si>
  <si>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</si>
  <si>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</si>
  <si>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['Method','Form','List','Data','FormWithData','ListRelation','AddRelation','ManageRelations']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</si>
  <si>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</si>
  <si>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</si>
  <si>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</si>
  <si>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</si>
  <si>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</si>
  <si>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</si>
  <si>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</si>
  <si>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</si>
  <si>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</si>
  <si>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</si>
  <si>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</si>
  <si>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</si>
  <si>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</si>
  <si>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</si>
  <si>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</si>
  <si>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</si>
  <si>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</si>
  <si>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</si>
  <si>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</si>
  <si>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</si>
  <si>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</si>
  <si>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</si>
  <si>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</si>
  <si>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</si>
  <si>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</si>
  <si>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</si>
  <si>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</si>
  <si>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</si>
  <si>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</si>
  <si>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</si>
  <si>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</si>
  <si>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</si>
  <si>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</si>
  <si>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</si>
  <si>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</si>
  <si>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</si>
  <si>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</si>
  <si>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</si>
  <si>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</si>
  <si>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</si>
  <si>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</si>
  <si>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</si>
  <si>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</si>
  <si>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</si>
  <si>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</si>
  <si>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</si>
  <si>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</si>
  <si>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</si>
  <si>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</si>
  <si>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</si>
  <si>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</si>
  <si>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</si>
  <si>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</si>
  <si>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</si>
  <si>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</si>
  <si>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</si>
  <si>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</si>
  <si>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</si>
  <si>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</si>
  <si>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</si>
  <si>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</si>
  <si>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</si>
  <si>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</si>
  <si>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</si>
  <si>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</si>
  <si>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</si>
  <si>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</si>
  <si>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</si>
  <si>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</si>
  <si>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</si>
  <si>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</si>
  <si>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</si>
  <si>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</si>
  <si>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</si>
  <si>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</si>
  <si>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</si>
  <si>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</si>
  <si>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</si>
  <si>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</si>
  <si>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</si>
  <si>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</si>
  <si>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</si>
  <si>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</si>
  <si>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</si>
  <si>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</si>
  <si>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</si>
  <si>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</si>
  <si>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</si>
  <si>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</si>
  <si>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</si>
  <si>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</si>
  <si>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</si>
  <si>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</si>
  <si>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</si>
  <si>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</si>
  <si>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</si>
  <si>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</si>
  <si>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</si>
  <si>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</si>
  <si>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</si>
  <si>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</si>
  <si>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</si>
  <si>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</si>
  <si>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</si>
  <si>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</si>
  <si>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</si>
  <si>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</si>
  <si>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</si>
  <si>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</si>
  <si>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</si>
  <si>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</si>
  <si>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</si>
  <si>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</si>
  <si>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</si>
  <si>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</si>
  <si>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</si>
  <si>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</si>
  <si>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</si>
  <si>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</si>
  <si>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</si>
  <si>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</si>
  <si>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</si>
  <si>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</si>
  <si>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</si>
  <si>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</si>
  <si>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</si>
  <si>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</si>
  <si>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</si>
  <si>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</si>
  <si>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Bind Data Resource</t>
  </si>
  <si>
    <t>Resource to which the data to be bind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</si>
  <si>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</si>
  <si>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</si>
  <si>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</si>
  <si>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</si>
  <si>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</si>
  <si>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</si>
  <si>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</si>
  <si>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</si>
  <si>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</si>
  <si>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</si>
  <si>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</si>
  <si>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</si>
  <si>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</si>
  <si>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</si>
  <si>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</si>
  <si>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</si>
  <si>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</si>
  <si>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</si>
  <si>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</si>
  <si>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</si>
  <si>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</si>
  <si>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</si>
  <si>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</si>
  <si>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</si>
  <si>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</si>
  <si>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</si>
  <si>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</si>
  <si>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</si>
  <si>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</si>
  <si>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</si>
  <si>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</si>
  <si>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</si>
  <si>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</si>
  <si>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</si>
  <si>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</si>
  <si>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</si>
  <si>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</si>
  <si>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</si>
  <si>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</si>
  <si>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</si>
  <si>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</si>
  <si>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</si>
  <si>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</si>
  <si>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</si>
  <si>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</si>
  <si>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</si>
  <si>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</si>
  <si>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</si>
  <si>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</si>
  <si>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</si>
  <si>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</si>
  <si>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</si>
  <si>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</si>
  <si>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</si>
  <si>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</si>
  <si>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</si>
  <si>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</si>
  <si>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</si>
  <si>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</si>
  <si>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</si>
  <si>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2,3,5,6,7,8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</si>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</sst>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0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32" totalsRowShown="0" dataDxfId="119">
  <autoFilter ref="A1:J32"/>
  <tableColumns count="10">
    <tableColumn id="2" name="Name" dataDxfId="118"/>
    <tableColumn id="10" name="Table" dataDxfId="117">
      <calculatedColumnFormula>"__"&amp;Tables[Name]</calculatedColumnFormula>
    </tableColumn>
    <tableColumn id="5" name="Singular Name" dataDxfId="116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115">
      <calculatedColumnFormula>"Milestone\Appframe\Model"</calculatedColumnFormula>
    </tableColumn>
    <tableColumn id="4" name="Class Name" dataDxfId="114">
      <calculatedColumnFormula>SUBSTITUTE(PROPER(Tables[Singular Name]),"_","")</calculatedColumnFormula>
    </tableColumn>
    <tableColumn id="1" name="Migration Artisan" dataDxfId="113">
      <calculatedColumnFormula>"php artisan make:migration create_"&amp;Tables[Table]&amp;"_table --create=__"&amp;Tables[Name]</calculatedColumnFormula>
    </tableColumn>
    <tableColumn id="6" name="Model Artisan" dataDxfId="112">
      <calculatedColumnFormula>"php artisan make:model "&amp;Tables[Class Name]</calculatedColumnFormula>
    </tableColumn>
    <tableColumn id="3" name="Model Statement" dataDxfId="111">
      <calculatedColumnFormula>"protected $table = '"&amp;Tables[Table]&amp;"';"</calculatedColumnFormula>
    </tableColumn>
    <tableColumn id="7" name="Seeder Artisan" dataDxfId="110">
      <calculatedColumnFormula>"php artisan make:seed "&amp;Tables[Class Name]&amp;"TableSeeder"</calculatedColumnFormula>
    </tableColumn>
    <tableColumn id="9" name="Seeder Class" dataDxfId="109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16">
  <autoFilter ref="A1:P9"/>
  <tableColumns count="16">
    <tableColumn id="1" name="No" dataDxfId="15">
      <calculatedColumnFormula>IFERROR($A1+1,1)</calculatedColumnFormula>
    </tableColumn>
    <tableColumn id="2" name="Resource" dataDxfId="14"/>
    <tableColumn id="13" name="Resource Id" dataDxfId="13">
      <calculatedColumnFormula>VLOOKUP(ResourceActions[Resource],CHOOSE({1,2},ResourceTable[Name],ResourceTable[No]),2,0)</calculatedColumnFormula>
    </tableColumn>
    <tableColumn id="3" name="Action Name" dataDxfId="12"/>
    <tableColumn id="4" name="Description" dataDxfId="11"/>
    <tableColumn id="5" name="Action Title" dataDxfId="10"/>
    <tableColumn id="6" name="Button Type" dataDxfId="9"/>
    <tableColumn id="7" name="Menu" dataDxfId="8"/>
    <tableColumn id="8" name="Icon" dataDxfId="7"/>
    <tableColumn id="9" name="Set" dataDxfId="6"/>
    <tableColumn id="14" name="Action Type" dataDxfId="5"/>
    <tableColumn id="15" name="ID1" dataDxfId="4"/>
    <tableColumn id="16" name="ID2" dataDxfId="3"/>
    <tableColumn id="10" name="On" dataDxfId="2"/>
    <tableColumn id="11" name="Confirm" dataDxfId="1"/>
    <tableColumn id="12" name="handler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22" totalsRowShown="0" dataDxfId="105">
  <autoFilter ref="A1:I122">
    <filterColumn colId="0">
      <filters>
        <filter val="relation_nullable"/>
        <filter val="relation_nullable_foreign"/>
      </filters>
    </filterColumn>
  </autoFilter>
  <tableColumns count="9">
    <tableColumn id="1" name="Column" dataDxfId="104"/>
    <tableColumn id="2" name="Type" dataDxfId="103"/>
    <tableColumn id="3" name="Name" dataDxfId="102"/>
    <tableColumn id="4" name="Length" dataDxfId="101"/>
    <tableColumn id="5" name="Method1" dataDxfId="100"/>
    <tableColumn id="6" name="Method2" dataDxfId="99"/>
    <tableColumn id="7" name="Method3" dataDxfId="98"/>
    <tableColumn id="8" name="Method4" dataDxfId="97"/>
    <tableColumn id="9" name="Method5" dataDxfId="9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276" totalsRowShown="0" dataDxfId="95">
  <autoFilter ref="A1:K276">
    <filterColumn colId="0">
      <filters>
        <filter val="roles"/>
      </filters>
    </filterColumn>
  </autoFilter>
  <tableColumns count="11">
    <tableColumn id="2" name="Table" dataDxfId="94"/>
    <tableColumn id="3" name="Field" dataDxfId="93"/>
    <tableColumn id="5" name="Type" dataDxfId="92">
      <calculatedColumnFormula>VLOOKUP(TableFields[Field],Columns[],2,0)&amp;"("</calculatedColumnFormula>
    </tableColumn>
    <tableColumn id="4" name="Name" dataDxfId="91">
      <calculatedColumnFormula>IF(VLOOKUP(TableFields[Field],Columns[],3,0)&lt;&gt;"","'"&amp;VLOOKUP(TableFields[Field],Columns[],3,0)&amp;"'","")</calculatedColumnFormula>
    </tableColumn>
    <tableColumn id="6" name="Arg2" dataDxfId="90">
      <calculatedColumnFormula>IF(VLOOKUP(TableFields[Field],Columns[],4,0)&lt;&gt;0,", "&amp;VLOOKUP(TableFields[Field],Columns[],4,0)&amp;")",")")</calculatedColumnFormula>
    </tableColumn>
    <tableColumn id="7" name="Method1" dataDxfId="89">
      <calculatedColumnFormula>IF(VLOOKUP(TableFields[Field],Columns[],5,0)=0,"","-&gt;"&amp;VLOOKUP(TableFields[Field],Columns[],5,0))</calculatedColumnFormula>
    </tableColumn>
    <tableColumn id="8" name="Method2" dataDxfId="88">
      <calculatedColumnFormula>IF(VLOOKUP(TableFields[Field],Columns[],6,0)=0,"","-&gt;"&amp;VLOOKUP(TableFields[Field],Columns[],6,0))</calculatedColumnFormula>
    </tableColumn>
    <tableColumn id="9" name="Method3" dataDxfId="87">
      <calculatedColumnFormula>IF(VLOOKUP(TableFields[Field],Columns[],7,0)=0,"","-&gt;"&amp;VLOOKUP(TableFields[Field],Columns[],7,0))</calculatedColumnFormula>
    </tableColumn>
    <tableColumn id="10" name="Method4" dataDxfId="86">
      <calculatedColumnFormula>IF(VLOOKUP(TableFields[Field],Columns[],8,0)=0,"","-&gt;"&amp;VLOOKUP(TableFields[Field],Columns[],8,0))</calculatedColumnFormula>
    </tableColumn>
    <tableColumn id="11" name="Method5" dataDxfId="85">
      <calculatedColumnFormula>IF(VLOOKUP(TableFields[Field],Columns[],9,0)=0,"","-&gt;"&amp;VLOOKUP(TableFields[Field],Columns[],9,0))</calculatedColumnFormula>
    </tableColumn>
    <tableColumn id="12" name="Statement" dataDxfId="84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18" totalsRowShown="0" headerRowDxfId="83" dataDxfId="82">
  <autoFilter ref="A1:R218">
    <filterColumn colId="1">
      <filters>
        <filter val="Roles"/>
      </filters>
    </filterColumn>
  </autoFilter>
  <tableColumns count="18">
    <tableColumn id="19" name="TRCode" dataDxfId="81">
      <calculatedColumnFormula>TableData[Table Name]&amp;"-"&amp;TableData[Record No]</calculatedColumnFormula>
    </tableColumn>
    <tableColumn id="1" name="Table Name" dataDxfId="80"/>
    <tableColumn id="2" name="Record No" dataDxfId="79">
      <calculatedColumnFormula>COUNTIF($B$1:$B1,TableData[Table Name])</calculatedColumnFormula>
    </tableColumn>
    <tableColumn id="3" name="1" dataDxfId="78"/>
    <tableColumn id="4" name="2" dataDxfId="77"/>
    <tableColumn id="5" name="3" dataDxfId="76"/>
    <tableColumn id="6" name="4" dataDxfId="75"/>
    <tableColumn id="7" name="5" dataDxfId="74"/>
    <tableColumn id="8" name="6" dataDxfId="73"/>
    <tableColumn id="9" name="7" dataDxfId="72"/>
    <tableColumn id="10" name="8" dataDxfId="71"/>
    <tableColumn id="11" name="9" dataDxfId="70"/>
    <tableColumn id="12" name="10" dataDxfId="69"/>
    <tableColumn id="13" name="11" dataDxfId="68"/>
    <tableColumn id="14" name="12" dataDxfId="67"/>
    <tableColumn id="15" name="13" dataDxfId="66"/>
    <tableColumn id="16" name="14" dataDxfId="65"/>
    <tableColumn id="17" name="15" dataDxfId="6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21" totalsRowShown="0" dataDxfId="63">
  <autoFilter ref="A1:E21"/>
  <tableColumns count="5">
    <tableColumn id="1" name="Name" dataDxfId="62"/>
    <tableColumn id="3" name="FW Table Name" dataDxfId="61"/>
    <tableColumn id="20" name="NS" dataDxfId="60">
      <calculatedColumnFormula>VLOOKUP(SeedMap[FW Table Name],Tables[],4,0)</calculatedColumnFormula>
    </tableColumn>
    <tableColumn id="21" name="Model" dataDxfId="59">
      <calculatedColumnFormula>VLOOKUP(SeedMap[FW Table Name],Tables[],5,0)</calculatedColumnFormula>
    </tableColumn>
    <tableColumn id="4" name="Query Method" dataDxfId="58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27" totalsRowShown="0" dataDxfId="57">
  <autoFilter ref="A1:I27"/>
  <tableColumns count="9">
    <tableColumn id="1" name="No" dataDxfId="56">
      <calculatedColumnFormula>IFERROR($A1+1,1)</calculatedColumnFormula>
    </tableColumn>
    <tableColumn id="2" name="Name" dataDxfId="55"/>
    <tableColumn id="3" name="Description" dataDxfId="54"/>
    <tableColumn id="4" name="Title" dataDxfId="53"/>
    <tableColumn id="5" name="NS" dataDxfId="52">
      <calculatedColumnFormula>"Milestone\Appframe\Model"</calculatedColumnFormula>
    </tableColumn>
    <tableColumn id="6" name="Table" dataDxfId="51"/>
    <tableColumn id="7" name="Key" dataDxfId="50">
      <calculatedColumnFormula>"id"</calculatedColumnFormula>
    </tableColumn>
    <tableColumn id="8" name="Controller" dataDxfId="49"/>
    <tableColumn id="9" name="Controller NS" dataDxfId="48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33" totalsRowShown="0" dataDxfId="47">
  <autoFilter ref="A1:I33"/>
  <tableColumns count="9">
    <tableColumn id="1" name="No" dataDxfId="46">
      <calculatedColumnFormula>IFERROR($A1+1,1)</calculatedColumnFormula>
    </tableColumn>
    <tableColumn id="3" name="Resource" dataDxfId="45"/>
    <tableColumn id="4" name="Relate Resource" dataDxfId="44"/>
    <tableColumn id="2" name="Resource Id" dataDxfId="43">
      <calculatedColumnFormula>VLOOKUP(RelationTable[Resource],CHOOSE({1,2},ResourceTable[Name],ResourceTable[No]),2,0)</calculatedColumnFormula>
    </tableColumn>
    <tableColumn id="5" name="Name" dataDxfId="42"/>
    <tableColumn id="6" name="Description" dataDxfId="41"/>
    <tableColumn id="7" name="Method" dataDxfId="40"/>
    <tableColumn id="8" name="Type" dataDxfId="39"/>
    <tableColumn id="10" name="Relate Id" dataDxfId="38">
      <calculatedColumnFormula>VLOOKUP(RelationTable[Relate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8" totalsRowShown="0" dataDxfId="37">
  <autoFilter ref="A1:G8"/>
  <tableColumns count="7">
    <tableColumn id="1" name="No" dataDxfId="36">
      <calculatedColumnFormula>IFERROR($A1+1,1)</calculatedColumnFormula>
    </tableColumn>
    <tableColumn id="2" name="Resource ID" dataDxfId="35"/>
    <tableColumn id="3" name="Resource Name" dataDxfId="34">
      <calculatedColumnFormula>VLOOKUP(ResourceForms[Resource ID],ResourceTable[],2,0)</calculatedColumnFormula>
    </tableColumn>
    <tableColumn id="4" name="Form Name" dataDxfId="33"/>
    <tableColumn id="6" name="Title" dataDxfId="32"/>
    <tableColumn id="7" name="Action Text" dataDxfId="31"/>
    <tableColumn id="8" name="Description" dataDxfId="30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29">
  <autoFilter ref="A1:L33"/>
  <tableColumns count="12">
    <tableColumn id="9" name="No" dataDxfId="28">
      <calculatedColumnFormula>IFERROR($A1+1,1)</calculatedColumnFormula>
    </tableColumn>
    <tableColumn id="1" name="Form Id" dataDxfId="27"/>
    <tableColumn id="7" name="Form Name" dataDxfId="26">
      <calculatedColumnFormula>VLOOKUP(FormFields[Form Id],ResourceForms[],4,0)</calculatedColumnFormula>
    </tableColumn>
    <tableColumn id="4" name="Name" dataDxfId="25"/>
    <tableColumn id="2" name="Type" dataDxfId="24"/>
    <tableColumn id="5" name="Label" dataDxfId="23"/>
    <tableColumn id="6" name="Collection" dataDxfId="22"/>
    <tableColumn id="14" name="Attribute" dataDxfId="21">
      <calculatedColumnFormula>FormFields[Name]</calculatedColumnFormula>
    </tableColumn>
    <tableColumn id="10" name="Relation" dataDxfId="20"/>
    <tableColumn id="11" name="Deep 1" dataDxfId="19"/>
    <tableColumn id="12" name="Deep 2" dataDxfId="18"/>
    <tableColumn id="13" name="Deep 3" dataDxfId="1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G1" workbookViewId="0">
      <selection activeCell="I12" sqref="I12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24" t="s">
        <v>12</v>
      </c>
      <c r="C1" t="s">
        <v>154</v>
      </c>
      <c r="D1" s="23" t="s">
        <v>313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 x14ac:dyDescent="0.25">
      <c r="A2" s="5" t="s">
        <v>178</v>
      </c>
      <c r="B2" s="6" t="s">
        <v>178</v>
      </c>
      <c r="C2" s="8" t="str">
        <f>IF(RIGHT(Tables[Name],3)="ies",MID(Tables[Name],1,LEN(Tables[Name])-3)&amp;"y",IF(RIGHT(Tables[Name],1)="s",MID(Tables[Name],1,LEN(Tables[Name])-1),Tables[Name]))</f>
        <v>user</v>
      </c>
      <c r="D2" s="8" t="str">
        <f t="shared" ref="D2:D32" si="0">"Milestone\Appframe\Model"</f>
        <v>Milestone\Appframe\Model</v>
      </c>
      <c r="E2" s="8" t="str">
        <f>SUBSTITUTE(PROPER(Tables[Singular Name]),"_","")</f>
        <v>User</v>
      </c>
      <c r="F2" s="8" t="str">
        <f>"php artisan make:migration create_"&amp;Tables[Table]&amp;"_table --create=__"&amp;Tables[Name]</f>
        <v>php artisan make:migration create_users_table --create=__users</v>
      </c>
      <c r="G2" s="8" t="str">
        <f>"php artisan make:model "&amp;Tables[Class Name]</f>
        <v>php artisan make:model User</v>
      </c>
      <c r="H2" s="8" t="str">
        <f>"protected $table = '"&amp;Tables[Table]&amp;"';"</f>
        <v>protected $table = 'users';</v>
      </c>
      <c r="I2" s="8" t="str">
        <f>"php artisan make:seed "&amp;Tables[Class Name]&amp;"TableSeeder"</f>
        <v>php artisan make:seed UserTableSeeder</v>
      </c>
      <c r="J2" s="8" t="str">
        <f>Tables[Class Name]&amp;"TableSeeder"&amp;"::class,"</f>
        <v>UserTableSeeder::class,</v>
      </c>
    </row>
    <row r="3" spans="1:10" x14ac:dyDescent="0.25">
      <c r="A3" s="5" t="s">
        <v>137</v>
      </c>
      <c r="B3" s="8" t="str">
        <f>"__"&amp;Tables[Name]</f>
        <v>__groups</v>
      </c>
      <c r="C3" s="8" t="str">
        <f>IF(RIGHT(Tables[Name],3)="ies",MID(Tables[Name],1,LEN(Tables[Name])-3)&amp;"y",IF(RIGHT(Tables[Name],1)="s",MID(Tables[Name],1,LEN(Tables[Name])-1),Tables[Name]))</f>
        <v>group</v>
      </c>
      <c r="D3" s="8" t="str">
        <f t="shared" si="0"/>
        <v>Milestone\Appframe\Model</v>
      </c>
      <c r="E3" s="8" t="str">
        <f>SUBSTITUTE(PROPER(Tables[Singular Name]),"_","")</f>
        <v>Group</v>
      </c>
      <c r="F3" s="8" t="str">
        <f>"php artisan make:migration create_"&amp;Tables[Table]&amp;"_table --create=__"&amp;Tables[Name]</f>
        <v>php artisan make:migration create___groups_table --create=__groups</v>
      </c>
      <c r="G3" s="8" t="str">
        <f>"php artisan make:model "&amp;Tables[Class Name]</f>
        <v>php artisan make:model Group</v>
      </c>
      <c r="H3" s="8" t="str">
        <f>"protected $table = '"&amp;Tables[Table]&amp;"';"</f>
        <v>protected $table = '__groups';</v>
      </c>
      <c r="I3" s="8" t="str">
        <f>"php artisan make:seed "&amp;Tables[Class Name]&amp;"TableSeeder"</f>
        <v>php artisan make:seed GroupTableSeeder</v>
      </c>
      <c r="J3" s="8" t="str">
        <f>Tables[Class Name]&amp;"TableSeeder"&amp;"::class,"</f>
        <v>GroupTableSeeder::class,</v>
      </c>
    </row>
    <row r="4" spans="1:10" x14ac:dyDescent="0.25">
      <c r="A4" s="5" t="s">
        <v>138</v>
      </c>
      <c r="B4" s="8" t="str">
        <f>"__"&amp;Tables[Name]</f>
        <v>__group_users</v>
      </c>
      <c r="C4" s="8" t="str">
        <f>IF(RIGHT(Tables[Name],3)="ies",MID(Tables[Name],1,LEN(Tables[Name])-3)&amp;"y",IF(RIGHT(Tables[Name],1)="s",MID(Tables[Name],1,LEN(Tables[Name])-1),Tables[Name]))</f>
        <v>group_user</v>
      </c>
      <c r="D4" s="8" t="str">
        <f t="shared" si="0"/>
        <v>Milestone\Appframe\Model</v>
      </c>
      <c r="E4" s="8" t="str">
        <f>SUBSTITUTE(PROPER(Tables[Singular Name]),"_","")</f>
        <v>GroupUser</v>
      </c>
      <c r="F4" s="8" t="str">
        <f>"php artisan make:migration create_"&amp;Tables[Table]&amp;"_table --create=__"&amp;Tables[Name]</f>
        <v>php artisan make:migration create___group_users_table --create=__group_users</v>
      </c>
      <c r="G4" s="8" t="str">
        <f>"php artisan make:model "&amp;Tables[Class Name]</f>
        <v>php artisan make:model GroupUser</v>
      </c>
      <c r="H4" s="8" t="str">
        <f>"protected $table = '"&amp;Tables[Table]&amp;"';"</f>
        <v>protected $table = '__group_users';</v>
      </c>
      <c r="I4" s="8" t="str">
        <f>"php artisan make:seed "&amp;Tables[Class Name]&amp;"TableSeeder"</f>
        <v>php artisan make:seed GroupUserTableSeeder</v>
      </c>
      <c r="J4" s="8" t="str">
        <f>Tables[Class Name]&amp;"TableSeeder"&amp;"::class,"</f>
        <v>GroupUserTableSeeder::class,</v>
      </c>
    </row>
    <row r="5" spans="1:10" x14ac:dyDescent="0.25">
      <c r="A5" s="5" t="s">
        <v>139</v>
      </c>
      <c r="B5" s="8" t="str">
        <f>"__"&amp;Tables[Name]</f>
        <v>__roles</v>
      </c>
      <c r="C5" s="8" t="str">
        <f>IF(RIGHT(Tables[Name],3)="ies",MID(Tables[Name],1,LEN(Tables[Name])-3)&amp;"y",IF(RIGHT(Tables[Name],1)="s",MID(Tables[Name],1,LEN(Tables[Name])-1),Tables[Name]))</f>
        <v>role</v>
      </c>
      <c r="D5" s="8" t="str">
        <f t="shared" si="0"/>
        <v>Milestone\Appframe\Model</v>
      </c>
      <c r="E5" s="8" t="str">
        <f>SUBSTITUTE(PROPER(Tables[Singular Name]),"_","")</f>
        <v>Role</v>
      </c>
      <c r="F5" s="8" t="str">
        <f>"php artisan make:migration create_"&amp;Tables[Table]&amp;"_table --create=__"&amp;Tables[Name]</f>
        <v>php artisan make:migration create___roles_table --create=__roles</v>
      </c>
      <c r="G5" s="8" t="str">
        <f>"php artisan make:model "&amp;Tables[Class Name]</f>
        <v>php artisan make:model Role</v>
      </c>
      <c r="H5" s="8" t="str">
        <f>"protected $table = '"&amp;Tables[Table]&amp;"';"</f>
        <v>protected $table = '__roles';</v>
      </c>
      <c r="I5" s="8" t="str">
        <f>"php artisan make:seed "&amp;Tables[Class Name]&amp;"TableSeeder"</f>
        <v>php artisan make:seed RoleTableSeeder</v>
      </c>
      <c r="J5" s="8" t="str">
        <f>Tables[Class Name]&amp;"TableSeeder"&amp;"::class,"</f>
        <v>RoleTableSeeder::class,</v>
      </c>
    </row>
    <row r="6" spans="1:10" x14ac:dyDescent="0.25">
      <c r="A6" s="5" t="s">
        <v>140</v>
      </c>
      <c r="B6" s="8" t="str">
        <f>"__"&amp;Tables[Name]</f>
        <v>__group_roles</v>
      </c>
      <c r="C6" s="8" t="str">
        <f>IF(RIGHT(Tables[Name],3)="ies",MID(Tables[Name],1,LEN(Tables[Name])-3)&amp;"y",IF(RIGHT(Tables[Name],1)="s",MID(Tables[Name],1,LEN(Tables[Name])-1),Tables[Name]))</f>
        <v>group_role</v>
      </c>
      <c r="D6" s="8" t="str">
        <f t="shared" si="0"/>
        <v>Milestone\Appframe\Model</v>
      </c>
      <c r="E6" s="8" t="str">
        <f>SUBSTITUTE(PROPER(Tables[Singular Name]),"_","")</f>
        <v>GroupRole</v>
      </c>
      <c r="F6" s="8" t="str">
        <f>"php artisan make:migration create_"&amp;Tables[Table]&amp;"_table --create=__"&amp;Tables[Name]</f>
        <v>php artisan make:migration create___group_roles_table --create=__group_roles</v>
      </c>
      <c r="G6" s="8" t="str">
        <f>"php artisan make:model "&amp;Tables[Class Name]</f>
        <v>php artisan make:model GroupRole</v>
      </c>
      <c r="H6" s="8" t="str">
        <f>"protected $table = '"&amp;Tables[Table]&amp;"';"</f>
        <v>protected $table = '__group_roles';</v>
      </c>
      <c r="I6" s="8" t="str">
        <f>"php artisan make:seed "&amp;Tables[Class Name]&amp;"TableSeeder"</f>
        <v>php artisan make:seed GroupRoleTableSeeder</v>
      </c>
      <c r="J6" s="8" t="str">
        <f>Tables[Class Name]&amp;"TableSeeder"&amp;"::class,"</f>
        <v>GroupRoleTableSeeder::class,</v>
      </c>
    </row>
    <row r="7" spans="1:10" x14ac:dyDescent="0.25">
      <c r="A7" s="1" t="s">
        <v>2</v>
      </c>
      <c r="B7" s="6" t="str">
        <f>"__"&amp;Tables[Name]</f>
        <v>__resources</v>
      </c>
      <c r="C7" s="6" t="str">
        <f>IF(RIGHT(Tables[Name],3)="ies",MID(Tables[Name],1,LEN(Tables[Name])-3)&amp;"y",IF(RIGHT(Tables[Name],1)="s",MID(Tables[Name],1,LEN(Tables[Name])-1),Tables[Name]))</f>
        <v>resource</v>
      </c>
      <c r="D7" s="6" t="str">
        <f t="shared" si="0"/>
        <v>Milestone\Appframe\Model</v>
      </c>
      <c r="E7" s="8" t="str">
        <f>SUBSTITUTE(PROPER(Tables[Singular Name]),"_","")</f>
        <v>Resource</v>
      </c>
      <c r="F7" s="8" t="str">
        <f>"php artisan make:migration create_"&amp;Tables[Table]&amp;"_table --create=__"&amp;Tables[Name]</f>
        <v>php artisan make:migration create___resources_table --create=__resources</v>
      </c>
      <c r="G7" s="8" t="str">
        <f>"php artisan make:model "&amp;Tables[Class Name]</f>
        <v>php artisan make:model Resource</v>
      </c>
      <c r="H7" s="8" t="str">
        <f>"protected $table = '"&amp;Tables[Table]&amp;"';"</f>
        <v>protected $table = '__resources';</v>
      </c>
      <c r="I7" s="8" t="str">
        <f>"php artisan make:seed "&amp;Tables[Class Name]&amp;"TableSeeder"</f>
        <v>php artisan make:seed ResourceTableSeeder</v>
      </c>
      <c r="J7" s="8" t="str">
        <f>Tables[Class Name]&amp;"TableSeeder"&amp;"::class,"</f>
        <v>ResourceTableSeeder::class,</v>
      </c>
    </row>
    <row r="8" spans="1:10" x14ac:dyDescent="0.25">
      <c r="A8" s="2" t="s">
        <v>0</v>
      </c>
      <c r="B8" s="9" t="str">
        <f>"__"&amp;Tables[Name]</f>
        <v>__resource_scopes</v>
      </c>
      <c r="C8" s="9" t="str">
        <f>IF(RIGHT(Tables[Name],3)="ies",MID(Tables[Name],1,LEN(Tables[Name])-3)&amp;"y",IF(RIGHT(Tables[Name],1)="s",MID(Tables[Name],1,LEN(Tables[Name])-1),Tables[Name]))</f>
        <v>resource_scope</v>
      </c>
      <c r="D8" s="9" t="str">
        <f t="shared" si="0"/>
        <v>Milestone\Appframe\Model</v>
      </c>
      <c r="E8" s="8" t="str">
        <f>SUBSTITUTE(PROPER(Tables[Singular Name]),"_","")</f>
        <v>ResourceScope</v>
      </c>
      <c r="F8" s="8" t="str">
        <f>"php artisan make:migration create_"&amp;Tables[Table]&amp;"_table --create=__"&amp;Tables[Name]</f>
        <v>php artisan make:migration create___resource_scopes_table --create=__resource_scopes</v>
      </c>
      <c r="G8" s="8" t="str">
        <f>"php artisan make:model "&amp;Tables[Class Name]</f>
        <v>php artisan make:model ResourceScope</v>
      </c>
      <c r="H8" s="8" t="str">
        <f>"protected $table = '"&amp;Tables[Table]&amp;"';"</f>
        <v>protected $table = '__resource_scopes';</v>
      </c>
      <c r="I8" s="8" t="str">
        <f>"php artisan make:seed "&amp;Tables[Class Name]&amp;"TableSeeder"</f>
        <v>php artisan make:seed ResourceScopeTableSeeder</v>
      </c>
      <c r="J8" s="8" t="str">
        <f>Tables[Class Name]&amp;"TableSeeder"&amp;"::class,"</f>
        <v>ResourceScopeTableSeeder::class,</v>
      </c>
    </row>
    <row r="9" spans="1:10" x14ac:dyDescent="0.25">
      <c r="A9" s="2" t="s">
        <v>3</v>
      </c>
      <c r="B9" s="9" t="str">
        <f>"__"&amp;Tables[Name]</f>
        <v>__resource_relations</v>
      </c>
      <c r="C9" s="9" t="str">
        <f>IF(RIGHT(Tables[Name],3)="ies",MID(Tables[Name],1,LEN(Tables[Name])-3)&amp;"y",IF(RIGHT(Tables[Name],1)="s",MID(Tables[Name],1,LEN(Tables[Name])-1),Tables[Name]))</f>
        <v>resource_relation</v>
      </c>
      <c r="D9" s="9" t="str">
        <f t="shared" si="0"/>
        <v>Milestone\Appframe\Model</v>
      </c>
      <c r="E9" s="8" t="str">
        <f>SUBSTITUTE(PROPER(Tables[Singular Name]),"_","")</f>
        <v>ResourceRelation</v>
      </c>
      <c r="F9" s="8" t="str">
        <f>"php artisan make:migration create_"&amp;Tables[Table]&amp;"_table --create=__"&amp;Tables[Name]</f>
        <v>php artisan make:migration create___resource_relations_table --create=__resource_relations</v>
      </c>
      <c r="G9" s="8" t="str">
        <f>"php artisan make:model "&amp;Tables[Class Name]</f>
        <v>php artisan make:model ResourceRelation</v>
      </c>
      <c r="H9" s="8" t="str">
        <f>"protected $table = '"&amp;Tables[Table]&amp;"';"</f>
        <v>protected $table = '__resource_relations';</v>
      </c>
      <c r="I9" s="8" t="str">
        <f>"php artisan make:seed "&amp;Tables[Class Name]&amp;"TableSeeder"</f>
        <v>php artisan make:seed ResourceRelationTableSeeder</v>
      </c>
      <c r="J9" s="8" t="str">
        <f>Tables[Class Name]&amp;"TableSeeder"&amp;"::class,"</f>
        <v>ResourceRelationTableSeeder::class,</v>
      </c>
    </row>
    <row r="10" spans="1:10" x14ac:dyDescent="0.25">
      <c r="A10" s="2" t="s">
        <v>4</v>
      </c>
      <c r="B10" s="9" t="str">
        <f>"__"&amp;Tables[Name]</f>
        <v>__resource_data</v>
      </c>
      <c r="C10" s="9" t="str">
        <f>IF(RIGHT(Tables[Name],3)="ies",MID(Tables[Name],1,LEN(Tables[Name])-3)&amp;"y",IF(RIGHT(Tables[Name],1)="s",MID(Tables[Name],1,LEN(Tables[Name])-1),Tables[Name]))</f>
        <v>resource_data</v>
      </c>
      <c r="D10" s="9" t="str">
        <f t="shared" si="0"/>
        <v>Milestone\Appframe\Model</v>
      </c>
      <c r="E10" s="8" t="str">
        <f>SUBSTITUTE(PROPER(Tables[Singular Name]),"_","")</f>
        <v>ResourceData</v>
      </c>
      <c r="F10" s="8" t="str">
        <f>"php artisan make:migration create_"&amp;Tables[Table]&amp;"_table --create=__"&amp;Tables[Name]</f>
        <v>php artisan make:migration create___resource_data_table --create=__resource_data</v>
      </c>
      <c r="G10" s="8" t="str">
        <f>"php artisan make:model "&amp;Tables[Class Name]</f>
        <v>php artisan make:model ResourceData</v>
      </c>
      <c r="H10" s="8" t="str">
        <f>"protected $table = '"&amp;Tables[Table]&amp;"';"</f>
        <v>protected $table = '__resource_data';</v>
      </c>
      <c r="I10" s="8" t="str">
        <f>"php artisan make:seed "&amp;Tables[Class Name]&amp;"TableSeeder"</f>
        <v>php artisan make:seed ResourceDataTableSeeder</v>
      </c>
      <c r="J10" s="8" t="str">
        <f>Tables[Class Name]&amp;"TableSeeder"&amp;"::class,"</f>
        <v>ResourceDataTableSeeder::class,</v>
      </c>
    </row>
    <row r="11" spans="1:10" x14ac:dyDescent="0.25">
      <c r="A11" s="4" t="s">
        <v>9</v>
      </c>
      <c r="B11" s="7" t="str">
        <f>"__"&amp;Tables[Name]</f>
        <v>__resource_data_relations</v>
      </c>
      <c r="C11" s="7" t="str">
        <f>IF(RIGHT(Tables[Name],3)="ies",MID(Tables[Name],1,LEN(Tables[Name])-3)&amp;"y",IF(RIGHT(Tables[Name],1)="s",MID(Tables[Name],1,LEN(Tables[Name])-1),Tables[Name]))</f>
        <v>resource_data_relation</v>
      </c>
      <c r="D11" s="7" t="str">
        <f t="shared" si="0"/>
        <v>Milestone\Appframe\Model</v>
      </c>
      <c r="E11" s="8" t="str">
        <f>SUBSTITUTE(PROPER(Tables[Singular Name]),"_","")</f>
        <v>ResourceDataRelation</v>
      </c>
      <c r="F11" s="8" t="str">
        <f>"php artisan make:migration create_"&amp;Tables[Table]&amp;"_table --create=__"&amp;Tables[Name]</f>
        <v>php artisan make:migration create___resource_data_relations_table --create=__resource_data_relations</v>
      </c>
      <c r="G11" s="8" t="str">
        <f>"php artisan make:model "&amp;Tables[Class Name]</f>
        <v>php artisan make:model ResourceDataRelation</v>
      </c>
      <c r="H11" s="8" t="str">
        <f>"protected $table = '"&amp;Tables[Table]&amp;"';"</f>
        <v>protected $table = '__resource_data_relations';</v>
      </c>
      <c r="I11" s="8" t="str">
        <f>"php artisan make:seed "&amp;Tables[Class Name]&amp;"TableSeeder"</f>
        <v>php artisan make:seed ResourceDataRelationTableSeeder</v>
      </c>
      <c r="J11" s="8" t="str">
        <f>Tables[Class Name]&amp;"TableSeeder"&amp;"::class,"</f>
        <v>ResourceDataRelationTableSeeder::class,</v>
      </c>
    </row>
    <row r="12" spans="1:10" x14ac:dyDescent="0.25">
      <c r="A12" s="4" t="s">
        <v>572</v>
      </c>
      <c r="B12" s="7" t="str">
        <f>"__"&amp;Tables[Name]</f>
        <v>__resource_data_scopes</v>
      </c>
      <c r="C12" s="7" t="str">
        <f>IF(RIGHT(Tables[Name],3)="ies",MID(Tables[Name],1,LEN(Tables[Name])-3)&amp;"y",IF(RIGHT(Tables[Name],1)="s",MID(Tables[Name],1,LEN(Tables[Name])-1),Tables[Name]))</f>
        <v>resource_data_scope</v>
      </c>
      <c r="D12" s="7" t="str">
        <f>"Milestone\Appframe\Model"</f>
        <v>Milestone\Appframe\Model</v>
      </c>
      <c r="E12" s="8" t="str">
        <f>SUBSTITUTE(PROPER(Tables[Singular Name]),"_","")</f>
        <v>ResourceDataScope</v>
      </c>
      <c r="F12" s="8" t="str">
        <f>"php artisan make:migration create_"&amp;Tables[Table]&amp;"_table --create=__"&amp;Tables[Name]</f>
        <v>php artisan make:migration create___resource_data_scopes_table --create=__resource_data_scopes</v>
      </c>
      <c r="G12" s="8" t="str">
        <f>"php artisan make:model "&amp;Tables[Class Name]</f>
        <v>php artisan make:model ResourceDataScope</v>
      </c>
      <c r="H12" s="8" t="str">
        <f>"protected $table = '"&amp;Tables[Table]&amp;"';"</f>
        <v>protected $table = '__resource_data_scopes';</v>
      </c>
      <c r="I12" s="8" t="str">
        <f>"php artisan make:seed "&amp;Tables[Class Name]&amp;"TableSeeder"</f>
        <v>php artisan make:seed ResourceDataScopeTableSeeder</v>
      </c>
      <c r="J12" s="8" t="str">
        <f>Tables[Class Name]&amp;"TableSeeder"&amp;"::class,"</f>
        <v>ResourceDataScopeTableSeeder::class,</v>
      </c>
    </row>
    <row r="13" spans="1:10" x14ac:dyDescent="0.25">
      <c r="A13" s="2" t="s">
        <v>5</v>
      </c>
      <c r="B13" s="9" t="str">
        <f>"__"&amp;Tables[Name]</f>
        <v>__resource_lists</v>
      </c>
      <c r="C13" s="9" t="str">
        <f>IF(RIGHT(Tables[Name],3)="ies",MID(Tables[Name],1,LEN(Tables[Name])-3)&amp;"y",IF(RIGHT(Tables[Name],1)="s",MID(Tables[Name],1,LEN(Tables[Name])-1),Tables[Name]))</f>
        <v>resource_list</v>
      </c>
      <c r="D13" s="9" t="str">
        <f t="shared" si="0"/>
        <v>Milestone\Appframe\Model</v>
      </c>
      <c r="E13" s="8" t="str">
        <f>SUBSTITUTE(PROPER(Tables[Singular Name]),"_","")</f>
        <v>ResourceList</v>
      </c>
      <c r="F13" s="8" t="str">
        <f>"php artisan make:migration create_"&amp;Tables[Table]&amp;"_table --create=__"&amp;Tables[Name]</f>
        <v>php artisan make:migration create___resource_lists_table --create=__resource_lists</v>
      </c>
      <c r="G13" s="8" t="str">
        <f>"php artisan make:model "&amp;Tables[Class Name]</f>
        <v>php artisan make:model ResourceList</v>
      </c>
      <c r="H13" s="8" t="str">
        <f>"protected $table = '"&amp;Tables[Table]&amp;"';"</f>
        <v>protected $table = '__resource_lists';</v>
      </c>
      <c r="I13" s="8" t="str">
        <f>"php artisan make:seed "&amp;Tables[Class Name]&amp;"TableSeeder"</f>
        <v>php artisan make:seed ResourceListTableSeeder</v>
      </c>
      <c r="J13" s="8" t="str">
        <f>Tables[Class Name]&amp;"TableSeeder"&amp;"::class,"</f>
        <v>ResourceListTableSeeder::class,</v>
      </c>
    </row>
    <row r="14" spans="1:10" x14ac:dyDescent="0.25">
      <c r="A14" s="4" t="s">
        <v>10</v>
      </c>
      <c r="B14" s="7" t="str">
        <f>"__"&amp;Tables[Name]</f>
        <v>__resource_list_relations</v>
      </c>
      <c r="C14" s="7" t="str">
        <f>IF(RIGHT(Tables[Name],3)="ies",MID(Tables[Name],1,LEN(Tables[Name])-3)&amp;"y",IF(RIGHT(Tables[Name],1)="s",MID(Tables[Name],1,LEN(Tables[Name])-1),Tables[Name]))</f>
        <v>resource_list_relation</v>
      </c>
      <c r="D14" s="7" t="str">
        <f t="shared" si="0"/>
        <v>Milestone\Appframe\Model</v>
      </c>
      <c r="E14" s="8" t="str">
        <f>SUBSTITUTE(PROPER(Tables[Singular Name]),"_","")</f>
        <v>ResourceListRelation</v>
      </c>
      <c r="F14" s="8" t="str">
        <f>"php artisan make:migration create_"&amp;Tables[Table]&amp;"_table --create=__"&amp;Tables[Name]</f>
        <v>php artisan make:migration create___resource_list_relations_table --create=__resource_list_relations</v>
      </c>
      <c r="G14" s="8" t="str">
        <f>"php artisan make:model "&amp;Tables[Class Name]</f>
        <v>php artisan make:model ResourceListRelation</v>
      </c>
      <c r="H14" s="8" t="str">
        <f>"protected $table = '"&amp;Tables[Table]&amp;"';"</f>
        <v>protected $table = '__resource_list_relations';</v>
      </c>
      <c r="I14" s="8" t="str">
        <f>"php artisan make:seed "&amp;Tables[Class Name]&amp;"TableSeeder"</f>
        <v>php artisan make:seed ResourceListRelationTableSeeder</v>
      </c>
      <c r="J14" s="8" t="str">
        <f>Tables[Class Name]&amp;"TableSeeder"&amp;"::class,"</f>
        <v>ResourceListRelationTableSeeder::class,</v>
      </c>
    </row>
    <row r="15" spans="1:10" x14ac:dyDescent="0.25">
      <c r="A15" s="4" t="s">
        <v>11</v>
      </c>
      <c r="B15" s="7" t="str">
        <f>"__"&amp;Tables[Name]</f>
        <v>__resource_list_scopes</v>
      </c>
      <c r="C15" s="7" t="str">
        <f>IF(RIGHT(Tables[Name],3)="ies",MID(Tables[Name],1,LEN(Tables[Name])-3)&amp;"y",IF(RIGHT(Tables[Name],1)="s",MID(Tables[Name],1,LEN(Tables[Name])-1),Tables[Name]))</f>
        <v>resource_list_scope</v>
      </c>
      <c r="D15" s="7" t="str">
        <f t="shared" si="0"/>
        <v>Milestone\Appframe\Model</v>
      </c>
      <c r="E15" s="8" t="str">
        <f>SUBSTITUTE(PROPER(Tables[Singular Name]),"_","")</f>
        <v>ResourceListScope</v>
      </c>
      <c r="F15" s="8" t="str">
        <f>"php artisan make:migration create_"&amp;Tables[Table]&amp;"_table --create=__"&amp;Tables[Name]</f>
        <v>php artisan make:migration create___resource_list_scopes_table --create=__resource_list_scopes</v>
      </c>
      <c r="G15" s="8" t="str">
        <f>"php artisan make:model "&amp;Tables[Class Name]</f>
        <v>php artisan make:model ResourceListScope</v>
      </c>
      <c r="H15" s="8" t="str">
        <f>"protected $table = '"&amp;Tables[Table]&amp;"';"</f>
        <v>protected $table = '__resource_list_scopes';</v>
      </c>
      <c r="I15" s="8" t="str">
        <f>"php artisan make:seed "&amp;Tables[Class Name]&amp;"TableSeeder"</f>
        <v>php artisan make:seed ResourceListScopeTableSeeder</v>
      </c>
      <c r="J15" s="8" t="str">
        <f>Tables[Class Name]&amp;"TableSeeder"&amp;"::class,"</f>
        <v>ResourceListScopeTableSeeder::class,</v>
      </c>
    </row>
    <row r="16" spans="1:10" x14ac:dyDescent="0.25">
      <c r="A16" s="4" t="s">
        <v>564</v>
      </c>
      <c r="B16" s="7" t="str">
        <f>"__"&amp;Tables[Name]</f>
        <v>__resource_list_layout</v>
      </c>
      <c r="C16" s="7" t="str">
        <f>IF(RIGHT(Tables[Name],3)="ies",MID(Tables[Name],1,LEN(Tables[Name])-3)&amp;"y",IF(RIGHT(Tables[Name],1)="s",MID(Tables[Name],1,LEN(Tables[Name])-1),Tables[Name]))</f>
        <v>resource_list_layout</v>
      </c>
      <c r="D16" s="7" t="str">
        <f>"Milestone\Appframe\Model"</f>
        <v>Milestone\Appframe\Model</v>
      </c>
      <c r="E16" s="8" t="str">
        <f>SUBSTITUTE(PROPER(Tables[Singular Name]),"_","")</f>
        <v>ResourceListLayout</v>
      </c>
      <c r="F16" s="8" t="str">
        <f>"php artisan make:migration create_"&amp;Tables[Table]&amp;"_table --create=__"&amp;Tables[Name]</f>
        <v>php artisan make:migration create___resource_list_layout_table --create=__resource_list_layout</v>
      </c>
      <c r="G16" s="8" t="str">
        <f>"php artisan make:model "&amp;Tables[Class Name]</f>
        <v>php artisan make:model ResourceListLayout</v>
      </c>
      <c r="H16" s="8" t="str">
        <f>"protected $table = '"&amp;Tables[Table]&amp;"';"</f>
        <v>protected $table = '__resource_list_layout';</v>
      </c>
      <c r="I16" s="8" t="str">
        <f>"php artisan make:seed "&amp;Tables[Class Name]&amp;"TableSeeder"</f>
        <v>php artisan make:seed ResourceListLayoutTableSeeder</v>
      </c>
      <c r="J16" s="8" t="str">
        <f>Tables[Class Name]&amp;"TableSeeder"&amp;"::class,"</f>
        <v>ResourceListLayoutTableSeeder::class,</v>
      </c>
    </row>
    <row r="17" spans="1:10" x14ac:dyDescent="0.25">
      <c r="A17" s="2" t="s">
        <v>6</v>
      </c>
      <c r="B17" s="9" t="str">
        <f>"__"&amp;Tables[Name]</f>
        <v>__resource_forms</v>
      </c>
      <c r="C17" s="9" t="str">
        <f>IF(RIGHT(Tables[Name],3)="ies",MID(Tables[Name],1,LEN(Tables[Name])-3)&amp;"y",IF(RIGHT(Tables[Name],1)="s",MID(Tables[Name],1,LEN(Tables[Name])-1),Tables[Name]))</f>
        <v>resource_form</v>
      </c>
      <c r="D17" s="9" t="str">
        <f t="shared" si="0"/>
        <v>Milestone\Appframe\Model</v>
      </c>
      <c r="E17" s="8" t="str">
        <f>SUBSTITUTE(PROPER(Tables[Singular Name]),"_","")</f>
        <v>ResourceForm</v>
      </c>
      <c r="F17" s="8" t="str">
        <f>"php artisan make:migration create_"&amp;Tables[Table]&amp;"_table --create=__"&amp;Tables[Name]</f>
        <v>php artisan make:migration create___resource_forms_table --create=__resource_forms</v>
      </c>
      <c r="G17" s="8" t="str">
        <f>"php artisan make:model "&amp;Tables[Class Name]</f>
        <v>php artisan make:model ResourceForm</v>
      </c>
      <c r="H17" s="8" t="str">
        <f>"protected $table = '"&amp;Tables[Table]&amp;"';"</f>
        <v>protected $table = '__resource_forms';</v>
      </c>
      <c r="I17" s="8" t="str">
        <f>"php artisan make:seed "&amp;Tables[Class Name]&amp;"TableSeeder"</f>
        <v>php artisan make:seed ResourceFormTableSeeder</v>
      </c>
      <c r="J17" s="8" t="str">
        <f>Tables[Class Name]&amp;"TableSeeder"&amp;"::class,"</f>
        <v>ResourceFormTableSeeder::class,</v>
      </c>
    </row>
    <row r="18" spans="1:10" x14ac:dyDescent="0.25">
      <c r="A18" s="2" t="s">
        <v>150</v>
      </c>
      <c r="B18" s="9" t="str">
        <f>"__"&amp;Tables[Name]</f>
        <v>__resource_form_defaults</v>
      </c>
      <c r="C18" s="7" t="str">
        <f>IF(RIGHT(Tables[Name],3)="ies",MID(Tables[Name],1,LEN(Tables[Name])-3)&amp;"y",IF(RIGHT(Tables[Name],1)="s",MID(Tables[Name],1,LEN(Tables[Name])-1),Tables[Name]))</f>
        <v>resource_form_default</v>
      </c>
      <c r="D18" s="7" t="str">
        <f t="shared" si="0"/>
        <v>Milestone\Appframe\Model</v>
      </c>
      <c r="E18" s="8" t="str">
        <f>SUBSTITUTE(PROPER(Tables[Singular Name]),"_","")</f>
        <v>ResourceFormDefault</v>
      </c>
      <c r="F18" s="8" t="str">
        <f>"php artisan make:migration create_"&amp;Tables[Table]&amp;"_table --create=__"&amp;Tables[Name]</f>
        <v>php artisan make:migration create___resource_form_defaults_table --create=__resource_form_defaults</v>
      </c>
      <c r="G18" s="8" t="str">
        <f>"php artisan make:model "&amp;Tables[Class Name]</f>
        <v>php artisan make:model ResourceFormDefault</v>
      </c>
      <c r="H18" s="8" t="str">
        <f>"protected $table = '"&amp;Tables[Table]&amp;"';"</f>
        <v>protected $table = '__resource_form_defaults';</v>
      </c>
      <c r="I18" s="8" t="str">
        <f>"php artisan make:seed "&amp;Tables[Class Name]&amp;"TableSeeder"</f>
        <v>php artisan make:seed ResourceFormDefaultTableSeeder</v>
      </c>
      <c r="J18" s="8" t="str">
        <f>Tables[Class Name]&amp;"TableSeeder"&amp;"::class,"</f>
        <v>ResourceFormDefaultTableSeeder::class,</v>
      </c>
    </row>
    <row r="19" spans="1:10" x14ac:dyDescent="0.25">
      <c r="A19" s="2" t="s">
        <v>7</v>
      </c>
      <c r="B19" s="9" t="str">
        <f>"__"&amp;Tables[Name]</f>
        <v>__resource_defaults</v>
      </c>
      <c r="C19" s="9" t="str">
        <f>IF(RIGHT(Tables[Name],3)="ies",MID(Tables[Name],1,LEN(Tables[Name])-3)&amp;"y",IF(RIGHT(Tables[Name],1)="s",MID(Tables[Name],1,LEN(Tables[Name])-1),Tables[Name]))</f>
        <v>resource_default</v>
      </c>
      <c r="D19" s="9" t="str">
        <f t="shared" si="0"/>
        <v>Milestone\Appframe\Model</v>
      </c>
      <c r="E19" s="8" t="str">
        <f>SUBSTITUTE(PROPER(Tables[Singular Name]),"_","")</f>
        <v>ResourceDefault</v>
      </c>
      <c r="F19" s="8" t="str">
        <f>"php artisan make:migration create_"&amp;Tables[Table]&amp;"_table --create=__"&amp;Tables[Name]</f>
        <v>php artisan make:migration create___resource_defaults_table --create=__resource_defaults</v>
      </c>
      <c r="G19" s="8" t="str">
        <f>"php artisan make:model "&amp;Tables[Class Name]</f>
        <v>php artisan make:model ResourceDefault</v>
      </c>
      <c r="H19" s="8" t="str">
        <f>"protected $table = '"&amp;Tables[Table]&amp;"';"</f>
        <v>protected $table = '__resource_defaults';</v>
      </c>
      <c r="I19" s="8" t="str">
        <f>"php artisan make:seed "&amp;Tables[Class Name]&amp;"TableSeeder"</f>
        <v>php artisan make:seed ResourceDefaultTableSeeder</v>
      </c>
      <c r="J19" s="8" t="str">
        <f>Tables[Class Name]&amp;"TableSeeder"&amp;"::class,"</f>
        <v>ResourceDefaultTableSeeder::class,</v>
      </c>
    </row>
    <row r="20" spans="1:10" x14ac:dyDescent="0.25">
      <c r="A20" s="2" t="s">
        <v>8</v>
      </c>
      <c r="B20" s="9" t="str">
        <f>"__"&amp;Tables[Name]</f>
        <v>__resource_actions</v>
      </c>
      <c r="C20" s="9" t="str">
        <f>IF(RIGHT(Tables[Name],3)="ies",MID(Tables[Name],1,LEN(Tables[Name])-3)&amp;"y",IF(RIGHT(Tables[Name],1)="s",MID(Tables[Name],1,LEN(Tables[Name])-1),Tables[Name]))</f>
        <v>resource_action</v>
      </c>
      <c r="D20" s="9" t="str">
        <f t="shared" si="0"/>
        <v>Milestone\Appframe\Model</v>
      </c>
      <c r="E20" s="8" t="str">
        <f>SUBSTITUTE(PROPER(Tables[Singular Name]),"_","")</f>
        <v>ResourceAction</v>
      </c>
      <c r="F20" s="8" t="str">
        <f>"php artisan make:migration create_"&amp;Tables[Table]&amp;"_table --create=__"&amp;Tables[Name]</f>
        <v>php artisan make:migration create___resource_actions_table --create=__resource_actions</v>
      </c>
      <c r="G20" s="8" t="str">
        <f>"php artisan make:model "&amp;Tables[Class Name]</f>
        <v>php artisan make:model ResourceAction</v>
      </c>
      <c r="H20" s="8" t="str">
        <f>"protected $table = '"&amp;Tables[Table]&amp;"';"</f>
        <v>protected $table = '__resource_actions';</v>
      </c>
      <c r="I20" s="8" t="str">
        <f>"php artisan make:seed "&amp;Tables[Class Name]&amp;"TableSeeder"</f>
        <v>php artisan make:seed ResourceActionTableSeeder</v>
      </c>
      <c r="J20" s="8" t="str">
        <f>Tables[Class Name]&amp;"TableSeeder"&amp;"::class,"</f>
        <v>ResourceActionTableSeeder::class,</v>
      </c>
    </row>
    <row r="21" spans="1:10" x14ac:dyDescent="0.25">
      <c r="A21" s="2" t="s">
        <v>100</v>
      </c>
      <c r="B21" s="9" t="str">
        <f>"__"&amp;Tables[Name]</f>
        <v>__resource_action_attrs</v>
      </c>
      <c r="C21" s="9" t="str">
        <f>IF(RIGHT(Tables[Name],3)="ies",MID(Tables[Name],1,LEN(Tables[Name])-3)&amp;"y",IF(RIGHT(Tables[Name],1)="s",MID(Tables[Name],1,LEN(Tables[Name])-1),Tables[Name]))</f>
        <v>resource_action_attr</v>
      </c>
      <c r="D21" s="9" t="str">
        <f t="shared" si="0"/>
        <v>Milestone\Appframe\Model</v>
      </c>
      <c r="E21" s="8" t="str">
        <f>SUBSTITUTE(PROPER(Tables[Singular Name]),"_","")</f>
        <v>ResourceActionAttr</v>
      </c>
      <c r="F21" s="8" t="str">
        <f>"php artisan make:migration create_"&amp;Tables[Table]&amp;"_table --create=__"&amp;Tables[Name]</f>
        <v>php artisan make:migration create___resource_action_attrs_table --create=__resource_action_attrs</v>
      </c>
      <c r="G21" s="8" t="str">
        <f>"php artisan make:model "&amp;Tables[Class Name]</f>
        <v>php artisan make:model ResourceActionAttr</v>
      </c>
      <c r="H21" s="8" t="str">
        <f>"protected $table = '"&amp;Tables[Table]&amp;"';"</f>
        <v>protected $table = '__resource_action_attrs';</v>
      </c>
      <c r="I21" s="8" t="str">
        <f>"php artisan make:seed "&amp;Tables[Class Name]&amp;"TableSeeder"</f>
        <v>php artisan make:seed ResourceActionAttrTableSeeder</v>
      </c>
      <c r="J21" s="8" t="str">
        <f>Tables[Class Name]&amp;"TableSeeder"&amp;"::class,"</f>
        <v>ResourceActionAttrTableSeeder::class,</v>
      </c>
    </row>
    <row r="22" spans="1:10" x14ac:dyDescent="0.25">
      <c r="A22" s="2" t="s">
        <v>101</v>
      </c>
      <c r="B22" s="9" t="str">
        <f>"__"&amp;Tables[Name]</f>
        <v>__resource_action_methods</v>
      </c>
      <c r="C22" s="9" t="str">
        <f>IF(RIGHT(Tables[Name],3)="ies",MID(Tables[Name],1,LEN(Tables[Name])-3)&amp;"y",IF(RIGHT(Tables[Name],1)="s",MID(Tables[Name],1,LEN(Tables[Name])-1),Tables[Name]))</f>
        <v>resource_action_method</v>
      </c>
      <c r="D22" s="9" t="str">
        <f t="shared" si="0"/>
        <v>Milestone\Appframe\Model</v>
      </c>
      <c r="E22" s="8" t="str">
        <f>SUBSTITUTE(PROPER(Tables[Singular Name]),"_","")</f>
        <v>ResourceActionMethod</v>
      </c>
      <c r="F22" s="8" t="str">
        <f>"php artisan make:migration create_"&amp;Tables[Table]&amp;"_table --create=__"&amp;Tables[Name]</f>
        <v>php artisan make:migration create___resource_action_methods_table --create=__resource_action_methods</v>
      </c>
      <c r="G22" s="8" t="str">
        <f>"php artisan make:model "&amp;Tables[Class Name]</f>
        <v>php artisan make:model ResourceActionMethod</v>
      </c>
      <c r="H22" s="8" t="str">
        <f>"protected $table = '"&amp;Tables[Table]&amp;"';"</f>
        <v>protected $table = '__resource_action_methods';</v>
      </c>
      <c r="I22" s="8" t="str">
        <f>"php artisan make:seed "&amp;Tables[Class Name]&amp;"TableSeeder"</f>
        <v>php artisan make:seed ResourceActionMethodTableSeeder</v>
      </c>
      <c r="J22" s="8" t="str">
        <f>Tables[Class Name]&amp;"TableSeeder"&amp;"::class,"</f>
        <v>ResourceActionMethodTableSeeder::class,</v>
      </c>
    </row>
    <row r="23" spans="1:10" x14ac:dyDescent="0.25">
      <c r="A23" s="4" t="s">
        <v>135</v>
      </c>
      <c r="B23" s="7" t="str">
        <f>"__"&amp;Tables[Name]</f>
        <v>__resource_action_lists</v>
      </c>
      <c r="C23" s="7" t="str">
        <f>IF(RIGHT(Tables[Name],3)="ies",MID(Tables[Name],1,LEN(Tables[Name])-3)&amp;"y",IF(RIGHT(Tables[Name],1)="s",MID(Tables[Name],1,LEN(Tables[Name])-1),Tables[Name]))</f>
        <v>resource_action_list</v>
      </c>
      <c r="D23" s="7" t="str">
        <f t="shared" si="0"/>
        <v>Milestone\Appframe\Model</v>
      </c>
      <c r="E23" s="8" t="str">
        <f>SUBSTITUTE(PROPER(Tables[Singular Name]),"_","")</f>
        <v>ResourceActionList</v>
      </c>
      <c r="F23" s="8" t="str">
        <f>"php artisan make:migration create_"&amp;Tables[Table]&amp;"_table --create=__"&amp;Tables[Name]</f>
        <v>php artisan make:migration create___resource_action_lists_table --create=__resource_action_lists</v>
      </c>
      <c r="G23" s="8" t="str">
        <f>"php artisan make:model "&amp;Tables[Class Name]</f>
        <v>php artisan make:model ResourceActionList</v>
      </c>
      <c r="H23" s="8" t="str">
        <f>"protected $table = '"&amp;Tables[Table]&amp;"';"</f>
        <v>protected $table = '__resource_action_lists';</v>
      </c>
      <c r="I23" s="8" t="str">
        <f>"php artisan make:seed "&amp;Tables[Class Name]&amp;"TableSeeder"</f>
        <v>php artisan make:seed ResourceActionListTableSeeder</v>
      </c>
      <c r="J23" s="8" t="str">
        <f>Tables[Class Name]&amp;"TableSeeder"&amp;"::class,"</f>
        <v>ResourceActionListTableSeeder::class,</v>
      </c>
    </row>
    <row r="24" spans="1:10" x14ac:dyDescent="0.25">
      <c r="A24" s="4" t="s">
        <v>136</v>
      </c>
      <c r="B24" s="7" t="str">
        <f>"__"&amp;Tables[Name]</f>
        <v>__resource_action_data</v>
      </c>
      <c r="C24" s="7" t="str">
        <f>IF(RIGHT(Tables[Name],3)="ies",MID(Tables[Name],1,LEN(Tables[Name])-3)&amp;"y",IF(RIGHT(Tables[Name],1)="s",MID(Tables[Name],1,LEN(Tables[Name])-1),Tables[Name]))</f>
        <v>resource_action_data</v>
      </c>
      <c r="D24" s="7" t="str">
        <f t="shared" si="0"/>
        <v>Milestone\Appframe\Model</v>
      </c>
      <c r="E24" s="8" t="str">
        <f>SUBSTITUTE(PROPER(Tables[Singular Name]),"_","")</f>
        <v>ResourceActionData</v>
      </c>
      <c r="F24" s="8" t="str">
        <f>"php artisan make:migration create_"&amp;Tables[Table]&amp;"_table --create=__"&amp;Tables[Name]</f>
        <v>php artisan make:migration create___resource_action_data_table --create=__resource_action_data</v>
      </c>
      <c r="G24" s="8" t="str">
        <f>"php artisan make:model "&amp;Tables[Class Name]</f>
        <v>php artisan make:model ResourceActionData</v>
      </c>
      <c r="H24" s="8" t="str">
        <f>"protected $table = '"&amp;Tables[Table]&amp;"';"</f>
        <v>protected $table = '__resource_action_data';</v>
      </c>
      <c r="I24" s="8" t="str">
        <f>"php artisan make:seed "&amp;Tables[Class Name]&amp;"TableSeeder"</f>
        <v>php artisan make:seed ResourceActionDataTableSeeder</v>
      </c>
      <c r="J24" s="8" t="str">
        <f>Tables[Class Name]&amp;"TableSeeder"&amp;"::class,"</f>
        <v>ResourceActionDataTableSeeder::class,</v>
      </c>
    </row>
    <row r="25" spans="1:10" x14ac:dyDescent="0.25">
      <c r="A25" s="5" t="s">
        <v>212</v>
      </c>
      <c r="B25" s="8" t="str">
        <f>"__"&amp;Tables[Name]</f>
        <v>__resource_roles</v>
      </c>
      <c r="C25" s="8" t="str">
        <f>IF(RIGHT(Tables[Name],3)="ies",MID(Tables[Name],1,LEN(Tables[Name])-3)&amp;"y",IF(RIGHT(Tables[Name],1)="s",MID(Tables[Name],1,LEN(Tables[Name])-1),Tables[Name]))</f>
        <v>resource_role</v>
      </c>
      <c r="D25" s="8" t="str">
        <f t="shared" si="0"/>
        <v>Milestone\Appframe\Model</v>
      </c>
      <c r="E25" s="8" t="str">
        <f>SUBSTITUTE(PROPER(Tables[Singular Name]),"_","")</f>
        <v>ResourceRole</v>
      </c>
      <c r="F25" s="8" t="str">
        <f>"php artisan make:migration create_"&amp;Tables[Table]&amp;"_table --create=__"&amp;Tables[Name]</f>
        <v>php artisan make:migration create___resource_roles_table --create=__resource_roles</v>
      </c>
      <c r="G25" s="8" t="str">
        <f>"php artisan make:model "&amp;Tables[Class Name]</f>
        <v>php artisan make:model ResourceRole</v>
      </c>
      <c r="H25" s="8" t="str">
        <f>"protected $table = '"&amp;Tables[Table]&amp;"';"</f>
        <v>protected $table = '__resource_roles';</v>
      </c>
      <c r="I25" s="8" t="str">
        <f>"php artisan make:seed "&amp;Tables[Class Name]&amp;"TableSeeder"</f>
        <v>php artisan make:seed ResourceRoleTableSeeder</v>
      </c>
      <c r="J25" s="8" t="str">
        <f>Tables[Class Name]&amp;"TableSeeder"&amp;"::class,"</f>
        <v>ResourceRoleTableSeeder::class,</v>
      </c>
    </row>
    <row r="26" spans="1:10" x14ac:dyDescent="0.25">
      <c r="A26" s="2" t="s">
        <v>102</v>
      </c>
      <c r="B26" s="9" t="str">
        <f>"__"&amp;Tables[Name]</f>
        <v>__resource_form_fields</v>
      </c>
      <c r="C26" s="9" t="str">
        <f>IF(RIGHT(Tables[Name],3)="ies",MID(Tables[Name],1,LEN(Tables[Name])-3)&amp;"y",IF(RIGHT(Tables[Name],1)="s",MID(Tables[Name],1,LEN(Tables[Name])-1),Tables[Name]))</f>
        <v>resource_form_field</v>
      </c>
      <c r="D26" s="9" t="str">
        <f t="shared" si="0"/>
        <v>Milestone\Appframe\Model</v>
      </c>
      <c r="E26" s="8" t="str">
        <f>SUBSTITUTE(PROPER(Tables[Singular Name]),"_","")</f>
        <v>ResourceFormField</v>
      </c>
      <c r="F26" s="8" t="str">
        <f>"php artisan make:migration create_"&amp;Tables[Table]&amp;"_table --create=__"&amp;Tables[Name]</f>
        <v>php artisan make:migration create___resource_form_fields_table --create=__resource_form_fields</v>
      </c>
      <c r="G26" s="8" t="str">
        <f>"php artisan make:model "&amp;Tables[Class Name]</f>
        <v>php artisan make:model ResourceFormField</v>
      </c>
      <c r="H26" s="8" t="str">
        <f>"protected $table = '"&amp;Tables[Table]&amp;"';"</f>
        <v>protected $table = '__resource_form_fields';</v>
      </c>
      <c r="I26" s="8" t="str">
        <f>"php artisan make:seed "&amp;Tables[Class Name]&amp;"TableSeeder"</f>
        <v>php artisan make:seed ResourceFormFieldTableSeeder</v>
      </c>
      <c r="J26" s="8" t="str">
        <f>Tables[Class Name]&amp;"TableSeeder"&amp;"::class,"</f>
        <v>ResourceFormFieldTableSeeder::class,</v>
      </c>
    </row>
    <row r="27" spans="1:10" x14ac:dyDescent="0.25">
      <c r="A27" s="2" t="s">
        <v>103</v>
      </c>
      <c r="B27" s="9" t="str">
        <f>"__"&amp;Tables[Name]</f>
        <v>__resource_form_field_attrs</v>
      </c>
      <c r="C27" s="9" t="str">
        <f>IF(RIGHT(Tables[Name],3)="ies",MID(Tables[Name],1,LEN(Tables[Name])-3)&amp;"y",IF(RIGHT(Tables[Name],1)="s",MID(Tables[Name],1,LEN(Tables[Name])-1),Tables[Name]))</f>
        <v>resource_form_field_attr</v>
      </c>
      <c r="D27" s="9" t="str">
        <f t="shared" si="0"/>
        <v>Milestone\Appframe\Model</v>
      </c>
      <c r="E27" s="8" t="str">
        <f>SUBSTITUTE(PROPER(Tables[Singular Name]),"_","")</f>
        <v>ResourceFormFieldAttr</v>
      </c>
      <c r="F27" s="8" t="str">
        <f>"php artisan make:migration create_"&amp;Tables[Table]&amp;"_table --create=__"&amp;Tables[Name]</f>
        <v>php artisan make:migration create___resource_form_field_attrs_table --create=__resource_form_field_attrs</v>
      </c>
      <c r="G27" s="8" t="str">
        <f>"php artisan make:model "&amp;Tables[Class Name]</f>
        <v>php artisan make:model ResourceFormFieldAttr</v>
      </c>
      <c r="H27" s="8" t="str">
        <f>"protected $table = '"&amp;Tables[Table]&amp;"';"</f>
        <v>protected $table = '__resource_form_field_attrs';</v>
      </c>
      <c r="I27" s="8" t="str">
        <f>"php artisan make:seed "&amp;Tables[Class Name]&amp;"TableSeeder"</f>
        <v>php artisan make:seed ResourceFormFieldAttrTableSeeder</v>
      </c>
      <c r="J27" s="8" t="str">
        <f>Tables[Class Name]&amp;"TableSeeder"&amp;"::class,"</f>
        <v>ResourceFormFieldAttrTableSeeder::class,</v>
      </c>
    </row>
    <row r="28" spans="1:10" x14ac:dyDescent="0.25">
      <c r="A28" s="2" t="s">
        <v>104</v>
      </c>
      <c r="B28" s="9" t="str">
        <f>"__"&amp;Tables[Name]</f>
        <v>__resource_form_field_data</v>
      </c>
      <c r="C28" s="9" t="str">
        <f>IF(RIGHT(Tables[Name],3)="ies",MID(Tables[Name],1,LEN(Tables[Name])-3)&amp;"y",IF(RIGHT(Tables[Name],1)="s",MID(Tables[Name],1,LEN(Tables[Name])-1),Tables[Name]))</f>
        <v>resource_form_field_data</v>
      </c>
      <c r="D28" s="9" t="str">
        <f t="shared" si="0"/>
        <v>Milestone\Appframe\Model</v>
      </c>
      <c r="E28" s="8" t="str">
        <f>SUBSTITUTE(PROPER(Tables[Singular Name]),"_","")</f>
        <v>ResourceFormFieldData</v>
      </c>
      <c r="F28" s="8" t="str">
        <f>"php artisan make:migration create_"&amp;Tables[Table]&amp;"_table --create=__"&amp;Tables[Name]</f>
        <v>php artisan make:migration create___resource_form_field_data_table --create=__resource_form_field_data</v>
      </c>
      <c r="G28" s="8" t="str">
        <f>"php artisan make:model "&amp;Tables[Class Name]</f>
        <v>php artisan make:model ResourceFormFieldData</v>
      </c>
      <c r="H28" s="8" t="str">
        <f>"protected $table = '"&amp;Tables[Table]&amp;"';"</f>
        <v>protected $table = '__resource_form_field_data';</v>
      </c>
      <c r="I28" s="8" t="str">
        <f>"php artisan make:seed "&amp;Tables[Class Name]&amp;"TableSeeder"</f>
        <v>php artisan make:seed ResourceFormFieldDataTableSeeder</v>
      </c>
      <c r="J28" s="8" t="str">
        <f>Tables[Class Name]&amp;"TableSeeder"&amp;"::class,"</f>
        <v>ResourceFormFieldDataTableSeeder::class,</v>
      </c>
    </row>
    <row r="29" spans="1:10" x14ac:dyDescent="0.25">
      <c r="A29" s="2" t="s">
        <v>105</v>
      </c>
      <c r="B29" s="9" t="str">
        <f>"__"&amp;Tables[Name]</f>
        <v>__resource_form_field_validations</v>
      </c>
      <c r="C29" s="9" t="str">
        <f>IF(RIGHT(Tables[Name],3)="ies",MID(Tables[Name],1,LEN(Tables[Name])-3)&amp;"y",IF(RIGHT(Tables[Name],1)="s",MID(Tables[Name],1,LEN(Tables[Name])-1),Tables[Name]))</f>
        <v>resource_form_field_validation</v>
      </c>
      <c r="D29" s="9" t="str">
        <f t="shared" si="0"/>
        <v>Milestone\Appframe\Model</v>
      </c>
      <c r="E29" s="8" t="str">
        <f>SUBSTITUTE(PROPER(Tables[Singular Name]),"_","")</f>
        <v>ResourceFormFieldValidation</v>
      </c>
      <c r="F29" s="8" t="str">
        <f>"php artisan make:migration create_"&amp;Tables[Table]&amp;"_table --create=__"&amp;Tables[Name]</f>
        <v>php artisan make:migration create___resource_form_field_validations_table --create=__resource_form_field_validations</v>
      </c>
      <c r="G29" s="8" t="str">
        <f>"php artisan make:model "&amp;Tables[Class Name]</f>
        <v>php artisan make:model ResourceFormFieldValidation</v>
      </c>
      <c r="H29" s="8" t="str">
        <f>"protected $table = '"&amp;Tables[Table]&amp;"';"</f>
        <v>protected $table = '__resource_form_field_validations';</v>
      </c>
      <c r="I29" s="8" t="str">
        <f>"php artisan make:seed "&amp;Tables[Class Name]&amp;"TableSeeder"</f>
        <v>php artisan make:seed ResourceFormFieldValidationTableSeeder</v>
      </c>
      <c r="J29" s="8" t="str">
        <f>Tables[Class Name]&amp;"TableSeeder"&amp;"::class,"</f>
        <v>ResourceFormFieldValidationTableSeeder::class,</v>
      </c>
    </row>
    <row r="30" spans="1:10" x14ac:dyDescent="0.25">
      <c r="A30" s="2" t="s">
        <v>455</v>
      </c>
      <c r="B30" s="7" t="str">
        <f>"__"&amp;Tables[Name]</f>
        <v>__resource_form_field_options</v>
      </c>
      <c r="C30" s="7" t="str">
        <f>IF(RIGHT(Tables[Name],3)="ies",MID(Tables[Name],1,LEN(Tables[Name])-3)&amp;"y",IF(RIGHT(Tables[Name],1)="s",MID(Tables[Name],1,LEN(Tables[Name])-1),Tables[Name]))</f>
        <v>resource_form_field_option</v>
      </c>
      <c r="D30" s="7" t="str">
        <f t="shared" si="0"/>
        <v>Milestone\Appframe\Model</v>
      </c>
      <c r="E30" s="8" t="str">
        <f>SUBSTITUTE(PROPER(Tables[Singular Name]),"_","")</f>
        <v>ResourceFormFieldOption</v>
      </c>
      <c r="F30" s="8" t="str">
        <f>"php artisan make:migration create_"&amp;Tables[Table]&amp;"_table --create=__"&amp;Tables[Name]</f>
        <v>php artisan make:migration create___resource_form_field_options_table --create=__resource_form_field_options</v>
      </c>
      <c r="G30" s="8" t="str">
        <f>"php artisan make:model "&amp;Tables[Class Name]</f>
        <v>php artisan make:model ResourceFormFieldOption</v>
      </c>
      <c r="H30" s="8" t="str">
        <f>"protected $table = '"&amp;Tables[Table]&amp;"';"</f>
        <v>protected $table = '__resource_form_field_options';</v>
      </c>
      <c r="I30" s="8" t="str">
        <f>"php artisan make:seed "&amp;Tables[Class Name]&amp;"TableSeeder"</f>
        <v>php artisan make:seed ResourceFormFieldOptionTableSeeder</v>
      </c>
      <c r="J30" s="8" t="str">
        <f>Tables[Class Name]&amp;"TableSeeder"&amp;"::class,"</f>
        <v>ResourceFormFieldOptionTableSeeder::class,</v>
      </c>
    </row>
    <row r="31" spans="1:10" x14ac:dyDescent="0.25">
      <c r="A31" s="2" t="s">
        <v>188</v>
      </c>
      <c r="B31" s="9" t="str">
        <f>"__"&amp;Tables[Name]</f>
        <v>__organisation</v>
      </c>
      <c r="C31" s="9" t="str">
        <f>IF(RIGHT(Tables[Name],3)="ies",MID(Tables[Name],1,LEN(Tables[Name])-3)&amp;"y",IF(RIGHT(Tables[Name],1)="s",MID(Tables[Name],1,LEN(Tables[Name])-1),Tables[Name]))</f>
        <v>organisation</v>
      </c>
      <c r="D31" s="9" t="str">
        <f t="shared" si="0"/>
        <v>Milestone\Appframe\Model</v>
      </c>
      <c r="E31" s="9" t="str">
        <f>SUBSTITUTE(PROPER(Tables[Singular Name]),"_","")</f>
        <v>Organisation</v>
      </c>
      <c r="F31" s="9" t="str">
        <f>"php artisan make:migration create_"&amp;Tables[Table]&amp;"_table --create=__"&amp;Tables[Name]</f>
        <v>php artisan make:migration create___organisation_table --create=__organisation</v>
      </c>
      <c r="G31" s="9" t="str">
        <f>"php artisan make:model "&amp;Tables[Class Name]</f>
        <v>php artisan make:model Organisation</v>
      </c>
      <c r="H31" s="9" t="str">
        <f>"protected $table = '"&amp;Tables[Table]&amp;"';"</f>
        <v>protected $table = '__organisation';</v>
      </c>
      <c r="I31" s="9" t="str">
        <f>"php artisan make:seed "&amp;Tables[Class Name]&amp;"TableSeeder"</f>
        <v>php artisan make:seed OrganisationTableSeeder</v>
      </c>
      <c r="J31" s="9" t="str">
        <f>Tables[Class Name]&amp;"TableSeeder"&amp;"::class,"</f>
        <v>OrganisationTableSeeder::class,</v>
      </c>
    </row>
    <row r="32" spans="1:10" x14ac:dyDescent="0.25">
      <c r="A32" s="2" t="s">
        <v>193</v>
      </c>
      <c r="B32" s="9" t="str">
        <f>"__"&amp;Tables[Name]</f>
        <v>__organisation_contacts</v>
      </c>
      <c r="C32" s="9" t="str">
        <f>IF(RIGHT(Tables[Name],3)="ies",MID(Tables[Name],1,LEN(Tables[Name])-3)&amp;"y",IF(RIGHT(Tables[Name],1)="s",MID(Tables[Name],1,LEN(Tables[Name])-1),Tables[Name]))</f>
        <v>organisation_contact</v>
      </c>
      <c r="D32" s="9" t="str">
        <f t="shared" si="0"/>
        <v>Milestone\Appframe\Model</v>
      </c>
      <c r="E32" s="9" t="str">
        <f>SUBSTITUTE(PROPER(Tables[Singular Name]),"_","")</f>
        <v>OrganisationContact</v>
      </c>
      <c r="F32" s="9" t="str">
        <f>"php artisan make:migration create_"&amp;Tables[Table]&amp;"_table --create=__"&amp;Tables[Name]</f>
        <v>php artisan make:migration create___organisation_contacts_table --create=__organisation_contacts</v>
      </c>
      <c r="G32" s="9" t="str">
        <f>"php artisan make:model "&amp;Tables[Class Name]</f>
        <v>php artisan make:model OrganisationContact</v>
      </c>
      <c r="H32" s="9" t="str">
        <f>"protected $table = '"&amp;Tables[Table]&amp;"';"</f>
        <v>protected $table = '__organisation_contacts';</v>
      </c>
      <c r="I32" s="9" t="str">
        <f>"php artisan make:seed "&amp;Tables[Class Name]&amp;"TableSeeder"</f>
        <v>php artisan make:seed OrganisationContactTableSeeder</v>
      </c>
      <c r="J32" s="9" t="str">
        <f>Tables[Class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F7" sqref="F7"/>
    </sheetView>
  </sheetViews>
  <sheetFormatPr defaultRowHeight="15" x14ac:dyDescent="0.2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 x14ac:dyDescent="0.25">
      <c r="A1" s="17" t="s">
        <v>295</v>
      </c>
      <c r="B1" s="17" t="s">
        <v>294</v>
      </c>
      <c r="C1" s="17" t="s">
        <v>297</v>
      </c>
      <c r="D1" s="17" t="s">
        <v>1</v>
      </c>
      <c r="E1" s="17" t="s">
        <v>14</v>
      </c>
      <c r="F1" s="17" t="s">
        <v>301</v>
      </c>
      <c r="G1" s="17" t="s">
        <v>302</v>
      </c>
      <c r="H1" s="17" t="s">
        <v>308</v>
      </c>
      <c r="I1" s="17" t="s">
        <v>304</v>
      </c>
      <c r="J1" s="17" t="s">
        <v>305</v>
      </c>
      <c r="K1" s="17" t="s">
        <v>306</v>
      </c>
      <c r="L1" s="17" t="s">
        <v>307</v>
      </c>
    </row>
    <row r="2" spans="1:12" x14ac:dyDescent="0.25">
      <c r="A2" s="3">
        <f t="shared" ref="A2:A6" si="0">IFERROR($A1+1,1)</f>
        <v>1</v>
      </c>
      <c r="B2" s="11">
        <v>1</v>
      </c>
      <c r="C2" s="18" t="str">
        <f>VLOOKUP(FormFields[Form Id],ResourceForms[],4,0)</f>
        <v>CreateUser</v>
      </c>
      <c r="D2" s="18" t="s">
        <v>26</v>
      </c>
      <c r="E2" s="6" t="s">
        <v>270</v>
      </c>
      <c r="F2" s="6" t="s">
        <v>1</v>
      </c>
      <c r="G2" s="6" t="s">
        <v>303</v>
      </c>
      <c r="H2" s="6" t="str">
        <f>FormFields[Name]</f>
        <v>name</v>
      </c>
      <c r="I2" s="6"/>
      <c r="J2" s="6"/>
      <c r="K2" s="6"/>
      <c r="L2" s="6"/>
    </row>
    <row r="3" spans="1:12" x14ac:dyDescent="0.25">
      <c r="A3" s="13">
        <f t="shared" si="0"/>
        <v>2</v>
      </c>
      <c r="B3" s="12">
        <v>1</v>
      </c>
      <c r="C3" s="19" t="str">
        <f>VLOOKUP(FormFields[Form Id],ResourceForms[],4,0)</f>
        <v>CreateUser</v>
      </c>
      <c r="D3" s="19" t="s">
        <v>271</v>
      </c>
      <c r="E3" s="9" t="s">
        <v>270</v>
      </c>
      <c r="F3" s="6" t="s">
        <v>272</v>
      </c>
      <c r="G3" s="6" t="s">
        <v>303</v>
      </c>
      <c r="H3" s="6" t="str">
        <f>FormFields[Name]</f>
        <v>email</v>
      </c>
      <c r="I3" s="6"/>
      <c r="J3" s="6"/>
      <c r="K3" s="6"/>
      <c r="L3" s="6"/>
    </row>
    <row r="4" spans="1:12" x14ac:dyDescent="0.25">
      <c r="A4" s="13">
        <f t="shared" si="0"/>
        <v>3</v>
      </c>
      <c r="B4" s="12">
        <v>1</v>
      </c>
      <c r="C4" s="19" t="str">
        <f>VLOOKUP(FormFields[Form Id],ResourceForms[],4,0)</f>
        <v>CreateUser</v>
      </c>
      <c r="D4" s="19" t="s">
        <v>141</v>
      </c>
      <c r="E4" s="9" t="s">
        <v>273</v>
      </c>
      <c r="F4" s="9" t="s">
        <v>274</v>
      </c>
      <c r="G4" s="9" t="s">
        <v>303</v>
      </c>
      <c r="H4" s="6" t="str">
        <f>FormFields[Name]</f>
        <v>group</v>
      </c>
      <c r="I4" s="6">
        <v>1</v>
      </c>
      <c r="J4" s="6"/>
      <c r="K4" s="6"/>
      <c r="L4" s="6"/>
    </row>
    <row r="5" spans="1:12" x14ac:dyDescent="0.25">
      <c r="A5" s="13">
        <f t="shared" si="0"/>
        <v>4</v>
      </c>
      <c r="B5" s="12">
        <v>2</v>
      </c>
      <c r="C5" s="19" t="str">
        <f>VLOOKUP(FormFields[Form Id],ResourceForms[],4,0)</f>
        <v>CreateUserAdministrator</v>
      </c>
      <c r="D5" s="19" t="s">
        <v>26</v>
      </c>
      <c r="E5" s="9" t="s">
        <v>270</v>
      </c>
      <c r="F5" s="9" t="s">
        <v>1</v>
      </c>
      <c r="G5" s="9" t="s">
        <v>303</v>
      </c>
      <c r="H5" s="9" t="str">
        <f>FormFields[Name]</f>
        <v>name</v>
      </c>
      <c r="I5" s="6"/>
      <c r="J5" s="6"/>
      <c r="K5" s="6"/>
      <c r="L5" s="6"/>
    </row>
    <row r="6" spans="1:12" x14ac:dyDescent="0.25">
      <c r="A6" s="13">
        <f t="shared" si="0"/>
        <v>5</v>
      </c>
      <c r="B6" s="12">
        <v>2</v>
      </c>
      <c r="C6" s="19" t="str">
        <f>VLOOKUP(FormFields[Form Id],ResourceForms[],4,0)</f>
        <v>CreateUserAdministrator</v>
      </c>
      <c r="D6" s="19" t="s">
        <v>271</v>
      </c>
      <c r="E6" s="9" t="s">
        <v>270</v>
      </c>
      <c r="F6" s="9" t="s">
        <v>272</v>
      </c>
      <c r="G6" s="9" t="s">
        <v>303</v>
      </c>
      <c r="H6" s="9" t="str">
        <f>FormFields[Name]</f>
        <v>email</v>
      </c>
      <c r="I6" s="6"/>
      <c r="J6" s="6"/>
      <c r="K6" s="6"/>
      <c r="L6" s="6"/>
    </row>
    <row r="7" spans="1:12" x14ac:dyDescent="0.25">
      <c r="A7" s="21">
        <f>IFERROR($A6+1,1)</f>
        <v>6</v>
      </c>
      <c r="B7" s="20">
        <v>2</v>
      </c>
      <c r="C7" s="22" t="str">
        <f>VLOOKUP(FormFields[Form Id],ResourceForms[],4,0)</f>
        <v>CreateUserAdministrator</v>
      </c>
      <c r="D7" s="22" t="s">
        <v>514</v>
      </c>
      <c r="E7" s="7" t="s">
        <v>514</v>
      </c>
      <c r="F7" s="7" t="s">
        <v>515</v>
      </c>
      <c r="G7" s="7"/>
      <c r="H7" s="7" t="str">
        <f>FormFields[Name]</f>
        <v>password</v>
      </c>
      <c r="I7" s="8"/>
      <c r="J7" s="8"/>
      <c r="K7" s="8"/>
      <c r="L7" s="8"/>
    </row>
    <row r="8" spans="1:12" x14ac:dyDescent="0.25">
      <c r="A8" s="21">
        <f t="shared" ref="A8:A33" si="1">IFERROR($A7+1,1)</f>
        <v>7</v>
      </c>
      <c r="B8" s="12">
        <v>3</v>
      </c>
      <c r="C8" s="19" t="str">
        <f>VLOOKUP(FormFields[Form Id],ResourceForms[],4,0)</f>
        <v>CreateUserDeveloper</v>
      </c>
      <c r="D8" s="19" t="s">
        <v>26</v>
      </c>
      <c r="E8" s="9" t="s">
        <v>270</v>
      </c>
      <c r="F8" s="9" t="s">
        <v>1</v>
      </c>
      <c r="G8" s="9" t="s">
        <v>303</v>
      </c>
      <c r="H8" s="9" t="str">
        <f>FormFields[Name]</f>
        <v>name</v>
      </c>
      <c r="I8" s="6"/>
      <c r="J8" s="6"/>
      <c r="K8" s="6"/>
      <c r="L8" s="6"/>
    </row>
    <row r="9" spans="1:12" x14ac:dyDescent="0.25">
      <c r="A9" s="21">
        <f t="shared" si="1"/>
        <v>8</v>
      </c>
      <c r="B9" s="12">
        <v>3</v>
      </c>
      <c r="C9" s="19" t="str">
        <f>VLOOKUP(FormFields[Form Id],ResourceForms[],4,0)</f>
        <v>CreateUserDeveloper</v>
      </c>
      <c r="D9" s="19" t="s">
        <v>271</v>
      </c>
      <c r="E9" s="9" t="s">
        <v>270</v>
      </c>
      <c r="F9" s="9" t="s">
        <v>272</v>
      </c>
      <c r="G9" s="9" t="s">
        <v>303</v>
      </c>
      <c r="H9" s="9" t="str">
        <f>FormFields[Name]</f>
        <v>email</v>
      </c>
      <c r="I9" s="6"/>
      <c r="J9" s="6"/>
      <c r="K9" s="6"/>
      <c r="L9" s="6"/>
    </row>
    <row r="10" spans="1:12" x14ac:dyDescent="0.25">
      <c r="A10" s="21">
        <f t="shared" si="1"/>
        <v>9</v>
      </c>
      <c r="B10" s="12">
        <v>4</v>
      </c>
      <c r="C10" s="19" t="str">
        <f>VLOOKUP(FormFields[Form Id],ResourceForms[],4,0)</f>
        <v>CreateGroup</v>
      </c>
      <c r="D10" s="19" t="s">
        <v>26</v>
      </c>
      <c r="E10" s="9" t="s">
        <v>270</v>
      </c>
      <c r="F10" s="9" t="s">
        <v>275</v>
      </c>
      <c r="G10" s="9" t="s">
        <v>303</v>
      </c>
      <c r="H10" s="9" t="str">
        <f>FormFields[Name]</f>
        <v>name</v>
      </c>
      <c r="I10" s="6"/>
      <c r="J10" s="6"/>
      <c r="K10" s="6"/>
      <c r="L10" s="6"/>
    </row>
    <row r="11" spans="1:12" x14ac:dyDescent="0.25">
      <c r="A11" s="21">
        <f t="shared" si="1"/>
        <v>10</v>
      </c>
      <c r="B11" s="12">
        <v>4</v>
      </c>
      <c r="C11" s="19" t="str">
        <f>VLOOKUP(FormFields[Form Id],ResourceForms[],4,0)</f>
        <v>CreateGroup</v>
      </c>
      <c r="D11" s="19" t="s">
        <v>28</v>
      </c>
      <c r="E11" s="9" t="s">
        <v>276</v>
      </c>
      <c r="F11" s="9" t="s">
        <v>28</v>
      </c>
      <c r="G11" s="9" t="s">
        <v>303</v>
      </c>
      <c r="H11" s="9" t="str">
        <f>FormFields[Name]</f>
        <v>description</v>
      </c>
      <c r="I11" s="6"/>
      <c r="J11" s="6"/>
      <c r="K11" s="6"/>
      <c r="L11" s="6"/>
    </row>
    <row r="12" spans="1:12" x14ac:dyDescent="0.25">
      <c r="A12" s="21">
        <f t="shared" si="1"/>
        <v>11</v>
      </c>
      <c r="B12" s="12">
        <v>4</v>
      </c>
      <c r="C12" s="19" t="str">
        <f>VLOOKUP(FormFields[Form Id],ResourceForms[],4,0)</f>
        <v>CreateGroup</v>
      </c>
      <c r="D12" s="19" t="s">
        <v>30</v>
      </c>
      <c r="E12" s="9" t="s">
        <v>270</v>
      </c>
      <c r="F12" s="9" t="s">
        <v>277</v>
      </c>
      <c r="G12" s="9" t="s">
        <v>303</v>
      </c>
      <c r="H12" s="9" t="str">
        <f>FormFields[Name]</f>
        <v>title</v>
      </c>
      <c r="I12" s="6"/>
      <c r="J12" s="6"/>
      <c r="K12" s="6"/>
      <c r="L12" s="6"/>
    </row>
    <row r="13" spans="1:12" x14ac:dyDescent="0.25">
      <c r="A13" s="21">
        <f t="shared" si="1"/>
        <v>12</v>
      </c>
      <c r="B13" s="12">
        <v>5</v>
      </c>
      <c r="C13" s="19" t="str">
        <f>VLOOKUP(FormFields[Form Id],ResourceForms[],4,0)</f>
        <v>CreateRole</v>
      </c>
      <c r="D13" s="19" t="s">
        <v>26</v>
      </c>
      <c r="E13" s="9" t="s">
        <v>270</v>
      </c>
      <c r="F13" s="9" t="s">
        <v>1</v>
      </c>
      <c r="G13" s="9" t="s">
        <v>303</v>
      </c>
      <c r="H13" s="9" t="str">
        <f>FormFields[Name]</f>
        <v>name</v>
      </c>
      <c r="I13" s="6"/>
      <c r="J13" s="6"/>
      <c r="K13" s="6"/>
      <c r="L13" s="6"/>
    </row>
    <row r="14" spans="1:12" x14ac:dyDescent="0.25">
      <c r="A14" s="21">
        <f t="shared" si="1"/>
        <v>13</v>
      </c>
      <c r="B14" s="12">
        <v>5</v>
      </c>
      <c r="C14" s="19" t="str">
        <f>VLOOKUP(FormFields[Form Id],ResourceForms[],4,0)</f>
        <v>CreateRole</v>
      </c>
      <c r="D14" s="19" t="s">
        <v>28</v>
      </c>
      <c r="E14" s="9" t="s">
        <v>276</v>
      </c>
      <c r="F14" s="9" t="s">
        <v>28</v>
      </c>
      <c r="G14" s="9" t="s">
        <v>303</v>
      </c>
      <c r="H14" s="9" t="str">
        <f>FormFields[Name]</f>
        <v>description</v>
      </c>
      <c r="I14" s="6"/>
      <c r="J14" s="6"/>
      <c r="K14" s="6"/>
      <c r="L14" s="6"/>
    </row>
    <row r="15" spans="1:12" x14ac:dyDescent="0.25">
      <c r="A15" s="21">
        <f t="shared" si="1"/>
        <v>14</v>
      </c>
      <c r="B15" s="12">
        <v>5</v>
      </c>
      <c r="C15" s="19" t="str">
        <f>VLOOKUP(FormFields[Form Id],ResourceForms[],4,0)</f>
        <v>CreateRole</v>
      </c>
      <c r="D15" s="19" t="s">
        <v>30</v>
      </c>
      <c r="E15" s="9" t="s">
        <v>270</v>
      </c>
      <c r="F15" s="9" t="s">
        <v>278</v>
      </c>
      <c r="G15" s="9" t="s">
        <v>303</v>
      </c>
      <c r="H15" s="9" t="str">
        <f>FormFields[Name]</f>
        <v>title</v>
      </c>
      <c r="I15" s="6"/>
      <c r="J15" s="6"/>
      <c r="K15" s="6"/>
      <c r="L15" s="6"/>
    </row>
    <row r="16" spans="1:12" x14ac:dyDescent="0.25">
      <c r="A16" s="21">
        <f t="shared" si="1"/>
        <v>15</v>
      </c>
      <c r="B16" s="12">
        <v>6</v>
      </c>
      <c r="C16" s="19" t="str">
        <f>VLOOKUP(FormFields[Form Id],ResourceForms[],4,0)</f>
        <v>CreateResource</v>
      </c>
      <c r="D16" s="19" t="s">
        <v>26</v>
      </c>
      <c r="E16" s="9" t="s">
        <v>270</v>
      </c>
      <c r="F16" s="9" t="s">
        <v>1</v>
      </c>
      <c r="G16" s="9" t="s">
        <v>303</v>
      </c>
      <c r="H16" s="9" t="str">
        <f>FormFields[Name]</f>
        <v>name</v>
      </c>
      <c r="I16" s="6"/>
      <c r="J16" s="6"/>
      <c r="K16" s="6"/>
      <c r="L16" s="6"/>
    </row>
    <row r="17" spans="1:12" x14ac:dyDescent="0.25">
      <c r="A17" s="21">
        <f t="shared" si="1"/>
        <v>16</v>
      </c>
      <c r="B17" s="12">
        <v>6</v>
      </c>
      <c r="C17" s="19" t="str">
        <f>VLOOKUP(FormFields[Form Id],ResourceForms[],4,0)</f>
        <v>CreateResource</v>
      </c>
      <c r="D17" s="19" t="s">
        <v>28</v>
      </c>
      <c r="E17" s="9" t="s">
        <v>276</v>
      </c>
      <c r="F17" s="9" t="s">
        <v>28</v>
      </c>
      <c r="G17" s="9" t="s">
        <v>303</v>
      </c>
      <c r="H17" s="9" t="str">
        <f>FormFields[Name]</f>
        <v>description</v>
      </c>
      <c r="I17" s="6"/>
      <c r="J17" s="6"/>
      <c r="K17" s="6"/>
      <c r="L17" s="6"/>
    </row>
    <row r="18" spans="1:12" x14ac:dyDescent="0.25">
      <c r="A18" s="21">
        <f t="shared" si="1"/>
        <v>17</v>
      </c>
      <c r="B18" s="12">
        <v>6</v>
      </c>
      <c r="C18" s="19" t="str">
        <f>VLOOKUP(FormFields[Form Id],ResourceForms[],4,0)</f>
        <v>CreateResource</v>
      </c>
      <c r="D18" s="19" t="s">
        <v>30</v>
      </c>
      <c r="E18" s="9" t="s">
        <v>270</v>
      </c>
      <c r="F18" s="9" t="s">
        <v>278</v>
      </c>
      <c r="G18" s="9" t="s">
        <v>303</v>
      </c>
      <c r="H18" s="9" t="str">
        <f>FormFields[Name]</f>
        <v>title</v>
      </c>
      <c r="I18" s="6"/>
      <c r="J18" s="6"/>
      <c r="K18" s="6"/>
      <c r="L18" s="6"/>
    </row>
    <row r="19" spans="1:12" x14ac:dyDescent="0.25">
      <c r="A19" s="21">
        <f t="shared" si="1"/>
        <v>18</v>
      </c>
      <c r="B19" s="12">
        <v>6</v>
      </c>
      <c r="C19" s="19" t="str">
        <f>VLOOKUP(FormFields[Form Id],ResourceForms[],4,0)</f>
        <v>CreateResource</v>
      </c>
      <c r="D19" s="19" t="s">
        <v>31</v>
      </c>
      <c r="E19" s="9" t="s">
        <v>270</v>
      </c>
      <c r="F19" s="9" t="s">
        <v>279</v>
      </c>
      <c r="G19" s="9" t="s">
        <v>303</v>
      </c>
      <c r="H19" s="9" t="str">
        <f>FormFields[Name]</f>
        <v>namespace</v>
      </c>
      <c r="I19" s="6"/>
      <c r="J19" s="6"/>
      <c r="K19" s="6"/>
      <c r="L19" s="6"/>
    </row>
    <row r="20" spans="1:12" x14ac:dyDescent="0.25">
      <c r="A20" s="21">
        <f t="shared" si="1"/>
        <v>19</v>
      </c>
      <c r="B20" s="12">
        <v>6</v>
      </c>
      <c r="C20" s="19" t="str">
        <f>VLOOKUP(FormFields[Form Id],ResourceForms[],4,0)</f>
        <v>CreateResource</v>
      </c>
      <c r="D20" s="19" t="s">
        <v>32</v>
      </c>
      <c r="E20" s="9" t="s">
        <v>270</v>
      </c>
      <c r="F20" s="9" t="s">
        <v>12</v>
      </c>
      <c r="G20" s="9" t="s">
        <v>303</v>
      </c>
      <c r="H20" s="9" t="str">
        <f>FormFields[Name]</f>
        <v>table</v>
      </c>
      <c r="I20" s="6"/>
      <c r="J20" s="6"/>
      <c r="K20" s="6"/>
      <c r="L20" s="6"/>
    </row>
    <row r="21" spans="1:12" x14ac:dyDescent="0.25">
      <c r="A21" s="21">
        <f t="shared" si="1"/>
        <v>20</v>
      </c>
      <c r="B21" s="12">
        <v>6</v>
      </c>
      <c r="C21" s="19" t="str">
        <f>VLOOKUP(FormFields[Form Id],ResourceForms[],4,0)</f>
        <v>CreateResource</v>
      </c>
      <c r="D21" s="19" t="s">
        <v>33</v>
      </c>
      <c r="E21" s="9" t="s">
        <v>270</v>
      </c>
      <c r="F21" s="9" t="s">
        <v>280</v>
      </c>
      <c r="G21" s="9" t="s">
        <v>303</v>
      </c>
      <c r="H21" s="9" t="str">
        <f>FormFields[Name]</f>
        <v>key</v>
      </c>
      <c r="I21" s="6"/>
      <c r="J21" s="6"/>
      <c r="K21" s="6"/>
      <c r="L21" s="6"/>
    </row>
    <row r="22" spans="1:12" x14ac:dyDescent="0.25">
      <c r="A22" s="21">
        <f t="shared" si="1"/>
        <v>21</v>
      </c>
      <c r="B22" s="12">
        <v>6</v>
      </c>
      <c r="C22" s="19" t="str">
        <f>VLOOKUP(FormFields[Form Id],ResourceForms[],4,0)</f>
        <v>CreateResource</v>
      </c>
      <c r="D22" s="19" t="s">
        <v>34</v>
      </c>
      <c r="E22" s="9" t="s">
        <v>270</v>
      </c>
      <c r="F22" s="9" t="s">
        <v>281</v>
      </c>
      <c r="G22" s="9" t="s">
        <v>303</v>
      </c>
      <c r="H22" s="9" t="str">
        <f>FormFields[Name]</f>
        <v>controller</v>
      </c>
      <c r="I22" s="6"/>
      <c r="J22" s="6"/>
      <c r="K22" s="6"/>
      <c r="L22" s="6"/>
    </row>
    <row r="23" spans="1:12" x14ac:dyDescent="0.25">
      <c r="A23" s="21">
        <f t="shared" si="1"/>
        <v>22</v>
      </c>
      <c r="B23" s="12">
        <v>6</v>
      </c>
      <c r="C23" s="19" t="str">
        <f>VLOOKUP(FormFields[Form Id],ResourceForms[],4,0)</f>
        <v>CreateResource</v>
      </c>
      <c r="D23" s="19" t="s">
        <v>35</v>
      </c>
      <c r="E23" s="9" t="s">
        <v>270</v>
      </c>
      <c r="F23" s="9" t="s">
        <v>282</v>
      </c>
      <c r="G23" s="9" t="s">
        <v>303</v>
      </c>
      <c r="H23" s="9" t="str">
        <f>FormFields[Name]</f>
        <v>controller_namespace</v>
      </c>
      <c r="I23" s="6"/>
      <c r="J23" s="6"/>
      <c r="K23" s="6"/>
      <c r="L23" s="6"/>
    </row>
    <row r="24" spans="1:12" x14ac:dyDescent="0.25">
      <c r="A24" s="21">
        <f t="shared" si="1"/>
        <v>23</v>
      </c>
      <c r="B24" s="12">
        <v>7</v>
      </c>
      <c r="C24" s="19" t="str">
        <f>VLOOKUP(FormFields[Form Id],ResourceForms[],4,0)</f>
        <v>SetupOrganisation</v>
      </c>
      <c r="D24" s="19" t="s">
        <v>26</v>
      </c>
      <c r="E24" s="9" t="s">
        <v>270</v>
      </c>
      <c r="F24" s="9" t="s">
        <v>285</v>
      </c>
      <c r="G24" s="9" t="s">
        <v>303</v>
      </c>
      <c r="H24" s="9" t="str">
        <f>FormFields[Name]</f>
        <v>name</v>
      </c>
      <c r="I24" s="6"/>
      <c r="J24" s="6"/>
      <c r="K24" s="6"/>
      <c r="L24" s="6"/>
    </row>
    <row r="25" spans="1:12" x14ac:dyDescent="0.25">
      <c r="A25" s="21">
        <f t="shared" si="1"/>
        <v>24</v>
      </c>
      <c r="B25" s="12">
        <v>7</v>
      </c>
      <c r="C25" s="19" t="str">
        <f>VLOOKUP(FormFields[Form Id],ResourceForms[],4,0)</f>
        <v>SetupOrganisation</v>
      </c>
      <c r="D25" s="19" t="s">
        <v>191</v>
      </c>
      <c r="E25" s="9" t="s">
        <v>270</v>
      </c>
      <c r="F25" s="9" t="s">
        <v>283</v>
      </c>
      <c r="G25" s="9" t="s">
        <v>303</v>
      </c>
      <c r="H25" s="9" t="str">
        <f>FormFields[Name]</f>
        <v>name_short</v>
      </c>
      <c r="I25" s="6"/>
      <c r="J25" s="6"/>
      <c r="K25" s="6"/>
      <c r="L25" s="6"/>
    </row>
    <row r="26" spans="1:12" x14ac:dyDescent="0.25">
      <c r="A26" s="21">
        <f t="shared" si="1"/>
        <v>25</v>
      </c>
      <c r="B26" s="12">
        <v>7</v>
      </c>
      <c r="C26" s="19" t="str">
        <f>VLOOKUP(FormFields[Form Id],ResourceForms[],4,0)</f>
        <v>SetupOrganisation</v>
      </c>
      <c r="D26" s="19" t="s">
        <v>192</v>
      </c>
      <c r="E26" s="9" t="s">
        <v>270</v>
      </c>
      <c r="F26" s="9" t="s">
        <v>284</v>
      </c>
      <c r="G26" s="9" t="s">
        <v>303</v>
      </c>
      <c r="H26" s="9" t="str">
        <f>FormFields[Name]</f>
        <v>name_long</v>
      </c>
      <c r="I26" s="6"/>
      <c r="J26" s="6"/>
      <c r="K26" s="6"/>
      <c r="L26" s="6"/>
    </row>
    <row r="27" spans="1:12" x14ac:dyDescent="0.25">
      <c r="A27" s="21">
        <f t="shared" si="1"/>
        <v>26</v>
      </c>
      <c r="B27" s="12">
        <v>7</v>
      </c>
      <c r="C27" s="19" t="str">
        <f>VLOOKUP(FormFields[Form Id],ResourceForms[],4,0)</f>
        <v>SetupOrganisation</v>
      </c>
      <c r="D27" s="19" t="s">
        <v>189</v>
      </c>
      <c r="E27" s="9" t="s">
        <v>276</v>
      </c>
      <c r="F27" s="9" t="s">
        <v>286</v>
      </c>
      <c r="G27" s="9" t="s">
        <v>303</v>
      </c>
      <c r="H27" s="9" t="str">
        <f>FormFields[Name]</f>
        <v>address_line1</v>
      </c>
      <c r="I27" s="6"/>
      <c r="J27" s="6"/>
      <c r="K27" s="6"/>
      <c r="L27" s="6"/>
    </row>
    <row r="28" spans="1:12" x14ac:dyDescent="0.25">
      <c r="A28" s="21">
        <f t="shared" si="1"/>
        <v>27</v>
      </c>
      <c r="B28" s="12">
        <v>7</v>
      </c>
      <c r="C28" s="19" t="str">
        <f>VLOOKUP(FormFields[Form Id],ResourceForms[],4,0)</f>
        <v>SetupOrganisation</v>
      </c>
      <c r="D28" s="19" t="s">
        <v>190</v>
      </c>
      <c r="E28" s="9" t="s">
        <v>276</v>
      </c>
      <c r="F28" s="9" t="s">
        <v>287</v>
      </c>
      <c r="G28" s="9" t="s">
        <v>303</v>
      </c>
      <c r="H28" s="9" t="str">
        <f>FormFields[Name]</f>
        <v>address_line2</v>
      </c>
      <c r="I28" s="6"/>
      <c r="J28" s="6"/>
      <c r="K28" s="6"/>
      <c r="L28" s="6"/>
    </row>
    <row r="29" spans="1:12" x14ac:dyDescent="0.25">
      <c r="A29" s="21">
        <f t="shared" si="1"/>
        <v>28</v>
      </c>
      <c r="B29" s="12">
        <v>7</v>
      </c>
      <c r="C29" s="19" t="str">
        <f>VLOOKUP(FormFields[Form Id],ResourceForms[],4,0)</f>
        <v>SetupOrganisation</v>
      </c>
      <c r="D29" s="19" t="s">
        <v>196</v>
      </c>
      <c r="E29" s="9" t="s">
        <v>276</v>
      </c>
      <c r="F29" s="9" t="s">
        <v>288</v>
      </c>
      <c r="G29" s="9" t="s">
        <v>303</v>
      </c>
      <c r="H29" s="9" t="str">
        <f>FormFields[Name]</f>
        <v>address_short</v>
      </c>
      <c r="I29" s="6"/>
      <c r="J29" s="6"/>
      <c r="K29" s="6"/>
      <c r="L29" s="6"/>
    </row>
    <row r="30" spans="1:12" x14ac:dyDescent="0.25">
      <c r="A30" s="21">
        <f t="shared" si="1"/>
        <v>29</v>
      </c>
      <c r="B30" s="12">
        <v>7</v>
      </c>
      <c r="C30" s="19" t="str">
        <f>VLOOKUP(FormFields[Form Id],ResourceForms[],4,0)</f>
        <v>SetupOrganisation</v>
      </c>
      <c r="D30" s="19" t="s">
        <v>195</v>
      </c>
      <c r="E30" s="9" t="s">
        <v>276</v>
      </c>
      <c r="F30" s="9" t="s">
        <v>289</v>
      </c>
      <c r="G30" s="9" t="s">
        <v>303</v>
      </c>
      <c r="H30" s="9" t="str">
        <f>FormFields[Name]</f>
        <v>address_long</v>
      </c>
      <c r="I30" s="6"/>
      <c r="J30" s="6"/>
      <c r="K30" s="6"/>
      <c r="L30" s="6"/>
    </row>
    <row r="31" spans="1:12" x14ac:dyDescent="0.25">
      <c r="A31" s="21">
        <f t="shared" si="1"/>
        <v>30</v>
      </c>
      <c r="B31" s="12">
        <v>7</v>
      </c>
      <c r="C31" s="19" t="str">
        <f>VLOOKUP(FormFields[Form Id],ResourceForms[],4,0)</f>
        <v>SetupOrganisation</v>
      </c>
      <c r="D31" s="19" t="s">
        <v>49</v>
      </c>
      <c r="E31" s="9" t="s">
        <v>273</v>
      </c>
      <c r="F31" s="9" t="s">
        <v>290</v>
      </c>
      <c r="G31" s="9" t="s">
        <v>292</v>
      </c>
      <c r="H31" s="9" t="str">
        <f>FormFields[Name]</f>
        <v>type</v>
      </c>
      <c r="I31" s="6">
        <v>6</v>
      </c>
      <c r="J31" s="6"/>
      <c r="K31" s="6"/>
      <c r="L31" s="6"/>
    </row>
    <row r="32" spans="1:12" x14ac:dyDescent="0.25">
      <c r="A32" s="21">
        <f t="shared" si="1"/>
        <v>31</v>
      </c>
      <c r="B32" s="12">
        <v>7</v>
      </c>
      <c r="C32" s="19" t="str">
        <f>VLOOKUP(FormFields[Form Id],ResourceForms[],4,0)</f>
        <v>SetupOrganisation</v>
      </c>
      <c r="D32" s="19" t="s">
        <v>202</v>
      </c>
      <c r="E32" s="9" t="s">
        <v>270</v>
      </c>
      <c r="F32" s="9" t="s">
        <v>291</v>
      </c>
      <c r="G32" s="9" t="s">
        <v>292</v>
      </c>
      <c r="H32" s="9" t="str">
        <f>FormFields[Name]</f>
        <v>type_name</v>
      </c>
      <c r="I32" s="6">
        <v>6</v>
      </c>
      <c r="J32" s="6"/>
      <c r="K32" s="6"/>
      <c r="L32" s="6"/>
    </row>
    <row r="33" spans="1:12" x14ac:dyDescent="0.25">
      <c r="A33" s="21">
        <f t="shared" si="1"/>
        <v>32</v>
      </c>
      <c r="B33" s="12">
        <v>7</v>
      </c>
      <c r="C33" s="19" t="str">
        <f>VLOOKUP(FormFields[Form Id],ResourceForms[],4,0)</f>
        <v>SetupOrganisation</v>
      </c>
      <c r="D33" s="19" t="s">
        <v>204</v>
      </c>
      <c r="E33" s="9" t="s">
        <v>276</v>
      </c>
      <c r="F33" s="9" t="s">
        <v>293</v>
      </c>
      <c r="G33" s="9" t="s">
        <v>292</v>
      </c>
      <c r="H33" s="9" t="str">
        <f>FormFields[Name]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D9" sqref="D9:J9"/>
    </sheetView>
  </sheetViews>
  <sheetFormatPr defaultRowHeight="15" x14ac:dyDescent="0.2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 x14ac:dyDescent="0.25">
      <c r="A1" s="24" t="s">
        <v>295</v>
      </c>
      <c r="B1" s="24" t="s">
        <v>208</v>
      </c>
      <c r="C1" s="24" t="s">
        <v>345</v>
      </c>
      <c r="D1" s="24" t="s">
        <v>339</v>
      </c>
      <c r="E1" s="24" t="s">
        <v>298</v>
      </c>
      <c r="F1" s="24" t="s">
        <v>340</v>
      </c>
      <c r="G1" s="24" t="s">
        <v>348</v>
      </c>
      <c r="H1" s="24" t="s">
        <v>329</v>
      </c>
      <c r="I1" s="24" t="s">
        <v>330</v>
      </c>
      <c r="J1" s="24" t="s">
        <v>331</v>
      </c>
      <c r="K1" s="24" t="s">
        <v>349</v>
      </c>
      <c r="L1" s="24" t="s">
        <v>351</v>
      </c>
      <c r="M1" s="24" t="s">
        <v>352</v>
      </c>
      <c r="N1" s="24" t="s">
        <v>332</v>
      </c>
      <c r="O1" s="24" t="s">
        <v>333</v>
      </c>
      <c r="P1" s="24" t="s">
        <v>88</v>
      </c>
    </row>
    <row r="2" spans="1:16" x14ac:dyDescent="0.25">
      <c r="A2" s="11">
        <f t="shared" ref="A2:A7" si="0">IFERROR($A1+1,1)</f>
        <v>1</v>
      </c>
      <c r="B2" s="1" t="s">
        <v>177</v>
      </c>
      <c r="C2" s="3">
        <f>VLOOKUP(ResourceActions[Resource],CHOOSE({1,2},ResourceTable[Name],ResourceTable[No]),2,0)</f>
        <v>1</v>
      </c>
      <c r="D2" s="1" t="s">
        <v>230</v>
      </c>
      <c r="E2" s="1" t="s">
        <v>342</v>
      </c>
      <c r="F2" s="1" t="s">
        <v>342</v>
      </c>
      <c r="G2" s="1" t="s">
        <v>343</v>
      </c>
      <c r="H2" s="1" t="s">
        <v>344</v>
      </c>
      <c r="I2" s="1" t="s">
        <v>356</v>
      </c>
      <c r="J2" s="1" t="s">
        <v>341</v>
      </c>
      <c r="K2" s="1" t="s">
        <v>350</v>
      </c>
      <c r="L2" s="11">
        <v>1</v>
      </c>
      <c r="M2" s="11"/>
      <c r="N2" s="1"/>
      <c r="O2" s="1"/>
      <c r="P2" s="1"/>
    </row>
    <row r="3" spans="1:16" x14ac:dyDescent="0.25">
      <c r="A3" s="12">
        <f t="shared" si="0"/>
        <v>2</v>
      </c>
      <c r="B3" s="1" t="s">
        <v>177</v>
      </c>
      <c r="C3" s="3">
        <f>VLOOKUP(ResourceActions[Resource],CHOOSE({1,2},ResourceTable[Name],ResourceTable[No]),2,0)</f>
        <v>1</v>
      </c>
      <c r="D3" s="2" t="s">
        <v>346</v>
      </c>
      <c r="E3" s="2" t="s">
        <v>353</v>
      </c>
      <c r="F3" s="2" t="s">
        <v>354</v>
      </c>
      <c r="G3" s="2" t="s">
        <v>343</v>
      </c>
      <c r="H3" s="2" t="s">
        <v>354</v>
      </c>
      <c r="I3" s="2" t="s">
        <v>355</v>
      </c>
      <c r="J3" s="1" t="s">
        <v>341</v>
      </c>
      <c r="K3" s="2" t="s">
        <v>350</v>
      </c>
      <c r="L3" s="12">
        <v>2</v>
      </c>
      <c r="M3" s="12"/>
      <c r="N3" s="2"/>
      <c r="O3" s="2"/>
      <c r="P3" s="2"/>
    </row>
    <row r="4" spans="1:16" x14ac:dyDescent="0.25">
      <c r="A4" s="12">
        <f t="shared" si="0"/>
        <v>3</v>
      </c>
      <c r="B4" s="2" t="s">
        <v>177</v>
      </c>
      <c r="C4" s="13">
        <f>VLOOKUP(ResourceActions[Resource],CHOOSE({1,2},ResourceTable[Name],ResourceTable[No]),2,0)</f>
        <v>1</v>
      </c>
      <c r="D4" s="2" t="s">
        <v>357</v>
      </c>
      <c r="E4" s="2" t="s">
        <v>358</v>
      </c>
      <c r="F4" s="2" t="s">
        <v>359</v>
      </c>
      <c r="G4" s="2" t="s">
        <v>343</v>
      </c>
      <c r="H4" s="2" t="s">
        <v>359</v>
      </c>
      <c r="I4" s="2" t="s">
        <v>360</v>
      </c>
      <c r="J4" s="2" t="s">
        <v>341</v>
      </c>
      <c r="K4" s="2" t="s">
        <v>350</v>
      </c>
      <c r="L4" s="12">
        <v>3</v>
      </c>
      <c r="M4" s="12"/>
      <c r="N4" s="2"/>
      <c r="O4" s="2"/>
      <c r="P4" s="2"/>
    </row>
    <row r="5" spans="1:16" x14ac:dyDescent="0.25">
      <c r="A5" s="12">
        <f t="shared" si="0"/>
        <v>4</v>
      </c>
      <c r="B5" s="2" t="s">
        <v>177</v>
      </c>
      <c r="C5" s="13">
        <f>VLOOKUP(ResourceActions[Resource],CHOOSE({1,2},ResourceTable[Name],ResourceTable[No]),2,0)</f>
        <v>1</v>
      </c>
      <c r="D5" s="2" t="s">
        <v>361</v>
      </c>
      <c r="E5" s="2" t="s">
        <v>362</v>
      </c>
      <c r="F5" s="2" t="s">
        <v>184</v>
      </c>
      <c r="G5" s="2" t="s">
        <v>343</v>
      </c>
      <c r="H5" s="2" t="s">
        <v>363</v>
      </c>
      <c r="I5" s="2" t="s">
        <v>178</v>
      </c>
      <c r="J5" s="2" t="s">
        <v>341</v>
      </c>
      <c r="K5" s="2" t="s">
        <v>364</v>
      </c>
      <c r="L5" s="12">
        <v>1</v>
      </c>
      <c r="M5" s="12"/>
      <c r="N5" s="2"/>
      <c r="O5" s="2"/>
      <c r="P5" s="2"/>
    </row>
    <row r="6" spans="1:16" x14ac:dyDescent="0.25">
      <c r="A6" s="12">
        <f t="shared" si="0"/>
        <v>5</v>
      </c>
      <c r="B6" s="2" t="s">
        <v>177</v>
      </c>
      <c r="C6" s="13">
        <f>VLOOKUP(ResourceActions[Resource],CHOOSE({1,2},ResourceTable[Name],ResourceTable[No]),2,0)</f>
        <v>1</v>
      </c>
      <c r="D6" s="2" t="s">
        <v>365</v>
      </c>
      <c r="E6" s="2" t="s">
        <v>366</v>
      </c>
      <c r="F6" s="2" t="s">
        <v>166</v>
      </c>
      <c r="G6" s="2" t="s">
        <v>343</v>
      </c>
      <c r="H6" s="2" t="s">
        <v>166</v>
      </c>
      <c r="I6" s="2" t="s">
        <v>367</v>
      </c>
      <c r="J6" s="2" t="s">
        <v>341</v>
      </c>
      <c r="K6" s="2" t="s">
        <v>364</v>
      </c>
      <c r="L6" s="12">
        <v>2</v>
      </c>
      <c r="M6" s="12"/>
      <c r="N6" s="2"/>
      <c r="O6" s="2"/>
      <c r="P6" s="2"/>
    </row>
    <row r="7" spans="1:16" x14ac:dyDescent="0.25">
      <c r="A7" s="12">
        <f t="shared" si="0"/>
        <v>6</v>
      </c>
      <c r="B7" s="2" t="s">
        <v>177</v>
      </c>
      <c r="C7" s="13">
        <f>VLOOKUP(ResourceActions[Resource],CHOOSE({1,2},ResourceTable[Name],ResourceTable[No]),2,0)</f>
        <v>1</v>
      </c>
      <c r="D7" s="2" t="s">
        <v>368</v>
      </c>
      <c r="E7" s="2" t="s">
        <v>369</v>
      </c>
      <c r="F7" s="2" t="s">
        <v>161</v>
      </c>
      <c r="G7" s="2" t="s">
        <v>343</v>
      </c>
      <c r="H7" s="2" t="s">
        <v>161</v>
      </c>
      <c r="I7" s="2" t="s">
        <v>355</v>
      </c>
      <c r="J7" s="2" t="s">
        <v>341</v>
      </c>
      <c r="K7" s="2" t="s">
        <v>364</v>
      </c>
      <c r="L7" s="12">
        <v>3</v>
      </c>
      <c r="M7" s="12"/>
      <c r="N7" s="2"/>
      <c r="O7" s="2"/>
      <c r="P7" s="2"/>
    </row>
    <row r="8" spans="1:16" x14ac:dyDescent="0.25">
      <c r="A8" s="20">
        <f>IFERROR($A7+1,1)</f>
        <v>7</v>
      </c>
      <c r="B8" s="2" t="s">
        <v>177</v>
      </c>
      <c r="C8" s="21">
        <f>VLOOKUP(ResourceActions[Resource],CHOOSE({1,2},ResourceTable[Name],ResourceTable[No]),2,0)</f>
        <v>1</v>
      </c>
      <c r="D8" s="4" t="s">
        <v>543</v>
      </c>
      <c r="E8" s="4" t="s">
        <v>544</v>
      </c>
      <c r="F8" s="4" t="s">
        <v>545</v>
      </c>
      <c r="G8" s="4" t="s">
        <v>343</v>
      </c>
      <c r="H8" s="4"/>
      <c r="I8" s="4" t="s">
        <v>546</v>
      </c>
      <c r="J8" s="4" t="s">
        <v>341</v>
      </c>
      <c r="K8" s="4" t="s">
        <v>395</v>
      </c>
      <c r="L8" s="20">
        <v>1</v>
      </c>
      <c r="M8" s="20"/>
      <c r="N8" s="4"/>
      <c r="O8" s="4"/>
      <c r="P8" s="4"/>
    </row>
    <row r="9" spans="1:16" x14ac:dyDescent="0.25">
      <c r="A9" s="20">
        <f>IFERROR($A8+1,1)</f>
        <v>8</v>
      </c>
      <c r="B9" s="2" t="s">
        <v>177</v>
      </c>
      <c r="C9" s="21">
        <f>VLOOKUP(ResourceActions[Resource],CHOOSE({1,2},ResourceTable[Name],ResourceTable[No]),2,0)</f>
        <v>1</v>
      </c>
      <c r="D9" s="4" t="s">
        <v>559</v>
      </c>
      <c r="E9" s="4" t="s">
        <v>561</v>
      </c>
      <c r="F9" s="4" t="s">
        <v>545</v>
      </c>
      <c r="G9" s="4" t="s">
        <v>343</v>
      </c>
      <c r="H9" s="4"/>
      <c r="I9" s="4" t="s">
        <v>546</v>
      </c>
      <c r="J9" s="4" t="s">
        <v>341</v>
      </c>
      <c r="K9" s="4" t="s">
        <v>395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workbookViewId="0">
      <selection activeCell="A28" sqref="A28"/>
    </sheetView>
  </sheetViews>
  <sheetFormatPr defaultColWidth="10.42578125" defaultRowHeight="15" x14ac:dyDescent="0.25"/>
  <cols>
    <col min="1" max="1" width="20.140625" bestFit="1" customWidth="1"/>
    <col min="2" max="9" width="17.5703125" customWidth="1"/>
  </cols>
  <sheetData>
    <row r="1" spans="1:9" x14ac:dyDescent="0.25">
      <c r="A1" t="s">
        <v>90</v>
      </c>
      <c r="B1" t="s">
        <v>14</v>
      </c>
      <c r="C1" t="s">
        <v>1</v>
      </c>
      <c r="D1" s="17" t="s">
        <v>245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hidden="1" x14ac:dyDescent="0.25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 hidden="1" x14ac:dyDescent="0.25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 hidden="1" x14ac:dyDescent="0.25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 hidden="1" x14ac:dyDescent="0.25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 hidden="1" x14ac:dyDescent="0.25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 hidden="1" x14ac:dyDescent="0.25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 hidden="1" x14ac:dyDescent="0.25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 hidden="1" x14ac:dyDescent="0.25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321</v>
      </c>
      <c r="G9" s="2"/>
      <c r="H9" s="2"/>
      <c r="I9" s="2"/>
    </row>
    <row r="10" spans="1:9" hidden="1" x14ac:dyDescent="0.25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 hidden="1" x14ac:dyDescent="0.25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 hidden="1" x14ac:dyDescent="0.25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 hidden="1" x14ac:dyDescent="0.25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 hidden="1" x14ac:dyDescent="0.25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 hidden="1" x14ac:dyDescent="0.25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 hidden="1" x14ac:dyDescent="0.25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 hidden="1" x14ac:dyDescent="0.25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 hidden="1" x14ac:dyDescent="0.25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 hidden="1" x14ac:dyDescent="0.25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 hidden="1" x14ac:dyDescent="0.25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 hidden="1" x14ac:dyDescent="0.25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 hidden="1" x14ac:dyDescent="0.25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 hidden="1" x14ac:dyDescent="0.25">
      <c r="A23" s="2" t="s">
        <v>502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 hidden="1" x14ac:dyDescent="0.25">
      <c r="A24" s="2" t="s">
        <v>579</v>
      </c>
      <c r="B24" s="2" t="s">
        <v>24</v>
      </c>
      <c r="C24" s="2" t="s">
        <v>579</v>
      </c>
      <c r="D24" s="2"/>
      <c r="E24" s="2" t="s">
        <v>25</v>
      </c>
      <c r="F24" s="2" t="s">
        <v>29</v>
      </c>
      <c r="G24" s="2"/>
      <c r="H24" s="2"/>
      <c r="I24" s="2"/>
    </row>
    <row r="25" spans="1:9" hidden="1" x14ac:dyDescent="0.25">
      <c r="A25" s="2" t="s">
        <v>580</v>
      </c>
      <c r="B25" s="2" t="s">
        <v>24</v>
      </c>
      <c r="C25" s="2" t="s">
        <v>580</v>
      </c>
      <c r="D25" s="2"/>
      <c r="E25" s="2" t="s">
        <v>25</v>
      </c>
      <c r="F25" s="2" t="s">
        <v>29</v>
      </c>
      <c r="G25" s="2"/>
      <c r="H25" s="2"/>
      <c r="I25" s="2"/>
    </row>
    <row r="26" spans="1:9" hidden="1" x14ac:dyDescent="0.25">
      <c r="A26" s="2" t="s">
        <v>581</v>
      </c>
      <c r="B26" s="2" t="s">
        <v>24</v>
      </c>
      <c r="C26" s="2" t="s">
        <v>581</v>
      </c>
      <c r="D26" s="2"/>
      <c r="E26" s="2" t="s">
        <v>25</v>
      </c>
      <c r="F26" s="2" t="s">
        <v>29</v>
      </c>
      <c r="G26" s="2"/>
      <c r="H26" s="2"/>
      <c r="I26" s="2"/>
    </row>
    <row r="27" spans="1:9" hidden="1" x14ac:dyDescent="0.25">
      <c r="A27" s="2" t="s">
        <v>582</v>
      </c>
      <c r="B27" s="2" t="s">
        <v>24</v>
      </c>
      <c r="C27" s="2" t="s">
        <v>582</v>
      </c>
      <c r="D27" s="2"/>
      <c r="E27" s="2" t="s">
        <v>25</v>
      </c>
      <c r="F27" s="2" t="s">
        <v>29</v>
      </c>
      <c r="G27" s="2"/>
      <c r="H27" s="2"/>
      <c r="I27" s="2"/>
    </row>
    <row r="28" spans="1:9" hidden="1" x14ac:dyDescent="0.25">
      <c r="A28" s="2" t="s">
        <v>583</v>
      </c>
      <c r="B28" s="2" t="s">
        <v>24</v>
      </c>
      <c r="C28" s="2" t="s">
        <v>583</v>
      </c>
      <c r="D28" s="2"/>
      <c r="E28" s="2" t="s">
        <v>25</v>
      </c>
      <c r="F28" s="2" t="s">
        <v>29</v>
      </c>
      <c r="G28" s="2"/>
      <c r="H28" s="2"/>
      <c r="I28" s="2"/>
    </row>
    <row r="29" spans="1:9" hidden="1" x14ac:dyDescent="0.25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 hidden="1" x14ac:dyDescent="0.25">
      <c r="A30" s="2" t="s">
        <v>584</v>
      </c>
      <c r="B30" s="2" t="s">
        <v>42</v>
      </c>
      <c r="C30" s="2" t="s">
        <v>579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 hidden="1" x14ac:dyDescent="0.25">
      <c r="A31" s="2" t="s">
        <v>585</v>
      </c>
      <c r="B31" s="2" t="s">
        <v>42</v>
      </c>
      <c r="C31" s="2" t="s">
        <v>580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 hidden="1" x14ac:dyDescent="0.25">
      <c r="A32" s="2" t="s">
        <v>586</v>
      </c>
      <c r="B32" s="2" t="s">
        <v>42</v>
      </c>
      <c r="C32" s="2" t="s">
        <v>581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 hidden="1" x14ac:dyDescent="0.25">
      <c r="A33" s="2" t="s">
        <v>587</v>
      </c>
      <c r="B33" s="2" t="s">
        <v>42</v>
      </c>
      <c r="C33" s="2" t="s">
        <v>582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 hidden="1" x14ac:dyDescent="0.25">
      <c r="A34" s="2" t="s">
        <v>588</v>
      </c>
      <c r="B34" s="2" t="s">
        <v>42</v>
      </c>
      <c r="C34" s="2" t="s">
        <v>583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 hidden="1" x14ac:dyDescent="0.25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 hidden="1" x14ac:dyDescent="0.25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 hidden="1" x14ac:dyDescent="0.25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 hidden="1" x14ac:dyDescent="0.25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 hidden="1" x14ac:dyDescent="0.25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 hidden="1" x14ac:dyDescent="0.25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 hidden="1" x14ac:dyDescent="0.25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 hidden="1" x14ac:dyDescent="0.25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 hidden="1" x14ac:dyDescent="0.25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 hidden="1" x14ac:dyDescent="0.25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 hidden="1" x14ac:dyDescent="0.25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 hidden="1" x14ac:dyDescent="0.25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 hidden="1" x14ac:dyDescent="0.25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 hidden="1" x14ac:dyDescent="0.25">
      <c r="A48" s="2" t="s">
        <v>322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 hidden="1" x14ac:dyDescent="0.25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 hidden="1" x14ac:dyDescent="0.25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 hidden="1" x14ac:dyDescent="0.25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 hidden="1" x14ac:dyDescent="0.25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 hidden="1" x14ac:dyDescent="0.25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 hidden="1" x14ac:dyDescent="0.25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 hidden="1" x14ac:dyDescent="0.25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 hidden="1" x14ac:dyDescent="0.25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 hidden="1" x14ac:dyDescent="0.25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 hidden="1" x14ac:dyDescent="0.25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 hidden="1" x14ac:dyDescent="0.25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 hidden="1" x14ac:dyDescent="0.25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 hidden="1" x14ac:dyDescent="0.25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 hidden="1" x14ac:dyDescent="0.25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 hidden="1" x14ac:dyDescent="0.25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 hidden="1" x14ac:dyDescent="0.25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 hidden="1" x14ac:dyDescent="0.25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 hidden="1" x14ac:dyDescent="0.25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 hidden="1" x14ac:dyDescent="0.25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 hidden="1" x14ac:dyDescent="0.25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 hidden="1" x14ac:dyDescent="0.25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 hidden="1" x14ac:dyDescent="0.25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 hidden="1" x14ac:dyDescent="0.25">
      <c r="A71" s="4" t="s">
        <v>268</v>
      </c>
      <c r="B71" s="4" t="s">
        <v>27</v>
      </c>
      <c r="C71" s="4" t="s">
        <v>269</v>
      </c>
      <c r="D71" s="4">
        <v>256</v>
      </c>
      <c r="E71" s="4" t="s">
        <v>29</v>
      </c>
      <c r="F71" s="4"/>
      <c r="G71" s="4"/>
      <c r="H71" s="4"/>
      <c r="I71" s="4"/>
    </row>
    <row r="72" spans="1:9" hidden="1" x14ac:dyDescent="0.25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 hidden="1" x14ac:dyDescent="0.25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 hidden="1" x14ac:dyDescent="0.25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 hidden="1" x14ac:dyDescent="0.25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 hidden="1" x14ac:dyDescent="0.25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 hidden="1" x14ac:dyDescent="0.25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 hidden="1" x14ac:dyDescent="0.25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 hidden="1" x14ac:dyDescent="0.25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 hidden="1" x14ac:dyDescent="0.25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 hidden="1" x14ac:dyDescent="0.25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 hidden="1" x14ac:dyDescent="0.25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 hidden="1" x14ac:dyDescent="0.25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 hidden="1" x14ac:dyDescent="0.25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 hidden="1" x14ac:dyDescent="0.25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 hidden="1" x14ac:dyDescent="0.25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 hidden="1" x14ac:dyDescent="0.25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 hidden="1" x14ac:dyDescent="0.25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 hidden="1" x14ac:dyDescent="0.25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 hidden="1" x14ac:dyDescent="0.25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 hidden="1" x14ac:dyDescent="0.25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 hidden="1" x14ac:dyDescent="0.25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 hidden="1" x14ac:dyDescent="0.25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 hidden="1" x14ac:dyDescent="0.25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 hidden="1" x14ac:dyDescent="0.25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 hidden="1" x14ac:dyDescent="0.25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 hidden="1" x14ac:dyDescent="0.25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 hidden="1" x14ac:dyDescent="0.25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 hidden="1" x14ac:dyDescent="0.25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 hidden="1" x14ac:dyDescent="0.25">
      <c r="A100" s="4" t="s">
        <v>244</v>
      </c>
      <c r="B100" s="4" t="s">
        <v>48</v>
      </c>
      <c r="C100" s="4" t="s">
        <v>49</v>
      </c>
      <c r="D100" s="2" t="s">
        <v>370</v>
      </c>
      <c r="E100" s="4" t="s">
        <v>246</v>
      </c>
      <c r="F100" s="4"/>
      <c r="G100" s="4"/>
      <c r="H100" s="4"/>
      <c r="I100" s="4"/>
    </row>
    <row r="101" spans="1:9" hidden="1" x14ac:dyDescent="0.25">
      <c r="A101" s="4" t="s">
        <v>323</v>
      </c>
      <c r="B101" s="4" t="s">
        <v>48</v>
      </c>
      <c r="C101" s="4" t="s">
        <v>324</v>
      </c>
      <c r="D101" s="4" t="s">
        <v>326</v>
      </c>
      <c r="E101" s="4" t="s">
        <v>325</v>
      </c>
      <c r="F101" s="4"/>
      <c r="G101" s="4"/>
      <c r="H101" s="4"/>
      <c r="I101" s="4"/>
    </row>
    <row r="102" spans="1:9" hidden="1" x14ac:dyDescent="0.25">
      <c r="A102" s="4" t="s">
        <v>328</v>
      </c>
      <c r="B102" s="4" t="s">
        <v>27</v>
      </c>
      <c r="C102" s="4" t="s">
        <v>327</v>
      </c>
      <c r="D102" s="4">
        <v>128</v>
      </c>
      <c r="E102" s="4" t="s">
        <v>29</v>
      </c>
      <c r="F102" s="4"/>
      <c r="G102" s="4"/>
      <c r="H102" s="4"/>
      <c r="I102" s="4"/>
    </row>
    <row r="103" spans="1:9" hidden="1" x14ac:dyDescent="0.25">
      <c r="A103" s="4" t="s">
        <v>377</v>
      </c>
      <c r="B103" s="4" t="s">
        <v>48</v>
      </c>
      <c r="C103" s="4" t="s">
        <v>383</v>
      </c>
      <c r="D103" s="4" t="s">
        <v>381</v>
      </c>
      <c r="E103" s="4" t="s">
        <v>378</v>
      </c>
      <c r="F103" s="4"/>
      <c r="G103" s="4"/>
      <c r="H103" s="4"/>
      <c r="I103" s="4"/>
    </row>
    <row r="104" spans="1:9" hidden="1" x14ac:dyDescent="0.25">
      <c r="A104" s="4" t="s">
        <v>379</v>
      </c>
      <c r="B104" s="4" t="s">
        <v>27</v>
      </c>
      <c r="C104" s="4" t="s">
        <v>380</v>
      </c>
      <c r="D104" s="4">
        <v>1024</v>
      </c>
      <c r="E104" s="4" t="s">
        <v>29</v>
      </c>
      <c r="F104" s="4"/>
      <c r="G104" s="4"/>
      <c r="H104" s="4"/>
      <c r="I104" s="4"/>
    </row>
    <row r="105" spans="1:9" hidden="1" x14ac:dyDescent="0.25">
      <c r="A105" s="4" t="s">
        <v>456</v>
      </c>
      <c r="B105" s="4" t="s">
        <v>27</v>
      </c>
      <c r="C105" s="4" t="s">
        <v>457</v>
      </c>
      <c r="D105" s="4">
        <v>64</v>
      </c>
      <c r="E105" s="4" t="s">
        <v>183</v>
      </c>
      <c r="F105" s="4"/>
      <c r="G105" s="4"/>
      <c r="H105" s="4"/>
      <c r="I105" s="4"/>
    </row>
    <row r="106" spans="1:9" hidden="1" x14ac:dyDescent="0.25">
      <c r="A106" s="4" t="s">
        <v>458</v>
      </c>
      <c r="B106" s="4" t="s">
        <v>27</v>
      </c>
      <c r="C106" s="4" t="s">
        <v>459</v>
      </c>
      <c r="D106" s="4">
        <v>128</v>
      </c>
      <c r="E106" s="4" t="s">
        <v>29</v>
      </c>
      <c r="F106" s="4"/>
      <c r="G106" s="4"/>
      <c r="H106" s="4"/>
      <c r="I106" s="4"/>
    </row>
    <row r="107" spans="1:9" hidden="1" x14ac:dyDescent="0.25">
      <c r="A107" s="4" t="s">
        <v>460</v>
      </c>
      <c r="B107" s="4" t="s">
        <v>48</v>
      </c>
      <c r="C107" s="4" t="s">
        <v>461</v>
      </c>
      <c r="D107" s="4" t="s">
        <v>462</v>
      </c>
      <c r="E107" s="4" t="s">
        <v>463</v>
      </c>
      <c r="F107" s="4"/>
      <c r="G107" s="4"/>
      <c r="H107" s="4"/>
      <c r="I107" s="4"/>
    </row>
    <row r="108" spans="1:9" hidden="1" x14ac:dyDescent="0.25">
      <c r="A108" s="4" t="s">
        <v>503</v>
      </c>
      <c r="B108" s="4" t="s">
        <v>24</v>
      </c>
      <c r="C108" s="4" t="s">
        <v>499</v>
      </c>
      <c r="D108" s="4"/>
      <c r="E108" s="4" t="s">
        <v>25</v>
      </c>
      <c r="F108" s="4" t="s">
        <v>29</v>
      </c>
      <c r="G108" s="4"/>
      <c r="H108" s="4"/>
      <c r="I108" s="4"/>
    </row>
    <row r="109" spans="1:9" hidden="1" x14ac:dyDescent="0.25">
      <c r="A109" s="4" t="s">
        <v>504</v>
      </c>
      <c r="B109" s="4" t="s">
        <v>24</v>
      </c>
      <c r="C109" s="4" t="s">
        <v>509</v>
      </c>
      <c r="D109" s="4"/>
      <c r="E109" s="4" t="s">
        <v>25</v>
      </c>
      <c r="F109" s="4" t="s">
        <v>29</v>
      </c>
      <c r="G109" s="4"/>
      <c r="H109" s="4"/>
      <c r="I109" s="4"/>
    </row>
    <row r="110" spans="1:9" hidden="1" x14ac:dyDescent="0.25">
      <c r="A110" s="4" t="s">
        <v>505</v>
      </c>
      <c r="B110" s="4" t="s">
        <v>24</v>
      </c>
      <c r="C110" s="4" t="s">
        <v>510</v>
      </c>
      <c r="D110" s="4"/>
      <c r="E110" s="4" t="s">
        <v>25</v>
      </c>
      <c r="F110" s="4" t="s">
        <v>29</v>
      </c>
      <c r="G110" s="4"/>
      <c r="H110" s="4"/>
      <c r="I110" s="4"/>
    </row>
    <row r="111" spans="1:9" hidden="1" x14ac:dyDescent="0.25">
      <c r="A111" s="4" t="s">
        <v>506</v>
      </c>
      <c r="B111" s="4" t="s">
        <v>42</v>
      </c>
      <c r="C111" s="4" t="s">
        <v>499</v>
      </c>
      <c r="D111" s="4"/>
      <c r="E111" s="1" t="s">
        <v>43</v>
      </c>
      <c r="F111" s="1" t="s">
        <v>44</v>
      </c>
      <c r="G111" s="1" t="s">
        <v>45</v>
      </c>
      <c r="H111" s="4" t="s">
        <v>54</v>
      </c>
      <c r="I111" s="4"/>
    </row>
    <row r="112" spans="1:9" hidden="1" x14ac:dyDescent="0.25">
      <c r="A112" s="4" t="s">
        <v>507</v>
      </c>
      <c r="B112" s="4" t="s">
        <v>42</v>
      </c>
      <c r="C112" s="4" t="s">
        <v>509</v>
      </c>
      <c r="D112" s="5"/>
      <c r="E112" s="5" t="s">
        <v>43</v>
      </c>
      <c r="F112" s="5" t="s">
        <v>44</v>
      </c>
      <c r="G112" s="5" t="s">
        <v>45</v>
      </c>
      <c r="H112" s="4" t="s">
        <v>54</v>
      </c>
      <c r="I112" s="5"/>
    </row>
    <row r="113" spans="1:9" hidden="1" x14ac:dyDescent="0.25">
      <c r="A113" s="4" t="s">
        <v>508</v>
      </c>
      <c r="B113" s="4" t="s">
        <v>42</v>
      </c>
      <c r="C113" s="4" t="s">
        <v>510</v>
      </c>
      <c r="D113" s="4"/>
      <c r="E113" s="4" t="s">
        <v>43</v>
      </c>
      <c r="F113" s="4" t="s">
        <v>44</v>
      </c>
      <c r="G113" s="4" t="s">
        <v>45</v>
      </c>
      <c r="H113" s="4" t="s">
        <v>54</v>
      </c>
      <c r="I113" s="4"/>
    </row>
    <row r="114" spans="1:9" hidden="1" x14ac:dyDescent="0.25">
      <c r="A114" s="4" t="s">
        <v>511</v>
      </c>
      <c r="B114" s="4" t="s">
        <v>42</v>
      </c>
      <c r="C114" s="4" t="s">
        <v>56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 hidden="1" x14ac:dyDescent="0.25">
      <c r="A115" s="5" t="s">
        <v>537</v>
      </c>
      <c r="B115" s="5" t="s">
        <v>42</v>
      </c>
      <c r="C115" s="5" t="s">
        <v>539</v>
      </c>
      <c r="D115" s="5"/>
      <c r="E115" s="5" t="s">
        <v>43</v>
      </c>
      <c r="F115" s="5" t="s">
        <v>44</v>
      </c>
      <c r="G115" s="5" t="s">
        <v>45</v>
      </c>
      <c r="H115" s="5" t="s">
        <v>54</v>
      </c>
      <c r="I115" s="5"/>
    </row>
    <row r="116" spans="1:9" hidden="1" x14ac:dyDescent="0.25">
      <c r="A116" s="4" t="s">
        <v>538</v>
      </c>
      <c r="B116" s="4" t="s">
        <v>42</v>
      </c>
      <c r="C116" s="4" t="s">
        <v>540</v>
      </c>
      <c r="D116" s="4"/>
      <c r="E116" s="4" t="s">
        <v>43</v>
      </c>
      <c r="F116" s="4" t="s">
        <v>44</v>
      </c>
      <c r="G116" s="4" t="s">
        <v>45</v>
      </c>
      <c r="H116" s="4" t="s">
        <v>54</v>
      </c>
      <c r="I116" s="4"/>
    </row>
    <row r="117" spans="1:9" hidden="1" x14ac:dyDescent="0.25">
      <c r="A117" s="4" t="s">
        <v>542</v>
      </c>
      <c r="B117" s="4" t="s">
        <v>24</v>
      </c>
      <c r="C117" s="4" t="s">
        <v>539</v>
      </c>
      <c r="D117" s="4"/>
      <c r="E117" s="4" t="s">
        <v>25</v>
      </c>
      <c r="F117" s="4" t="s">
        <v>29</v>
      </c>
      <c r="G117" s="4"/>
      <c r="H117" s="4"/>
      <c r="I117" s="4"/>
    </row>
    <row r="118" spans="1:9" hidden="1" x14ac:dyDescent="0.25">
      <c r="A118" s="5" t="s">
        <v>541</v>
      </c>
      <c r="B118" s="5" t="s">
        <v>24</v>
      </c>
      <c r="C118" s="5" t="s">
        <v>540</v>
      </c>
      <c r="D118" s="5"/>
      <c r="E118" s="5" t="s">
        <v>25</v>
      </c>
      <c r="F118" s="5" t="s">
        <v>29</v>
      </c>
      <c r="G118" s="5"/>
      <c r="H118" s="5"/>
      <c r="I118" s="5"/>
    </row>
    <row r="119" spans="1:9" hidden="1" x14ac:dyDescent="0.25">
      <c r="A119" s="4" t="s">
        <v>269</v>
      </c>
      <c r="B119" s="4" t="s">
        <v>27</v>
      </c>
      <c r="C119" s="4" t="s">
        <v>269</v>
      </c>
      <c r="D119" s="4">
        <v>128</v>
      </c>
      <c r="E119" s="4" t="s">
        <v>29</v>
      </c>
      <c r="F119" s="4"/>
      <c r="G119" s="4"/>
      <c r="H119" s="4"/>
      <c r="I119" s="4"/>
    </row>
    <row r="120" spans="1:9" hidden="1" x14ac:dyDescent="0.25">
      <c r="A120" s="4" t="s">
        <v>565</v>
      </c>
      <c r="B120" s="4" t="s">
        <v>27</v>
      </c>
      <c r="C120" s="4" t="s">
        <v>565</v>
      </c>
      <c r="D120" s="4">
        <v>64</v>
      </c>
      <c r="E120" s="4" t="s">
        <v>29</v>
      </c>
      <c r="F120" s="4"/>
      <c r="G120" s="4"/>
      <c r="H120" s="4"/>
      <c r="I120" s="4"/>
    </row>
    <row r="121" spans="1:9" x14ac:dyDescent="0.25">
      <c r="A121" s="4" t="s">
        <v>577</v>
      </c>
      <c r="B121" s="4" t="s">
        <v>24</v>
      </c>
      <c r="C121" s="4" t="s">
        <v>56</v>
      </c>
      <c r="D121" s="4"/>
      <c r="E121" s="4" t="s">
        <v>25</v>
      </c>
      <c r="F121" s="4" t="s">
        <v>29</v>
      </c>
      <c r="G121" s="4"/>
      <c r="H121" s="4"/>
      <c r="I121" s="4"/>
    </row>
    <row r="122" spans="1:9" x14ac:dyDescent="0.25">
      <c r="A122" s="4" t="s">
        <v>578</v>
      </c>
      <c r="B122" s="4" t="s">
        <v>42</v>
      </c>
      <c r="C122" s="4" t="s">
        <v>56</v>
      </c>
      <c r="D122" s="4"/>
      <c r="E122" s="4" t="s">
        <v>43</v>
      </c>
      <c r="F122" s="4" t="s">
        <v>59</v>
      </c>
      <c r="G122" s="4" t="s">
        <v>45</v>
      </c>
      <c r="H122" s="4" t="s">
        <v>54</v>
      </c>
      <c r="I122" s="4"/>
    </row>
  </sheetData>
  <conditionalFormatting sqref="A43:A46">
    <cfRule type="duplicateValues" dxfId="108" priority="2"/>
  </conditionalFormatting>
  <conditionalFormatting sqref="A56:A59">
    <cfRule type="duplicateValues" dxfId="107" priority="1"/>
  </conditionalFormatting>
  <conditionalFormatting sqref="A2:A122">
    <cfRule type="duplicateValues" dxfId="106" priority="20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6"/>
  <sheetViews>
    <sheetView workbookViewId="0">
      <selection activeCell="K199" sqref="K199:K203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 x14ac:dyDescent="0.25">
      <c r="A2" s="1" t="s">
        <v>2</v>
      </c>
      <c r="B2" s="1" t="s">
        <v>21</v>
      </c>
      <c r="C2" s="1" t="str">
        <f>VLOOKUP(TableFields[Field],Columns[],2,0)&amp;"("</f>
        <v>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"&amp;VLOOKUP(TableFields[Field],Columns[],4,0)&amp;")",")")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" spans="1:11" hidden="1" x14ac:dyDescent="0.25">
      <c r="A3" s="2" t="s">
        <v>2</v>
      </c>
      <c r="B3" s="4" t="s">
        <v>26</v>
      </c>
      <c r="C3" s="4" t="str">
        <f>VLOOKUP(TableFields[Field],Columns[],2,0)&amp;"("</f>
        <v>string(</v>
      </c>
      <c r="D3" s="4" t="str">
        <f>IF(VLOOKUP(TableFields[Field],Columns[],3,0)&lt;&gt;"","'"&amp;VLOOKUP(TableFields[Field],Columns[],3,0)&amp;"'","")</f>
        <v>'name'</v>
      </c>
      <c r="E3" s="7" t="str">
        <f>IF(VLOOKUP(TableFields[Field],Columns[],4,0)&lt;&gt;0,", "&amp;VLOOKUP(TableFields[Field],Columns[],4,0)&amp;")",")")</f>
        <v>, 64)</v>
      </c>
      <c r="F3" s="4" t="str">
        <f>IF(VLOOKUP(TableFields[Field],Columns[],5,0)=0,"","-&gt;"&amp;VLOOKUP(TableFields[Field],Columns[],5,0))</f>
        <v>-&gt;index()</v>
      </c>
      <c r="G3" s="4" t="str">
        <f>IF(VLOOKUP(TableFields[Field],Columns[],6,0)=0,"","-&gt;"&amp;VLOOKUP(TableFields[Field],Columns[],6,0))</f>
        <v/>
      </c>
      <c r="H3" s="4" t="str">
        <f>IF(VLOOKUP(TableFields[Field],Columns[],7,0)=0,"","-&gt;"&amp;VLOOKUP(TableFields[Field],Columns[],7,0))</f>
        <v/>
      </c>
      <c r="I3" s="4" t="str">
        <f>IF(VLOOKUP(TableFields[Field],Columns[],8,0)=0,"","-&gt;"&amp;VLOOKUP(TableFields[Field],Columns[],8,0))</f>
        <v/>
      </c>
      <c r="J3" s="4" t="str">
        <f>IF(VLOOKUP(TableFields[Field],Columns[],9,0)=0,"","-&gt;"&amp;VLOOKUP(TableFields[Field],Columns[],9,0))</f>
        <v/>
      </c>
      <c r="K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4" spans="1:11" hidden="1" x14ac:dyDescent="0.25">
      <c r="A4" s="2" t="s">
        <v>2</v>
      </c>
      <c r="B4" s="4" t="s">
        <v>28</v>
      </c>
      <c r="C4" s="4" t="str">
        <f>VLOOKUP(TableFields[Field],Columns[],2,0)&amp;"("</f>
        <v>string(</v>
      </c>
      <c r="D4" s="4" t="str">
        <f>IF(VLOOKUP(TableFields[Field],Columns[],3,0)&lt;&gt;"","'"&amp;VLOOKUP(TableFields[Field],Columns[],3,0)&amp;"'","")</f>
        <v>'description'</v>
      </c>
      <c r="E4" s="7" t="str">
        <f>IF(VLOOKUP(TableFields[Field],Columns[],4,0)&lt;&gt;0,", "&amp;VLOOKUP(TableFields[Field],Columns[],4,0)&amp;")",")")</f>
        <v>, 1024)</v>
      </c>
      <c r="F4" s="4" t="str">
        <f>IF(VLOOKUP(TableFields[Field],Columns[],5,0)=0,"","-&gt;"&amp;VLOOKUP(TableFields[Field],Columns[],5,0))</f>
        <v>-&gt;nullable()</v>
      </c>
      <c r="G4" s="4" t="str">
        <f>IF(VLOOKUP(TableFields[Field],Columns[],6,0)=0,"","-&gt;"&amp;VLOOKUP(TableFields[Field],Columns[],6,0))</f>
        <v/>
      </c>
      <c r="H4" s="4" t="str">
        <f>IF(VLOOKUP(TableFields[Field],Columns[],7,0)=0,"","-&gt;"&amp;VLOOKUP(TableFields[Field],Columns[],7,0))</f>
        <v/>
      </c>
      <c r="I4" s="4" t="str">
        <f>IF(VLOOKUP(TableFields[Field],Columns[],8,0)=0,"","-&gt;"&amp;VLOOKUP(TableFields[Field],Columns[],8,0))</f>
        <v/>
      </c>
      <c r="J4" s="4" t="str">
        <f>IF(VLOOKUP(TableFields[Field],Columns[],9,0)=0,"","-&gt;"&amp;VLOOKUP(TableFields[Field],Columns[],9,0))</f>
        <v/>
      </c>
      <c r="K4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5" spans="1:11" hidden="1" x14ac:dyDescent="0.25">
      <c r="A5" s="2" t="s">
        <v>2</v>
      </c>
      <c r="B5" s="4" t="s">
        <v>30</v>
      </c>
      <c r="C5" s="4" t="str">
        <f>VLOOKUP(TableFields[Field],Columns[],2,0)&amp;"("</f>
        <v>string(</v>
      </c>
      <c r="D5" s="4" t="str">
        <f>IF(VLOOKUP(TableFields[Field],Columns[],3,0)&lt;&gt;"","'"&amp;VLOOKUP(TableFields[Field],Columns[],3,0)&amp;"'","")</f>
        <v>'title'</v>
      </c>
      <c r="E5" s="7" t="str">
        <f>IF(VLOOKUP(TableFields[Field],Columns[],4,0)&lt;&gt;0,", "&amp;VLOOKUP(TableFields[Field],Columns[],4,0)&amp;")",")")</f>
        <v>, 128)</v>
      </c>
      <c r="F5" s="4" t="str">
        <f>IF(VLOOKUP(TableFields[Field],Columns[],5,0)=0,"","-&gt;"&amp;VLOOKUP(TableFields[Field],Columns[],5,0))</f>
        <v>-&gt;nullable()</v>
      </c>
      <c r="G5" s="4" t="str">
        <f>IF(VLOOKUP(TableFields[Field],Columns[],6,0)=0,"","-&gt;"&amp;VLOOKUP(TableFields[Field],Columns[],6,0))</f>
        <v/>
      </c>
      <c r="H5" s="4" t="str">
        <f>IF(VLOOKUP(TableFields[Field],Columns[],7,0)=0,"","-&gt;"&amp;VLOOKUP(TableFields[Field],Columns[],7,0))</f>
        <v/>
      </c>
      <c r="I5" s="4" t="str">
        <f>IF(VLOOKUP(TableFields[Field],Columns[],8,0)=0,"","-&gt;"&amp;VLOOKUP(TableFields[Field],Columns[],8,0))</f>
        <v/>
      </c>
      <c r="J5" s="4" t="str">
        <f>IF(VLOOKUP(TableFields[Field],Columns[],9,0)=0,"","-&gt;"&amp;VLOOKUP(TableFields[Field],Columns[],9,0))</f>
        <v/>
      </c>
      <c r="K5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6" spans="1:11" hidden="1" x14ac:dyDescent="0.25">
      <c r="A6" s="2" t="s">
        <v>2</v>
      </c>
      <c r="B6" s="4" t="s">
        <v>31</v>
      </c>
      <c r="C6" s="4" t="str">
        <f>VLOOKUP(TableFields[Field],Columns[],2,0)&amp;"("</f>
        <v>string(</v>
      </c>
      <c r="D6" s="4" t="str">
        <f>IF(VLOOKUP(TableFields[Field],Columns[],3,0)&lt;&gt;"","'"&amp;VLOOKUP(TableFields[Field],Columns[],3,0)&amp;"'","")</f>
        <v>'namespace'</v>
      </c>
      <c r="E6" s="7" t="str">
        <f>IF(VLOOKUP(TableFields[Field],Columns[],4,0)&lt;&gt;0,", "&amp;VLOOKUP(TableFields[Field],Columns[],4,0)&amp;")",")")</f>
        <v>, 512)</v>
      </c>
      <c r="F6" s="4" t="str">
        <f>IF(VLOOKUP(TableFields[Field],Columns[],5,0)=0,"","-&gt;"&amp;VLOOKUP(TableFields[Field],Columns[],5,0))</f>
        <v>-&gt;nullable()</v>
      </c>
      <c r="G6" s="4" t="str">
        <f>IF(VLOOKUP(TableFields[Field],Columns[],6,0)=0,"","-&gt;"&amp;VLOOKUP(TableFields[Field],Columns[],6,0))</f>
        <v>-&gt;default('Milestone\Appframe')</v>
      </c>
      <c r="H6" s="4" t="str">
        <f>IF(VLOOKUP(TableFields[Field],Columns[],7,0)=0,"","-&gt;"&amp;VLOOKUP(TableFields[Field],Columns[],7,0))</f>
        <v/>
      </c>
      <c r="I6" s="4" t="str">
        <f>IF(VLOOKUP(TableFields[Field],Columns[],8,0)=0,"","-&gt;"&amp;VLOOKUP(TableFields[Field],Columns[],8,0))</f>
        <v/>
      </c>
      <c r="J6" s="4" t="str">
        <f>IF(VLOOKUP(TableFields[Field],Columns[],9,0)=0,"","-&gt;"&amp;VLOOKUP(TableFields[Field],Columns[],9,0))</f>
        <v/>
      </c>
      <c r="K6" s="4" t="str">
        <f>"$table-&gt;"&amp;TableFields[Type]&amp;TableFields[Name]&amp;TableFields[Arg2]&amp;TableFields[Method1]&amp;TableFields[Method2]&amp;TableFields[Method3]&amp;TableFields[Method4]&amp;TableFields[Method5]&amp;";"</f>
        <v>$table-&gt;string('namespace', 512)-&gt;nullable()-&gt;default('Milestone\Appframe');</v>
      </c>
    </row>
    <row r="7" spans="1:11" hidden="1" x14ac:dyDescent="0.25">
      <c r="A7" s="2" t="s">
        <v>2</v>
      </c>
      <c r="B7" s="4" t="s">
        <v>32</v>
      </c>
      <c r="C7" s="4" t="str">
        <f>VLOOKUP(TableFields[Field],Columns[],2,0)&amp;"("</f>
        <v>string(</v>
      </c>
      <c r="D7" s="4" t="str">
        <f>IF(VLOOKUP(TableFields[Field],Columns[],3,0)&lt;&gt;"","'"&amp;VLOOKUP(TableFields[Field],Columns[],3,0)&amp;"'","")</f>
        <v>'table'</v>
      </c>
      <c r="E7" s="7" t="str">
        <f>IF(VLOOKUP(TableFields[Field],Columns[],4,0)&lt;&gt;0,", "&amp;VLOOKUP(TableFields[Field],Columns[],4,0)&amp;")",")")</f>
        <v>, 64)</v>
      </c>
      <c r="F7" s="4" t="str">
        <f>IF(VLOOKUP(TableFields[Field],Columns[],5,0)=0,"","-&gt;"&amp;VLOOKUP(TableFields[Field],Columns[],5,0))</f>
        <v>-&gt;nullable()</v>
      </c>
      <c r="G7" s="4" t="str">
        <f>IF(VLOOKUP(TableFields[Field],Columns[],6,0)=0,"","-&gt;"&amp;VLOOKUP(TableFields[Field],Columns[],6,0))</f>
        <v/>
      </c>
      <c r="H7" s="4" t="str">
        <f>IF(VLOOKUP(TableFields[Field],Columns[],7,0)=0,"","-&gt;"&amp;VLOOKUP(TableFields[Field],Columns[],7,0))</f>
        <v/>
      </c>
      <c r="I7" s="4" t="str">
        <f>IF(VLOOKUP(TableFields[Field],Columns[],8,0)=0,"","-&gt;"&amp;VLOOKUP(TableFields[Field],Columns[],8,0))</f>
        <v/>
      </c>
      <c r="J7" s="4" t="str">
        <f>IF(VLOOKUP(TableFields[Field],Columns[],9,0)=0,"","-&gt;"&amp;VLOOKUP(TableFields[Field],Columns[],9,0))</f>
        <v/>
      </c>
      <c r="K7" s="4" t="str">
        <f>"$table-&gt;"&amp;TableFields[Type]&amp;TableFields[Name]&amp;TableFields[Arg2]&amp;TableFields[Method1]&amp;TableFields[Method2]&amp;TableFields[Method3]&amp;TableFields[Method4]&amp;TableFields[Method5]&amp;";"</f>
        <v>$table-&gt;string('table', 64)-&gt;nullable();</v>
      </c>
    </row>
    <row r="8" spans="1:11" hidden="1" x14ac:dyDescent="0.25">
      <c r="A8" s="2" t="s">
        <v>2</v>
      </c>
      <c r="B8" s="4" t="s">
        <v>33</v>
      </c>
      <c r="C8" s="4" t="str">
        <f>VLOOKUP(TableFields[Field],Columns[],2,0)&amp;"("</f>
        <v>string(</v>
      </c>
      <c r="D8" s="4" t="str">
        <f>IF(VLOOKUP(TableFields[Field],Columns[],3,0)&lt;&gt;"","'"&amp;VLOOKUP(TableFields[Field],Columns[],3,0)&amp;"'","")</f>
        <v>'key'</v>
      </c>
      <c r="E8" s="7" t="str">
        <f>IF(VLOOKUP(TableFields[Field],Columns[],4,0)&lt;&gt;0,", "&amp;VLOOKUP(TableFields[Field],Columns[],4,0)&amp;")",")")</f>
        <v>, 64)</v>
      </c>
      <c r="F8" s="4" t="str">
        <f>IF(VLOOKUP(TableFields[Field],Columns[],5,0)=0,"","-&gt;"&amp;VLOOKUP(TableFields[Field],Columns[],5,0))</f>
        <v>-&gt;nullable()</v>
      </c>
      <c r="G8" s="4" t="str">
        <f>IF(VLOOKUP(TableFields[Field],Columns[],6,0)=0,"","-&gt;"&amp;VLOOKUP(TableFields[Field],Columns[],6,0))</f>
        <v>-&gt;default('id')</v>
      </c>
      <c r="H8" s="4" t="str">
        <f>IF(VLOOKUP(TableFields[Field],Columns[],7,0)=0,"","-&gt;"&amp;VLOOKUP(TableFields[Field],Columns[],7,0))</f>
        <v/>
      </c>
      <c r="I8" s="4" t="str">
        <f>IF(VLOOKUP(TableFields[Field],Columns[],8,0)=0,"","-&gt;"&amp;VLOOKUP(TableFields[Field],Columns[],8,0))</f>
        <v/>
      </c>
      <c r="J8" s="4" t="str">
        <f>IF(VLOOKUP(TableFields[Field],Columns[],9,0)=0,"","-&gt;"&amp;VLOOKUP(TableFields[Field],Columns[],9,0))</f>
        <v/>
      </c>
      <c r="K8" s="4" t="str">
        <f>"$table-&gt;"&amp;TableFields[Type]&amp;TableFields[Name]&amp;TableFields[Arg2]&amp;TableFields[Method1]&amp;TableFields[Method2]&amp;TableFields[Method3]&amp;TableFields[Method4]&amp;TableFields[Method5]&amp;";"</f>
        <v>$table-&gt;string('key', 64)-&gt;nullable()-&gt;default('id');</v>
      </c>
    </row>
    <row r="9" spans="1:11" hidden="1" x14ac:dyDescent="0.25">
      <c r="A9" s="2" t="s">
        <v>2</v>
      </c>
      <c r="B9" s="4" t="s">
        <v>34</v>
      </c>
      <c r="C9" s="4" t="str">
        <f>VLOOKUP(TableFields[Field],Columns[],2,0)&amp;"("</f>
        <v>string(</v>
      </c>
      <c r="D9" s="4" t="str">
        <f>IF(VLOOKUP(TableFields[Field],Columns[],3,0)&lt;&gt;"","'"&amp;VLOOKUP(TableFields[Field],Columns[],3,0)&amp;"'","")</f>
        <v>'controller'</v>
      </c>
      <c r="E9" s="7" t="str">
        <f>IF(VLOOKUP(TableFields[Field],Columns[],4,0)&lt;&gt;0,", "&amp;VLOOKUP(TableFields[Field],Columns[],4,0)&amp;")",")")</f>
        <v>, 128)</v>
      </c>
      <c r="F9" s="4" t="str">
        <f>IF(VLOOKUP(TableFields[Field],Columns[],5,0)=0,"","-&gt;"&amp;VLOOKUP(TableFields[Field],Columns[],5,0))</f>
        <v>-&gt;nullable()</v>
      </c>
      <c r="G9" s="4" t="str">
        <f>IF(VLOOKUP(TableFields[Field],Columns[],6,0)=0,"","-&gt;"&amp;VLOOKUP(TableFields[Field],Columns[],6,0))</f>
        <v/>
      </c>
      <c r="H9" s="4" t="str">
        <f>IF(VLOOKUP(TableFields[Field],Columns[],7,0)=0,"","-&gt;"&amp;VLOOKUP(TableFields[Field],Columns[],7,0))</f>
        <v/>
      </c>
      <c r="I9" s="4" t="str">
        <f>IF(VLOOKUP(TableFields[Field],Columns[],8,0)=0,"","-&gt;"&amp;VLOOKUP(TableFields[Field],Columns[],8,0))</f>
        <v/>
      </c>
      <c r="J9" s="4" t="str">
        <f>IF(VLOOKUP(TableFields[Field],Columns[],9,0)=0,"","-&gt;"&amp;VLOOKUP(TableFields[Field],Columns[],9,0))</f>
        <v/>
      </c>
      <c r="K9" s="4" t="str">
        <f>"$table-&gt;"&amp;TableFields[Type]&amp;TableFields[Name]&amp;TableFields[Arg2]&amp;TableFields[Method1]&amp;TableFields[Method2]&amp;TableFields[Method3]&amp;TableFields[Method4]&amp;TableFields[Method5]&amp;";"</f>
        <v>$table-&gt;string('controller', 128)-&gt;nullable();</v>
      </c>
    </row>
    <row r="10" spans="1:11" hidden="1" x14ac:dyDescent="0.25">
      <c r="A10" s="2" t="s">
        <v>2</v>
      </c>
      <c r="B10" s="4" t="s">
        <v>35</v>
      </c>
      <c r="C10" s="4" t="str">
        <f>VLOOKUP(TableFields[Field],Columns[],2,0)&amp;"("</f>
        <v>string(</v>
      </c>
      <c r="D10" s="4" t="str">
        <f>IF(VLOOKUP(TableFields[Field],Columns[],3,0)&lt;&gt;"","'"&amp;VLOOKUP(TableFields[Field],Columns[],3,0)&amp;"'","")</f>
        <v>'controller_namespace'</v>
      </c>
      <c r="E10" s="7" t="str">
        <f>IF(VLOOKUP(TableFields[Field],Columns[],4,0)&lt;&gt;0,", "&amp;VLOOKUP(TableFields[Field],Columns[],4,0)&amp;")",")")</f>
        <v>, 512)</v>
      </c>
      <c r="F10" s="4" t="str">
        <f>IF(VLOOKUP(TableFields[Field],Columns[],5,0)=0,"","-&gt;"&amp;VLOOKUP(TableFields[Field],Columns[],5,0))</f>
        <v>-&gt;nullable()</v>
      </c>
      <c r="G10" s="4" t="str">
        <f>IF(VLOOKUP(TableFields[Field],Columns[],6,0)=0,"","-&gt;"&amp;VLOOKUP(TableFields[Field],Columns[],6,0))</f>
        <v/>
      </c>
      <c r="H10" s="4" t="str">
        <f>IF(VLOOKUP(TableFields[Field],Columns[],7,0)=0,"","-&gt;"&amp;VLOOKUP(TableFields[Field],Columns[],7,0))</f>
        <v/>
      </c>
      <c r="I10" s="4" t="str">
        <f>IF(VLOOKUP(TableFields[Field],Columns[],8,0)=0,"","-&gt;"&amp;VLOOKUP(TableFields[Field],Columns[],8,0))</f>
        <v/>
      </c>
      <c r="J10" s="4" t="str">
        <f>IF(VLOOKUP(TableFields[Field],Columns[],9,0)=0,"","-&gt;"&amp;VLOOKUP(TableFields[Field],Columns[],9,0))</f>
        <v/>
      </c>
      <c r="K10" s="4" t="str">
        <f>"$table-&gt;"&amp;TableFields[Type]&amp;TableFields[Name]&amp;TableFields[Arg2]&amp;TableFields[Method1]&amp;TableFields[Method2]&amp;TableFields[Method3]&amp;TableFields[Method4]&amp;TableFields[Method5]&amp;";"</f>
        <v>$table-&gt;string('controller_namespace', 512)-&gt;nullable();</v>
      </c>
    </row>
    <row r="11" spans="1:11" hidden="1" x14ac:dyDescent="0.25">
      <c r="A11" s="2" t="s">
        <v>2</v>
      </c>
      <c r="B11" s="4" t="s">
        <v>40</v>
      </c>
      <c r="C11" s="4" t="str">
        <f>VLOOKUP(TableFields[Field],Columns[],2,0)&amp;"("</f>
        <v>timestamps(</v>
      </c>
      <c r="D11" s="4" t="str">
        <f>IF(VLOOKUP(TableFields[Field],Columns[],3,0)&lt;&gt;"","'"&amp;VLOOKUP(TableFields[Field],Columns[],3,0)&amp;"'","")</f>
        <v/>
      </c>
      <c r="E11" s="7" t="str">
        <f>IF(VLOOKUP(TableFields[Field],Columns[],4,0)&lt;&gt;0,", "&amp;VLOOKUP(TableFields[Field],Columns[],4,0)&amp;")",")")</f>
        <v>)</v>
      </c>
      <c r="F11" s="4" t="str">
        <f>IF(VLOOKUP(TableFields[Field],Columns[],5,0)=0,"","-&gt;"&amp;VLOOKUP(TableFields[Field],Columns[],5,0))</f>
        <v/>
      </c>
      <c r="G11" s="4" t="str">
        <f>IF(VLOOKUP(TableFields[Field],Columns[],6,0)=0,"","-&gt;"&amp;VLOOKUP(TableFields[Field],Columns[],6,0))</f>
        <v/>
      </c>
      <c r="H11" s="4" t="str">
        <f>IF(VLOOKUP(TableFields[Field],Columns[],7,0)=0,"","-&gt;"&amp;VLOOKUP(TableFields[Field],Columns[],7,0))</f>
        <v/>
      </c>
      <c r="I11" s="4" t="str">
        <f>IF(VLOOKUP(TableFields[Field],Columns[],8,0)=0,"","-&gt;"&amp;VLOOKUP(TableFields[Field],Columns[],8,0))</f>
        <v/>
      </c>
      <c r="J11" s="4" t="str">
        <f>IF(VLOOKUP(TableFields[Field],Columns[],9,0)=0,"","-&gt;"&amp;VLOOKUP(TableFields[Field],Columns[],9,0))</f>
        <v/>
      </c>
      <c r="K11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2" spans="1:11" hidden="1" x14ac:dyDescent="0.25">
      <c r="A12" s="4" t="s">
        <v>0</v>
      </c>
      <c r="B12" s="4" t="s">
        <v>21</v>
      </c>
      <c r="C12" s="4" t="str">
        <f>VLOOKUP(TableFields[Field],Columns[],2,0)&amp;"("</f>
        <v>increments(</v>
      </c>
      <c r="D12" s="4" t="str">
        <f>IF(VLOOKUP(TableFields[Field],Columns[],3,0)&lt;&gt;"","'"&amp;VLOOKUP(TableFields[Field],Columns[],3,0)&amp;"'","")</f>
        <v>'id'</v>
      </c>
      <c r="E12" s="7" t="str">
        <f>IF(VLOOKUP(TableFields[Field],Columns[],4,0)&lt;&gt;0,", "&amp;VLOOKUP(TableFields[Field],Columns[],4,0)&amp;")",")")</f>
        <v>)</v>
      </c>
      <c r="F12" s="4" t="str">
        <f>IF(VLOOKUP(TableFields[Field],Columns[],5,0)=0,"","-&gt;"&amp;VLOOKUP(TableFields[Field],Columns[],5,0))</f>
        <v/>
      </c>
      <c r="G12" s="4" t="str">
        <f>IF(VLOOKUP(TableFields[Field],Columns[],6,0)=0,"","-&gt;"&amp;VLOOKUP(TableFields[Field],Columns[],6,0))</f>
        <v/>
      </c>
      <c r="H12" s="4" t="str">
        <f>IF(VLOOKUP(TableFields[Field],Columns[],7,0)=0,"","-&gt;"&amp;VLOOKUP(TableFields[Field],Columns[],7,0))</f>
        <v/>
      </c>
      <c r="I12" s="4" t="str">
        <f>IF(VLOOKUP(TableFields[Field],Columns[],8,0)=0,"","-&gt;"&amp;VLOOKUP(TableFields[Field],Columns[],8,0))</f>
        <v/>
      </c>
      <c r="J12" s="4" t="str">
        <f>IF(VLOOKUP(TableFields[Field],Columns[],9,0)=0,"","-&gt;"&amp;VLOOKUP(TableFields[Field],Columns[],9,0))</f>
        <v/>
      </c>
      <c r="K1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3" spans="1:11" hidden="1" x14ac:dyDescent="0.25">
      <c r="A13" s="4" t="s">
        <v>0</v>
      </c>
      <c r="B13" s="4" t="s">
        <v>23</v>
      </c>
      <c r="C13" s="4" t="str">
        <f>VLOOKUP(TableFields[Field],Columns[],2,0)&amp;"("</f>
        <v>unsignedInteger(</v>
      </c>
      <c r="D13" s="4" t="str">
        <f>IF(VLOOKUP(TableFields[Field],Columns[],3,0)&lt;&gt;"","'"&amp;VLOOKUP(TableFields[Field],Columns[],3,0)&amp;"'","")</f>
        <v>'resource'</v>
      </c>
      <c r="E13" s="7" t="str">
        <f>IF(VLOOKUP(TableFields[Field],Columns[],4,0)&lt;&gt;0,", "&amp;VLOOKUP(TableFields[Field],Columns[],4,0)&amp;")",")")</f>
        <v>)</v>
      </c>
      <c r="F13" s="4" t="str">
        <f>IF(VLOOKUP(TableFields[Field],Columns[],5,0)=0,"","-&gt;"&amp;VLOOKUP(TableFields[Field],Columns[],5,0))</f>
        <v>-&gt;index()</v>
      </c>
      <c r="G13" s="4" t="str">
        <f>IF(VLOOKUP(TableFields[Field],Columns[],6,0)=0,"","-&gt;"&amp;VLOOKUP(TableFields[Field],Columns[],6,0))</f>
        <v/>
      </c>
      <c r="H13" s="4" t="str">
        <f>IF(VLOOKUP(TableFields[Field],Columns[],7,0)=0,"","-&gt;"&amp;VLOOKUP(TableFields[Field],Columns[],7,0))</f>
        <v/>
      </c>
      <c r="I13" s="4" t="str">
        <f>IF(VLOOKUP(TableFields[Field],Columns[],8,0)=0,"","-&gt;"&amp;VLOOKUP(TableFields[Field],Columns[],8,0))</f>
        <v/>
      </c>
      <c r="J13" s="4" t="str">
        <f>IF(VLOOKUP(TableFields[Field],Columns[],9,0)=0,"","-&gt;"&amp;VLOOKUP(TableFields[Field],Columns[],9,0))</f>
        <v/>
      </c>
      <c r="K1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14" spans="1:11" hidden="1" x14ac:dyDescent="0.25">
      <c r="A14" s="4" t="s">
        <v>0</v>
      </c>
      <c r="B14" s="4" t="s">
        <v>26</v>
      </c>
      <c r="C14" s="4" t="str">
        <f>VLOOKUP(TableFields[Field],Columns[],2,0)&amp;"("</f>
        <v>string(</v>
      </c>
      <c r="D14" s="4" t="str">
        <f>IF(VLOOKUP(TableFields[Field],Columns[],3,0)&lt;&gt;"","'"&amp;VLOOKUP(TableFields[Field],Columns[],3,0)&amp;"'","")</f>
        <v>'name'</v>
      </c>
      <c r="E14" s="7" t="str">
        <f>IF(VLOOKUP(TableFields[Field],Columns[],4,0)&lt;&gt;0,", "&amp;VLOOKUP(TableFields[Field],Columns[],4,0)&amp;")",")")</f>
        <v>, 64)</v>
      </c>
      <c r="F14" s="4" t="str">
        <f>IF(VLOOKUP(TableFields[Field],Columns[],5,0)=0,"","-&gt;"&amp;VLOOKUP(TableFields[Field],Columns[],5,0))</f>
        <v>-&gt;index()</v>
      </c>
      <c r="G14" s="4" t="str">
        <f>IF(VLOOKUP(TableFields[Field],Columns[],6,0)=0,"","-&gt;"&amp;VLOOKUP(TableFields[Field],Columns[],6,0))</f>
        <v/>
      </c>
      <c r="H14" s="4" t="str">
        <f>IF(VLOOKUP(TableFields[Field],Columns[],7,0)=0,"","-&gt;"&amp;VLOOKUP(TableFields[Field],Columns[],7,0))</f>
        <v/>
      </c>
      <c r="I14" s="4" t="str">
        <f>IF(VLOOKUP(TableFields[Field],Columns[],8,0)=0,"","-&gt;"&amp;VLOOKUP(TableFields[Field],Columns[],8,0))</f>
        <v/>
      </c>
      <c r="J14" s="4" t="str">
        <f>IF(VLOOKUP(TableFields[Field],Columns[],9,0)=0,"","-&gt;"&amp;VLOOKUP(TableFields[Field],Columns[],9,0))</f>
        <v/>
      </c>
      <c r="K1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5" spans="1:11" hidden="1" x14ac:dyDescent="0.25">
      <c r="A15" s="4" t="s">
        <v>0</v>
      </c>
      <c r="B15" s="4" t="s">
        <v>28</v>
      </c>
      <c r="C15" s="4" t="str">
        <f>VLOOKUP(TableFields[Field],Columns[],2,0)&amp;"("</f>
        <v>string(</v>
      </c>
      <c r="D15" s="4" t="str">
        <f>IF(VLOOKUP(TableFields[Field],Columns[],3,0)&lt;&gt;"","'"&amp;VLOOKUP(TableFields[Field],Columns[],3,0)&amp;"'","")</f>
        <v>'description'</v>
      </c>
      <c r="E15" s="7" t="str">
        <f>IF(VLOOKUP(TableFields[Field],Columns[],4,0)&lt;&gt;0,", "&amp;VLOOKUP(TableFields[Field],Columns[],4,0)&amp;")",")")</f>
        <v>, 1024)</v>
      </c>
      <c r="F15" s="4" t="str">
        <f>IF(VLOOKUP(TableFields[Field],Columns[],5,0)=0,"","-&gt;"&amp;VLOOKUP(TableFields[Field],Columns[],5,0))</f>
        <v>-&gt;nullable()</v>
      </c>
      <c r="G15" s="4" t="str">
        <f>IF(VLOOKUP(TableFields[Field],Columns[],6,0)=0,"","-&gt;"&amp;VLOOKUP(TableFields[Field],Columns[],6,0))</f>
        <v/>
      </c>
      <c r="H15" s="4" t="str">
        <f>IF(VLOOKUP(TableFields[Field],Columns[],7,0)=0,"","-&gt;"&amp;VLOOKUP(TableFields[Field],Columns[],7,0))</f>
        <v/>
      </c>
      <c r="I15" s="4" t="str">
        <f>IF(VLOOKUP(TableFields[Field],Columns[],8,0)=0,"","-&gt;"&amp;VLOOKUP(TableFields[Field],Columns[],8,0))</f>
        <v/>
      </c>
      <c r="J15" s="4" t="str">
        <f>IF(VLOOKUP(TableFields[Field],Columns[],9,0)=0,"","-&gt;"&amp;VLOOKUP(TableFields[Field],Columns[],9,0))</f>
        <v/>
      </c>
      <c r="K1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16" spans="1:11" hidden="1" x14ac:dyDescent="0.25">
      <c r="A16" s="4" t="s">
        <v>0</v>
      </c>
      <c r="B16" s="4" t="s">
        <v>36</v>
      </c>
      <c r="C16" s="4" t="str">
        <f>VLOOKUP(TableFields[Field],Columns[],2,0)&amp;"("</f>
        <v>string(</v>
      </c>
      <c r="D16" s="4" t="str">
        <f>IF(VLOOKUP(TableFields[Field],Columns[],3,0)&lt;&gt;"","'"&amp;VLOOKUP(TableFields[Field],Columns[],3,0)&amp;"'","")</f>
        <v>'method'</v>
      </c>
      <c r="E16" s="7" t="str">
        <f>IF(VLOOKUP(TableFields[Field],Columns[],4,0)&lt;&gt;0,", "&amp;VLOOKUP(TableFields[Field],Columns[],4,0)&amp;")",")")</f>
        <v>, 128)</v>
      </c>
      <c r="F16" s="4" t="str">
        <f>IF(VLOOKUP(TableFields[Field],Columns[],5,0)=0,"","-&gt;"&amp;VLOOKUP(TableFields[Field],Columns[],5,0))</f>
        <v>-&gt;nullable()</v>
      </c>
      <c r="G16" s="4" t="str">
        <f>IF(VLOOKUP(TableFields[Field],Columns[],6,0)=0,"","-&gt;"&amp;VLOOKUP(TableFields[Field],Columns[],6,0))</f>
        <v/>
      </c>
      <c r="H16" s="4" t="str">
        <f>IF(VLOOKUP(TableFields[Field],Columns[],7,0)=0,"","-&gt;"&amp;VLOOKUP(TableFields[Field],Columns[],7,0))</f>
        <v/>
      </c>
      <c r="I16" s="4" t="str">
        <f>IF(VLOOKUP(TableFields[Field],Columns[],8,0)=0,"","-&gt;"&amp;VLOOKUP(TableFields[Field],Columns[],8,0))</f>
        <v/>
      </c>
      <c r="J16" s="4" t="str">
        <f>IF(VLOOKUP(TableFields[Field],Columns[],9,0)=0,"","-&gt;"&amp;VLOOKUP(TableFields[Field],Columns[],9,0))</f>
        <v/>
      </c>
      <c r="K1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17" spans="1:11" hidden="1" x14ac:dyDescent="0.25">
      <c r="A17" s="4" t="s">
        <v>0</v>
      </c>
      <c r="B17" s="4" t="s">
        <v>37</v>
      </c>
      <c r="C17" s="4" t="str">
        <f>VLOOKUP(TableFields[Field],Columns[],2,0)&amp;"("</f>
        <v>string(</v>
      </c>
      <c r="D17" s="4" t="str">
        <f>IF(VLOOKUP(TableFields[Field],Columns[],3,0)&lt;&gt;"","'"&amp;VLOOKUP(TableFields[Field],Columns[],3,0)&amp;"'","")</f>
        <v>'arg1'</v>
      </c>
      <c r="E17" s="7" t="str">
        <f>IF(VLOOKUP(TableFields[Field],Columns[],4,0)&lt;&gt;0,", "&amp;VLOOKUP(TableFields[Field],Columns[],4,0)&amp;")",")")</f>
        <v>, 64)</v>
      </c>
      <c r="F17" s="4" t="str">
        <f>IF(VLOOKUP(TableFields[Field],Columns[],5,0)=0,"","-&gt;"&amp;VLOOKUP(TableFields[Field],Columns[],5,0))</f>
        <v>-&gt;nullable()</v>
      </c>
      <c r="G17" s="4" t="str">
        <f>IF(VLOOKUP(TableFields[Field],Columns[],6,0)=0,"","-&gt;"&amp;VLOOKUP(TableFields[Field],Columns[],6,0))</f>
        <v/>
      </c>
      <c r="H17" s="4" t="str">
        <f>IF(VLOOKUP(TableFields[Field],Columns[],7,0)=0,"","-&gt;"&amp;VLOOKUP(TableFields[Field],Columns[],7,0))</f>
        <v/>
      </c>
      <c r="I17" s="4" t="str">
        <f>IF(VLOOKUP(TableFields[Field],Columns[],8,0)=0,"","-&gt;"&amp;VLOOKUP(TableFields[Field],Columns[],8,0))</f>
        <v/>
      </c>
      <c r="J17" s="4" t="str">
        <f>IF(VLOOKUP(TableFields[Field],Columns[],9,0)=0,"","-&gt;"&amp;VLOOKUP(TableFields[Field],Columns[],9,0))</f>
        <v/>
      </c>
      <c r="K17" s="4" t="str">
        <f>"$table-&gt;"&amp;TableFields[Type]&amp;TableFields[Name]&amp;TableFields[Arg2]&amp;TableFields[Method1]&amp;TableFields[Method2]&amp;TableFields[Method3]&amp;TableFields[Method4]&amp;TableFields[Method5]&amp;";"</f>
        <v>$table-&gt;string('arg1', 64)-&gt;nullable();</v>
      </c>
    </row>
    <row r="18" spans="1:11" hidden="1" x14ac:dyDescent="0.25">
      <c r="A18" s="4" t="s">
        <v>0</v>
      </c>
      <c r="B18" s="4" t="s">
        <v>38</v>
      </c>
      <c r="C18" s="4" t="str">
        <f>VLOOKUP(TableFields[Field],Columns[],2,0)&amp;"("</f>
        <v>string(</v>
      </c>
      <c r="D18" s="4" t="str">
        <f>IF(VLOOKUP(TableFields[Field],Columns[],3,0)&lt;&gt;"","'"&amp;VLOOKUP(TableFields[Field],Columns[],3,0)&amp;"'","")</f>
        <v>'arg2'</v>
      </c>
      <c r="E18" s="7" t="str">
        <f>IF(VLOOKUP(TableFields[Field],Columns[],4,0)&lt;&gt;0,", "&amp;VLOOKUP(TableFields[Field],Columns[],4,0)&amp;")",")")</f>
        <v>, 64)</v>
      </c>
      <c r="F18" s="4" t="str">
        <f>IF(VLOOKUP(TableFields[Field],Columns[],5,0)=0,"","-&gt;"&amp;VLOOKUP(TableFields[Field],Columns[],5,0))</f>
        <v>-&gt;nullable()</v>
      </c>
      <c r="G18" s="4" t="str">
        <f>IF(VLOOKUP(TableFields[Field],Columns[],6,0)=0,"","-&gt;"&amp;VLOOKUP(TableFields[Field],Columns[],6,0))</f>
        <v/>
      </c>
      <c r="H18" s="4" t="str">
        <f>IF(VLOOKUP(TableFields[Field],Columns[],7,0)=0,"","-&gt;"&amp;VLOOKUP(TableFields[Field],Columns[],7,0))</f>
        <v/>
      </c>
      <c r="I18" s="4" t="str">
        <f>IF(VLOOKUP(TableFields[Field],Columns[],8,0)=0,"","-&gt;"&amp;VLOOKUP(TableFields[Field],Columns[],8,0))</f>
        <v/>
      </c>
      <c r="J18" s="4" t="str">
        <f>IF(VLOOKUP(TableFields[Field],Columns[],9,0)=0,"","-&gt;"&amp;VLOOKUP(TableFields[Field],Columns[],9,0))</f>
        <v/>
      </c>
      <c r="K18" s="4" t="str">
        <f>"$table-&gt;"&amp;TableFields[Type]&amp;TableFields[Name]&amp;TableFields[Arg2]&amp;TableFields[Method1]&amp;TableFields[Method2]&amp;TableFields[Method3]&amp;TableFields[Method4]&amp;TableFields[Method5]&amp;";"</f>
        <v>$table-&gt;string('arg2', 64)-&gt;nullable();</v>
      </c>
    </row>
    <row r="19" spans="1:11" hidden="1" x14ac:dyDescent="0.25">
      <c r="A19" s="4" t="s">
        <v>0</v>
      </c>
      <c r="B19" s="4" t="s">
        <v>39</v>
      </c>
      <c r="C19" s="4" t="str">
        <f>VLOOKUP(TableFields[Field],Columns[],2,0)&amp;"("</f>
        <v>string(</v>
      </c>
      <c r="D19" s="4" t="str">
        <f>IF(VLOOKUP(TableFields[Field],Columns[],3,0)&lt;&gt;"","'"&amp;VLOOKUP(TableFields[Field],Columns[],3,0)&amp;"'","")</f>
        <v>'arg3'</v>
      </c>
      <c r="E19" s="7" t="str">
        <f>IF(VLOOKUP(TableFields[Field],Columns[],4,0)&lt;&gt;0,", "&amp;VLOOKUP(TableFields[Field],Columns[],4,0)&amp;")",")")</f>
        <v>, 64)</v>
      </c>
      <c r="F19" s="4" t="str">
        <f>IF(VLOOKUP(TableFields[Field],Columns[],5,0)=0,"","-&gt;"&amp;VLOOKUP(TableFields[Field],Columns[],5,0))</f>
        <v>-&gt;nullable()</v>
      </c>
      <c r="G19" s="4" t="str">
        <f>IF(VLOOKUP(TableFields[Field],Columns[],6,0)=0,"","-&gt;"&amp;VLOOKUP(TableFields[Field],Columns[],6,0))</f>
        <v/>
      </c>
      <c r="H19" s="4" t="str">
        <f>IF(VLOOKUP(TableFields[Field],Columns[],7,0)=0,"","-&gt;"&amp;VLOOKUP(TableFields[Field],Columns[],7,0))</f>
        <v/>
      </c>
      <c r="I19" s="4" t="str">
        <f>IF(VLOOKUP(TableFields[Field],Columns[],8,0)=0,"","-&gt;"&amp;VLOOKUP(TableFields[Field],Columns[],8,0))</f>
        <v/>
      </c>
      <c r="J19" s="4" t="str">
        <f>IF(VLOOKUP(TableFields[Field],Columns[],9,0)=0,"","-&gt;"&amp;VLOOKUP(TableFields[Field],Columns[],9,0))</f>
        <v/>
      </c>
      <c r="K19" s="4" t="str">
        <f>"$table-&gt;"&amp;TableFields[Type]&amp;TableFields[Name]&amp;TableFields[Arg2]&amp;TableFields[Method1]&amp;TableFields[Method2]&amp;TableFields[Method3]&amp;TableFields[Method4]&amp;TableFields[Method5]&amp;";"</f>
        <v>$table-&gt;string('arg3', 64)-&gt;nullable();</v>
      </c>
    </row>
    <row r="20" spans="1:11" hidden="1" x14ac:dyDescent="0.25">
      <c r="A20" s="4" t="s">
        <v>0</v>
      </c>
      <c r="B20" s="4" t="s">
        <v>40</v>
      </c>
      <c r="C20" s="4" t="str">
        <f>VLOOKUP(TableFields[Field],Columns[],2,0)&amp;"("</f>
        <v>timestamps(</v>
      </c>
      <c r="D20" s="4" t="str">
        <f>IF(VLOOKUP(TableFields[Field],Columns[],3,0)&lt;&gt;"","'"&amp;VLOOKUP(TableFields[Field],Columns[],3,0)&amp;"'","")</f>
        <v/>
      </c>
      <c r="E20" s="7" t="str">
        <f>IF(VLOOKUP(TableFields[Field],Columns[],4,0)&lt;&gt;0,", "&amp;VLOOKUP(TableFields[Field],Columns[],4,0)&amp;")",")")</f>
        <v>)</v>
      </c>
      <c r="F20" s="4" t="str">
        <f>IF(VLOOKUP(TableFields[Field],Columns[],5,0)=0,"","-&gt;"&amp;VLOOKUP(TableFields[Field],Columns[],5,0))</f>
        <v/>
      </c>
      <c r="G20" s="4" t="str">
        <f>IF(VLOOKUP(TableFields[Field],Columns[],6,0)=0,"","-&gt;"&amp;VLOOKUP(TableFields[Field],Columns[],6,0))</f>
        <v/>
      </c>
      <c r="H20" s="4" t="str">
        <f>IF(VLOOKUP(TableFields[Field],Columns[],7,0)=0,"","-&gt;"&amp;VLOOKUP(TableFields[Field],Columns[],7,0))</f>
        <v/>
      </c>
      <c r="I20" s="4" t="str">
        <f>IF(VLOOKUP(TableFields[Field],Columns[],8,0)=0,"","-&gt;"&amp;VLOOKUP(TableFields[Field],Columns[],8,0))</f>
        <v/>
      </c>
      <c r="J20" s="4" t="str">
        <f>IF(VLOOKUP(TableFields[Field],Columns[],9,0)=0,"","-&gt;"&amp;VLOOKUP(TableFields[Field],Columns[],9,0))</f>
        <v/>
      </c>
      <c r="K2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1" spans="1:11" hidden="1" x14ac:dyDescent="0.25">
      <c r="A21" s="4" t="s">
        <v>0</v>
      </c>
      <c r="B21" s="4" t="s">
        <v>41</v>
      </c>
      <c r="C21" s="4" t="str">
        <f>VLOOKUP(TableFields[Field],Columns[],2,0)&amp;"("</f>
        <v>foreign(</v>
      </c>
      <c r="D21" s="4" t="str">
        <f>IF(VLOOKUP(TableFields[Field],Columns[],3,0)&lt;&gt;"","'"&amp;VLOOKUP(TableFields[Field],Columns[],3,0)&amp;"'","")</f>
        <v>'resource'</v>
      </c>
      <c r="E21" s="7" t="str">
        <f>IF(VLOOKUP(TableFields[Field],Columns[],4,0)&lt;&gt;0,", "&amp;VLOOKUP(TableFields[Field],Columns[],4,0)&amp;")",")")</f>
        <v>)</v>
      </c>
      <c r="F21" s="4" t="str">
        <f>IF(VLOOKUP(TableFields[Field],Columns[],5,0)=0,"","-&gt;"&amp;VLOOKUP(TableFields[Field],Columns[],5,0))</f>
        <v>-&gt;references('id')</v>
      </c>
      <c r="G21" s="4" t="str">
        <f>IF(VLOOKUP(TableFields[Field],Columns[],6,0)=0,"","-&gt;"&amp;VLOOKUP(TableFields[Field],Columns[],6,0))</f>
        <v>-&gt;on('__resources')</v>
      </c>
      <c r="H21" s="4" t="str">
        <f>IF(VLOOKUP(TableFields[Field],Columns[],7,0)=0,"","-&gt;"&amp;VLOOKUP(TableFields[Field],Columns[],7,0))</f>
        <v>-&gt;onUpdate('cascade')</v>
      </c>
      <c r="I21" s="4" t="str">
        <f>IF(VLOOKUP(TableFields[Field],Columns[],8,0)=0,"","-&gt;"&amp;VLOOKUP(TableFields[Field],Columns[],8,0))</f>
        <v>-&gt;onDelete('cascade')</v>
      </c>
      <c r="J21" s="4" t="str">
        <f>IF(VLOOKUP(TableFields[Field],Columns[],9,0)=0,"","-&gt;"&amp;VLOOKUP(TableFields[Field],Columns[],9,0))</f>
        <v/>
      </c>
      <c r="K2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22" spans="1:11" hidden="1" x14ac:dyDescent="0.25">
      <c r="A22" s="4" t="s">
        <v>3</v>
      </c>
      <c r="B22" s="4" t="s">
        <v>21</v>
      </c>
      <c r="C22" s="4" t="str">
        <f>VLOOKUP(TableFields[Field],Columns[],2,0)&amp;"("</f>
        <v>increments(</v>
      </c>
      <c r="D22" s="4" t="str">
        <f>IF(VLOOKUP(TableFields[Field],Columns[],3,0)&lt;&gt;"","'"&amp;VLOOKUP(TableFields[Field],Columns[],3,0)&amp;"'","")</f>
        <v>'id'</v>
      </c>
      <c r="E22" s="7" t="str">
        <f>IF(VLOOKUP(TableFields[Field],Columns[],4,0)&lt;&gt;0,", "&amp;VLOOKUP(TableFields[Field],Columns[],4,0)&amp;")",")")</f>
        <v>)</v>
      </c>
      <c r="F22" s="4" t="str">
        <f>IF(VLOOKUP(TableFields[Field],Columns[],5,0)=0,"","-&gt;"&amp;VLOOKUP(TableFields[Field],Columns[],5,0))</f>
        <v/>
      </c>
      <c r="G22" s="4" t="str">
        <f>IF(VLOOKUP(TableFields[Field],Columns[],6,0)=0,"","-&gt;"&amp;VLOOKUP(TableFields[Field],Columns[],6,0))</f>
        <v/>
      </c>
      <c r="H22" s="4" t="str">
        <f>IF(VLOOKUP(TableFields[Field],Columns[],7,0)=0,"","-&gt;"&amp;VLOOKUP(TableFields[Field],Columns[],7,0))</f>
        <v/>
      </c>
      <c r="I22" s="4" t="str">
        <f>IF(VLOOKUP(TableFields[Field],Columns[],8,0)=0,"","-&gt;"&amp;VLOOKUP(TableFields[Field],Columns[],8,0))</f>
        <v/>
      </c>
      <c r="J22" s="4" t="str">
        <f>IF(VLOOKUP(TableFields[Field],Columns[],9,0)=0,"","-&gt;"&amp;VLOOKUP(TableFields[Field],Columns[],9,0))</f>
        <v/>
      </c>
      <c r="K2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3" spans="1:11" hidden="1" x14ac:dyDescent="0.25">
      <c r="A23" s="4" t="s">
        <v>3</v>
      </c>
      <c r="B23" s="4" t="s">
        <v>23</v>
      </c>
      <c r="C23" s="4" t="str">
        <f>VLOOKUP(TableFields[Field],Columns[],2,0)&amp;"("</f>
        <v>unsignedInteger(</v>
      </c>
      <c r="D23" s="4" t="str">
        <f>IF(VLOOKUP(TableFields[Field],Columns[],3,0)&lt;&gt;"","'"&amp;VLOOKUP(TableFields[Field],Columns[],3,0)&amp;"'","")</f>
        <v>'resource'</v>
      </c>
      <c r="E23" s="7" t="str">
        <f>IF(VLOOKUP(TableFields[Field],Columns[],4,0)&lt;&gt;0,", "&amp;VLOOKUP(TableFields[Field],Columns[],4,0)&amp;")",")")</f>
        <v>)</v>
      </c>
      <c r="F23" s="4" t="str">
        <f>IF(VLOOKUP(TableFields[Field],Columns[],5,0)=0,"","-&gt;"&amp;VLOOKUP(TableFields[Field],Columns[],5,0))</f>
        <v>-&gt;index()</v>
      </c>
      <c r="G23" s="4" t="str">
        <f>IF(VLOOKUP(TableFields[Field],Columns[],6,0)=0,"","-&gt;"&amp;VLOOKUP(TableFields[Field],Columns[],6,0))</f>
        <v/>
      </c>
      <c r="H23" s="4" t="str">
        <f>IF(VLOOKUP(TableFields[Field],Columns[],7,0)=0,"","-&gt;"&amp;VLOOKUP(TableFields[Field],Columns[],7,0))</f>
        <v/>
      </c>
      <c r="I23" s="4" t="str">
        <f>IF(VLOOKUP(TableFields[Field],Columns[],8,0)=0,"","-&gt;"&amp;VLOOKUP(TableFields[Field],Columns[],8,0))</f>
        <v/>
      </c>
      <c r="J23" s="4" t="str">
        <f>IF(VLOOKUP(TableFields[Field],Columns[],9,0)=0,"","-&gt;"&amp;VLOOKUP(TableFields[Field],Columns[],9,0))</f>
        <v/>
      </c>
      <c r="K2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24" spans="1:11" hidden="1" x14ac:dyDescent="0.25">
      <c r="A24" s="4" t="s">
        <v>3</v>
      </c>
      <c r="B24" s="4" t="s">
        <v>26</v>
      </c>
      <c r="C24" s="4" t="str">
        <f>VLOOKUP(TableFields[Field],Columns[],2,0)&amp;"("</f>
        <v>string(</v>
      </c>
      <c r="D24" s="4" t="str">
        <f>IF(VLOOKUP(TableFields[Field],Columns[],3,0)&lt;&gt;"","'"&amp;VLOOKUP(TableFields[Field],Columns[],3,0)&amp;"'","")</f>
        <v>'name'</v>
      </c>
      <c r="E24" s="7" t="str">
        <f>IF(VLOOKUP(TableFields[Field],Columns[],4,0)&lt;&gt;0,", "&amp;VLOOKUP(TableFields[Field],Columns[],4,0)&amp;")",")")</f>
        <v>, 64)</v>
      </c>
      <c r="F24" s="4" t="str">
        <f>IF(VLOOKUP(TableFields[Field],Columns[],5,0)=0,"","-&gt;"&amp;VLOOKUP(TableFields[Field],Columns[],5,0))</f>
        <v>-&gt;index()</v>
      </c>
      <c r="G24" s="4" t="str">
        <f>IF(VLOOKUP(TableFields[Field],Columns[],6,0)=0,"","-&gt;"&amp;VLOOKUP(TableFields[Field],Columns[],6,0))</f>
        <v/>
      </c>
      <c r="H24" s="4" t="str">
        <f>IF(VLOOKUP(TableFields[Field],Columns[],7,0)=0,"","-&gt;"&amp;VLOOKUP(TableFields[Field],Columns[],7,0))</f>
        <v/>
      </c>
      <c r="I24" s="4" t="str">
        <f>IF(VLOOKUP(TableFields[Field],Columns[],8,0)=0,"","-&gt;"&amp;VLOOKUP(TableFields[Field],Columns[],8,0))</f>
        <v/>
      </c>
      <c r="J24" s="4" t="str">
        <f>IF(VLOOKUP(TableFields[Field],Columns[],9,0)=0,"","-&gt;"&amp;VLOOKUP(TableFields[Field],Columns[],9,0))</f>
        <v/>
      </c>
      <c r="K2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25" spans="1:11" hidden="1" x14ac:dyDescent="0.25">
      <c r="A25" s="4" t="s">
        <v>3</v>
      </c>
      <c r="B25" s="4" t="s">
        <v>28</v>
      </c>
      <c r="C25" s="4" t="str">
        <f>VLOOKUP(TableFields[Field],Columns[],2,0)&amp;"("</f>
        <v>string(</v>
      </c>
      <c r="D25" s="4" t="str">
        <f>IF(VLOOKUP(TableFields[Field],Columns[],3,0)&lt;&gt;"","'"&amp;VLOOKUP(TableFields[Field],Columns[],3,0)&amp;"'","")</f>
        <v>'description'</v>
      </c>
      <c r="E25" s="7" t="str">
        <f>IF(VLOOKUP(TableFields[Field],Columns[],4,0)&lt;&gt;0,", "&amp;VLOOKUP(TableFields[Field],Columns[],4,0)&amp;")",")")</f>
        <v>, 1024)</v>
      </c>
      <c r="F25" s="4" t="str">
        <f>IF(VLOOKUP(TableFields[Field],Columns[],5,0)=0,"","-&gt;"&amp;VLOOKUP(TableFields[Field],Columns[],5,0))</f>
        <v>-&gt;nullable()</v>
      </c>
      <c r="G25" s="4" t="str">
        <f>IF(VLOOKUP(TableFields[Field],Columns[],6,0)=0,"","-&gt;"&amp;VLOOKUP(TableFields[Field],Columns[],6,0))</f>
        <v/>
      </c>
      <c r="H25" s="4" t="str">
        <f>IF(VLOOKUP(TableFields[Field],Columns[],7,0)=0,"","-&gt;"&amp;VLOOKUP(TableFields[Field],Columns[],7,0))</f>
        <v/>
      </c>
      <c r="I25" s="4" t="str">
        <f>IF(VLOOKUP(TableFields[Field],Columns[],8,0)=0,"","-&gt;"&amp;VLOOKUP(TableFields[Field],Columns[],8,0))</f>
        <v/>
      </c>
      <c r="J25" s="4" t="str">
        <f>IF(VLOOKUP(TableFields[Field],Columns[],9,0)=0,"","-&gt;"&amp;VLOOKUP(TableFields[Field],Columns[],9,0))</f>
        <v/>
      </c>
      <c r="K2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26" spans="1:11" hidden="1" x14ac:dyDescent="0.25">
      <c r="A26" s="4" t="s">
        <v>3</v>
      </c>
      <c r="B26" s="4" t="s">
        <v>36</v>
      </c>
      <c r="C26" s="4" t="str">
        <f>VLOOKUP(TableFields[Field],Columns[],2,0)&amp;"("</f>
        <v>string(</v>
      </c>
      <c r="D26" s="4" t="str">
        <f>IF(VLOOKUP(TableFields[Field],Columns[],3,0)&lt;&gt;"","'"&amp;VLOOKUP(TableFields[Field],Columns[],3,0)&amp;"'","")</f>
        <v>'method'</v>
      </c>
      <c r="E26" s="7" t="str">
        <f>IF(VLOOKUP(TableFields[Field],Columns[],4,0)&lt;&gt;0,", "&amp;VLOOKUP(TableFields[Field],Columns[],4,0)&amp;")",")")</f>
        <v>, 128)</v>
      </c>
      <c r="F26" s="4" t="str">
        <f>IF(VLOOKUP(TableFields[Field],Columns[],5,0)=0,"","-&gt;"&amp;VLOOKUP(TableFields[Field],Columns[],5,0))</f>
        <v>-&gt;nullable()</v>
      </c>
      <c r="G26" s="4" t="str">
        <f>IF(VLOOKUP(TableFields[Field],Columns[],6,0)=0,"","-&gt;"&amp;VLOOKUP(TableFields[Field],Columns[],6,0))</f>
        <v/>
      </c>
      <c r="H26" s="4" t="str">
        <f>IF(VLOOKUP(TableFields[Field],Columns[],7,0)=0,"","-&gt;"&amp;VLOOKUP(TableFields[Field],Columns[],7,0))</f>
        <v/>
      </c>
      <c r="I26" s="4" t="str">
        <f>IF(VLOOKUP(TableFields[Field],Columns[],8,0)=0,"","-&gt;"&amp;VLOOKUP(TableFields[Field],Columns[],8,0))</f>
        <v/>
      </c>
      <c r="J26" s="4" t="str">
        <f>IF(VLOOKUP(TableFields[Field],Columns[],9,0)=0,"","-&gt;"&amp;VLOOKUP(TableFields[Field],Columns[],9,0))</f>
        <v/>
      </c>
      <c r="K2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27" spans="1:11" hidden="1" x14ac:dyDescent="0.25">
      <c r="A27" s="4" t="s">
        <v>3</v>
      </c>
      <c r="B27" s="4" t="s">
        <v>47</v>
      </c>
      <c r="C27" s="4" t="str">
        <f>VLOOKUP(TableFields[Field],Columns[],2,0)&amp;"("</f>
        <v>enum(</v>
      </c>
      <c r="D27" s="4" t="str">
        <f>IF(VLOOKUP(TableFields[Field],Columns[],3,0)&lt;&gt;"","'"&amp;VLOOKUP(TableFields[Field],Columns[],3,0)&amp;"'","")</f>
        <v>'type'</v>
      </c>
      <c r="E27" s="7" t="str">
        <f>IF(VLOOKUP(TableFields[Field],Columns[],4,0)&lt;&gt;0,", "&amp;VLOOKUP(TableFields[Field],Columns[],4,0)&amp;")",")")</f>
        <v>, ['hasOne','hasMany','belongsTo','belongsToMany'])</v>
      </c>
      <c r="F27" s="4" t="str">
        <f>IF(VLOOKUP(TableFields[Field],Columns[],5,0)=0,"","-&gt;"&amp;VLOOKUP(TableFields[Field],Columns[],5,0))</f>
        <v>-&gt;default('hasMany')</v>
      </c>
      <c r="G27" s="4" t="str">
        <f>IF(VLOOKUP(TableFields[Field],Columns[],6,0)=0,"","-&gt;"&amp;VLOOKUP(TableFields[Field],Columns[],6,0))</f>
        <v/>
      </c>
      <c r="H27" s="4" t="str">
        <f>IF(VLOOKUP(TableFields[Field],Columns[],7,0)=0,"","-&gt;"&amp;VLOOKUP(TableFields[Field],Columns[],7,0))</f>
        <v/>
      </c>
      <c r="I27" s="4" t="str">
        <f>IF(VLOOKUP(TableFields[Field],Columns[],8,0)=0,"","-&gt;"&amp;VLOOKUP(TableFields[Field],Columns[],8,0))</f>
        <v/>
      </c>
      <c r="J27" s="4" t="str">
        <f>IF(VLOOKUP(TableFields[Field],Columns[],9,0)=0,"","-&gt;"&amp;VLOOKUP(TableFields[Field],Columns[],9,0))</f>
        <v/>
      </c>
      <c r="K27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['hasOne','hasMany','belongsTo','belongsToMany'])-&gt;default('hasMany');</v>
      </c>
    </row>
    <row r="28" spans="1:11" hidden="1" x14ac:dyDescent="0.25">
      <c r="A28" s="4" t="s">
        <v>3</v>
      </c>
      <c r="B28" s="4" t="s">
        <v>52</v>
      </c>
      <c r="C28" s="4" t="str">
        <f>VLOOKUP(TableFields[Field],Columns[],2,0)&amp;"("</f>
        <v>unsignedInteger(</v>
      </c>
      <c r="D28" s="4" t="str">
        <f>IF(VLOOKUP(TableFields[Field],Columns[],3,0)&lt;&gt;"","'"&amp;VLOOKUP(TableFields[Field],Columns[],3,0)&amp;"'","")</f>
        <v>'relate_resource'</v>
      </c>
      <c r="E28" s="7" t="str">
        <f>IF(VLOOKUP(TableFields[Field],Columns[],4,0)&lt;&gt;0,", "&amp;VLOOKUP(TableFields[Field],Columns[],4,0)&amp;")",")")</f>
        <v>)</v>
      </c>
      <c r="F28" s="4" t="str">
        <f>IF(VLOOKUP(TableFields[Field],Columns[],5,0)=0,"","-&gt;"&amp;VLOOKUP(TableFields[Field],Columns[],5,0))</f>
        <v>-&gt;index()</v>
      </c>
      <c r="G28" s="4" t="str">
        <f>IF(VLOOKUP(TableFields[Field],Columns[],6,0)=0,"","-&gt;"&amp;VLOOKUP(TableFields[Field],Columns[],6,0))</f>
        <v>-&gt;nullable()</v>
      </c>
      <c r="H28" s="4" t="str">
        <f>IF(VLOOKUP(TableFields[Field],Columns[],7,0)=0,"","-&gt;"&amp;VLOOKUP(TableFields[Field],Columns[],7,0))</f>
        <v/>
      </c>
      <c r="I28" s="4" t="str">
        <f>IF(VLOOKUP(TableFields[Field],Columns[],8,0)=0,"","-&gt;"&amp;VLOOKUP(TableFields[Field],Columns[],8,0))</f>
        <v/>
      </c>
      <c r="J28" s="4" t="str">
        <f>IF(VLOOKUP(TableFields[Field],Columns[],9,0)=0,"","-&gt;"&amp;VLOOKUP(TableFields[Field],Columns[],9,0))</f>
        <v/>
      </c>
      <c r="K2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$table-&gt;unsignedInteger('relate_resource')-&gt;index()-&gt;nullable();</v>
      </c>
    </row>
    <row r="29" spans="1:11" hidden="1" x14ac:dyDescent="0.25">
      <c r="A29" s="4" t="s">
        <v>3</v>
      </c>
      <c r="B29" s="4" t="s">
        <v>40</v>
      </c>
      <c r="C29" s="4" t="str">
        <f>VLOOKUP(TableFields[Field],Columns[],2,0)&amp;"("</f>
        <v>timestamps(</v>
      </c>
      <c r="D29" s="4" t="str">
        <f>IF(VLOOKUP(TableFields[Field],Columns[],3,0)&lt;&gt;"","'"&amp;VLOOKUP(TableFields[Field],Columns[],3,0)&amp;"'","")</f>
        <v/>
      </c>
      <c r="E29" s="7" t="str">
        <f>IF(VLOOKUP(TableFields[Field],Columns[],4,0)&lt;&gt;0,", "&amp;VLOOKUP(TableFields[Field],Columns[],4,0)&amp;")",")")</f>
        <v>)</v>
      </c>
      <c r="F29" s="4" t="str">
        <f>IF(VLOOKUP(TableFields[Field],Columns[],5,0)=0,"","-&gt;"&amp;VLOOKUP(TableFields[Field],Columns[],5,0))</f>
        <v/>
      </c>
      <c r="G29" s="4" t="str">
        <f>IF(VLOOKUP(TableFields[Field],Columns[],6,0)=0,"","-&gt;"&amp;VLOOKUP(TableFields[Field],Columns[],6,0))</f>
        <v/>
      </c>
      <c r="H29" s="4" t="str">
        <f>IF(VLOOKUP(TableFields[Field],Columns[],7,0)=0,"","-&gt;"&amp;VLOOKUP(TableFields[Field],Columns[],7,0))</f>
        <v/>
      </c>
      <c r="I29" s="4" t="str">
        <f>IF(VLOOKUP(TableFields[Field],Columns[],8,0)=0,"","-&gt;"&amp;VLOOKUP(TableFields[Field],Columns[],8,0))</f>
        <v/>
      </c>
      <c r="J29" s="4" t="str">
        <f>IF(VLOOKUP(TableFields[Field],Columns[],9,0)=0,"","-&gt;"&amp;VLOOKUP(TableFields[Field],Columns[],9,0))</f>
        <v/>
      </c>
      <c r="K2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0" spans="1:11" hidden="1" x14ac:dyDescent="0.25">
      <c r="A30" s="4" t="s">
        <v>3</v>
      </c>
      <c r="B30" s="4" t="s">
        <v>41</v>
      </c>
      <c r="C30" s="4" t="str">
        <f>VLOOKUP(TableFields[Field],Columns[],2,0)&amp;"("</f>
        <v>foreign(</v>
      </c>
      <c r="D30" s="4" t="str">
        <f>IF(VLOOKUP(TableFields[Field],Columns[],3,0)&lt;&gt;"","'"&amp;VLOOKUP(TableFields[Field],Columns[],3,0)&amp;"'","")</f>
        <v>'resource'</v>
      </c>
      <c r="E30" s="7" t="str">
        <f>IF(VLOOKUP(TableFields[Field],Columns[],4,0)&lt;&gt;0,", "&amp;VLOOKUP(TableFields[Field],Columns[],4,0)&amp;")",")")</f>
        <v>)</v>
      </c>
      <c r="F30" s="4" t="str">
        <f>IF(VLOOKUP(TableFields[Field],Columns[],5,0)=0,"","-&gt;"&amp;VLOOKUP(TableFields[Field],Columns[],5,0))</f>
        <v>-&gt;references('id')</v>
      </c>
      <c r="G30" s="4" t="str">
        <f>IF(VLOOKUP(TableFields[Field],Columns[],6,0)=0,"","-&gt;"&amp;VLOOKUP(TableFields[Field],Columns[],6,0))</f>
        <v>-&gt;on('__resources')</v>
      </c>
      <c r="H30" s="4" t="str">
        <f>IF(VLOOKUP(TableFields[Field],Columns[],7,0)=0,"","-&gt;"&amp;VLOOKUP(TableFields[Field],Columns[],7,0))</f>
        <v>-&gt;onUpdate('cascade')</v>
      </c>
      <c r="I30" s="4" t="str">
        <f>IF(VLOOKUP(TableFields[Field],Columns[],8,0)=0,"","-&gt;"&amp;VLOOKUP(TableFields[Field],Columns[],8,0))</f>
        <v>-&gt;onDelete('cascade')</v>
      </c>
      <c r="J30" s="4" t="str">
        <f>IF(VLOOKUP(TableFields[Field],Columns[],9,0)=0,"","-&gt;"&amp;VLOOKUP(TableFields[Field],Columns[],9,0))</f>
        <v/>
      </c>
      <c r="K3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1" spans="1:11" hidden="1" x14ac:dyDescent="0.25">
      <c r="A31" s="4" t="s">
        <v>3</v>
      </c>
      <c r="B31" s="4" t="s">
        <v>53</v>
      </c>
      <c r="C31" s="4" t="str">
        <f>VLOOKUP(TableFields[Field],Columns[],2,0)&amp;"("</f>
        <v>foreign(</v>
      </c>
      <c r="D31" s="4" t="str">
        <f>IF(VLOOKUP(TableFields[Field],Columns[],3,0)&lt;&gt;"","'"&amp;VLOOKUP(TableFields[Field],Columns[],3,0)&amp;"'","")</f>
        <v>'relate_resource'</v>
      </c>
      <c r="E31" s="7" t="str">
        <f>IF(VLOOKUP(TableFields[Field],Columns[],4,0)&lt;&gt;0,", "&amp;VLOOKUP(TableFields[Field],Columns[],4,0)&amp;")",")")</f>
        <v>)</v>
      </c>
      <c r="F31" s="4" t="str">
        <f>IF(VLOOKUP(TableFields[Field],Columns[],5,0)=0,"","-&gt;"&amp;VLOOKUP(TableFields[Field],Columns[],5,0))</f>
        <v>-&gt;references('id')</v>
      </c>
      <c r="G31" s="4" t="str">
        <f>IF(VLOOKUP(TableFields[Field],Columns[],6,0)=0,"","-&gt;"&amp;VLOOKUP(TableFields[Field],Columns[],6,0))</f>
        <v>-&gt;on('__resources')</v>
      </c>
      <c r="H31" s="4" t="str">
        <f>IF(VLOOKUP(TableFields[Field],Columns[],7,0)=0,"","-&gt;"&amp;VLOOKUP(TableFields[Field],Columns[],7,0))</f>
        <v>-&gt;onUpdate('cascade')</v>
      </c>
      <c r="I31" s="4" t="str">
        <f>IF(VLOOKUP(TableFields[Field],Columns[],8,0)=0,"","-&gt;"&amp;VLOOKUP(TableFields[Field],Columns[],8,0))</f>
        <v>-&gt;onDelete('set null')</v>
      </c>
      <c r="J31" s="4" t="str">
        <f>IF(VLOOKUP(TableFields[Field],Columns[],9,0)=0,"","-&gt;"&amp;VLOOKUP(TableFields[Field],Columns[],9,0))</f>
        <v/>
      </c>
      <c r="K31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$table-&gt;foreign('relate_resource')-&gt;references('id')-&gt;on('__resources')-&gt;onUpdate('cascade')-&gt;onDelete('set null');</v>
      </c>
    </row>
    <row r="32" spans="1:11" hidden="1" x14ac:dyDescent="0.25">
      <c r="A32" s="4" t="s">
        <v>4</v>
      </c>
      <c r="B32" s="4" t="s">
        <v>21</v>
      </c>
      <c r="C32" s="4" t="str">
        <f>VLOOKUP(TableFields[Field],Columns[],2,0)&amp;"("</f>
        <v>increments(</v>
      </c>
      <c r="D32" s="4" t="str">
        <f>IF(VLOOKUP(TableFields[Field],Columns[],3,0)&lt;&gt;"","'"&amp;VLOOKUP(TableFields[Field],Columns[],3,0)&amp;"'","")</f>
        <v>'id'</v>
      </c>
      <c r="E32" s="7" t="str">
        <f>IF(VLOOKUP(TableFields[Field],Columns[],4,0)&lt;&gt;0,", "&amp;VLOOKUP(TableFields[Field],Columns[],4,0)&amp;")",")")</f>
        <v>)</v>
      </c>
      <c r="F32" s="4" t="str">
        <f>IF(VLOOKUP(TableFields[Field],Columns[],5,0)=0,"","-&gt;"&amp;VLOOKUP(TableFields[Field],Columns[],5,0))</f>
        <v/>
      </c>
      <c r="G32" s="4" t="str">
        <f>IF(VLOOKUP(TableFields[Field],Columns[],6,0)=0,"","-&gt;"&amp;VLOOKUP(TableFields[Field],Columns[],6,0))</f>
        <v/>
      </c>
      <c r="H32" s="4" t="str">
        <f>IF(VLOOKUP(TableFields[Field],Columns[],7,0)=0,"","-&gt;"&amp;VLOOKUP(TableFields[Field],Columns[],7,0))</f>
        <v/>
      </c>
      <c r="I32" s="4" t="str">
        <f>IF(VLOOKUP(TableFields[Field],Columns[],8,0)=0,"","-&gt;"&amp;VLOOKUP(TableFields[Field],Columns[],8,0))</f>
        <v/>
      </c>
      <c r="J32" s="4" t="str">
        <f>IF(VLOOKUP(TableFields[Field],Columns[],9,0)=0,"","-&gt;"&amp;VLOOKUP(TableFields[Field],Columns[],9,0))</f>
        <v/>
      </c>
      <c r="K3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3" spans="1:11" hidden="1" x14ac:dyDescent="0.25">
      <c r="A33" s="4" t="s">
        <v>4</v>
      </c>
      <c r="B33" s="4" t="s">
        <v>23</v>
      </c>
      <c r="C33" s="4" t="str">
        <f>VLOOKUP(TableFields[Field],Columns[],2,0)&amp;"("</f>
        <v>unsignedInteger(</v>
      </c>
      <c r="D33" s="4" t="str">
        <f>IF(VLOOKUP(TableFields[Field],Columns[],3,0)&lt;&gt;"","'"&amp;VLOOKUP(TableFields[Field],Columns[],3,0)&amp;"'","")</f>
        <v>'resource'</v>
      </c>
      <c r="E33" s="7" t="str">
        <f>IF(VLOOKUP(TableFields[Field],Columns[],4,0)&lt;&gt;0,", "&amp;VLOOKUP(TableFields[Field],Columns[],4,0)&amp;")",")")</f>
        <v>)</v>
      </c>
      <c r="F33" s="4" t="str">
        <f>IF(VLOOKUP(TableFields[Field],Columns[],5,0)=0,"","-&gt;"&amp;VLOOKUP(TableFields[Field],Columns[],5,0))</f>
        <v>-&gt;index()</v>
      </c>
      <c r="G33" s="4" t="str">
        <f>IF(VLOOKUP(TableFields[Field],Columns[],6,0)=0,"","-&gt;"&amp;VLOOKUP(TableFields[Field],Columns[],6,0))</f>
        <v/>
      </c>
      <c r="H33" s="4" t="str">
        <f>IF(VLOOKUP(TableFields[Field],Columns[],7,0)=0,"","-&gt;"&amp;VLOOKUP(TableFields[Field],Columns[],7,0))</f>
        <v/>
      </c>
      <c r="I33" s="4" t="str">
        <f>IF(VLOOKUP(TableFields[Field],Columns[],8,0)=0,"","-&gt;"&amp;VLOOKUP(TableFields[Field],Columns[],8,0))</f>
        <v/>
      </c>
      <c r="J33" s="4" t="str">
        <f>IF(VLOOKUP(TableFields[Field],Columns[],9,0)=0,"","-&gt;"&amp;VLOOKUP(TableFields[Field],Columns[],9,0))</f>
        <v/>
      </c>
      <c r="K3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4" spans="1:11" hidden="1" x14ac:dyDescent="0.25">
      <c r="A34" s="4" t="s">
        <v>4</v>
      </c>
      <c r="B34" s="4" t="s">
        <v>26</v>
      </c>
      <c r="C34" s="4" t="str">
        <f>VLOOKUP(TableFields[Field],Columns[],2,0)&amp;"("</f>
        <v>string(</v>
      </c>
      <c r="D34" s="4" t="str">
        <f>IF(VLOOKUP(TableFields[Field],Columns[],3,0)&lt;&gt;"","'"&amp;VLOOKUP(TableFields[Field],Columns[],3,0)&amp;"'","")</f>
        <v>'name'</v>
      </c>
      <c r="E34" s="7" t="str">
        <f>IF(VLOOKUP(TableFields[Field],Columns[],4,0)&lt;&gt;0,", "&amp;VLOOKUP(TableFields[Field],Columns[],4,0)&amp;")",")")</f>
        <v>, 64)</v>
      </c>
      <c r="F34" s="4" t="str">
        <f>IF(VLOOKUP(TableFields[Field],Columns[],5,0)=0,"","-&gt;"&amp;VLOOKUP(TableFields[Field],Columns[],5,0))</f>
        <v>-&gt;index()</v>
      </c>
      <c r="G34" s="4" t="str">
        <f>IF(VLOOKUP(TableFields[Field],Columns[],6,0)=0,"","-&gt;"&amp;VLOOKUP(TableFields[Field],Columns[],6,0))</f>
        <v/>
      </c>
      <c r="H34" s="4" t="str">
        <f>IF(VLOOKUP(TableFields[Field],Columns[],7,0)=0,"","-&gt;"&amp;VLOOKUP(TableFields[Field],Columns[],7,0))</f>
        <v/>
      </c>
      <c r="I34" s="4" t="str">
        <f>IF(VLOOKUP(TableFields[Field],Columns[],8,0)=0,"","-&gt;"&amp;VLOOKUP(TableFields[Field],Columns[],8,0))</f>
        <v/>
      </c>
      <c r="J34" s="4" t="str">
        <f>IF(VLOOKUP(TableFields[Field],Columns[],9,0)=0,"","-&gt;"&amp;VLOOKUP(TableFields[Field],Columns[],9,0))</f>
        <v/>
      </c>
      <c r="K3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5" spans="1:11" hidden="1" x14ac:dyDescent="0.25">
      <c r="A35" s="4" t="s">
        <v>4</v>
      </c>
      <c r="B35" s="4" t="s">
        <v>28</v>
      </c>
      <c r="C35" s="4" t="str">
        <f>VLOOKUP(TableFields[Field],Columns[],2,0)&amp;"("</f>
        <v>string(</v>
      </c>
      <c r="D35" s="4" t="str">
        <f>IF(VLOOKUP(TableFields[Field],Columns[],3,0)&lt;&gt;"","'"&amp;VLOOKUP(TableFields[Field],Columns[],3,0)&amp;"'","")</f>
        <v>'description'</v>
      </c>
      <c r="E35" s="7" t="str">
        <f>IF(VLOOKUP(TableFields[Field],Columns[],4,0)&lt;&gt;0,", "&amp;VLOOKUP(TableFields[Field],Columns[],4,0)&amp;")",")")</f>
        <v>, 1024)</v>
      </c>
      <c r="F35" s="4" t="str">
        <f>IF(VLOOKUP(TableFields[Field],Columns[],5,0)=0,"","-&gt;"&amp;VLOOKUP(TableFields[Field],Columns[],5,0))</f>
        <v>-&gt;nullable()</v>
      </c>
      <c r="G35" s="4" t="str">
        <f>IF(VLOOKUP(TableFields[Field],Columns[],6,0)=0,"","-&gt;"&amp;VLOOKUP(TableFields[Field],Columns[],6,0))</f>
        <v/>
      </c>
      <c r="H35" s="4" t="str">
        <f>IF(VLOOKUP(TableFields[Field],Columns[],7,0)=0,"","-&gt;"&amp;VLOOKUP(TableFields[Field],Columns[],7,0))</f>
        <v/>
      </c>
      <c r="I35" s="4" t="str">
        <f>IF(VLOOKUP(TableFields[Field],Columns[],8,0)=0,"","-&gt;"&amp;VLOOKUP(TableFields[Field],Columns[],8,0))</f>
        <v/>
      </c>
      <c r="J35" s="4" t="str">
        <f>IF(VLOOKUP(TableFields[Field],Columns[],9,0)=0,"","-&gt;"&amp;VLOOKUP(TableFields[Field],Columns[],9,0))</f>
        <v/>
      </c>
      <c r="K3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36" spans="1:11" hidden="1" x14ac:dyDescent="0.25">
      <c r="A36" s="4" t="s">
        <v>4</v>
      </c>
      <c r="B36" s="4" t="s">
        <v>55</v>
      </c>
      <c r="C36" s="4" t="str">
        <f>VLOOKUP(TableFields[Field],Columns[],2,0)&amp;"("</f>
        <v>string(</v>
      </c>
      <c r="D36" s="4" t="str">
        <f>IF(VLOOKUP(TableFields[Field],Columns[],3,0)&lt;&gt;"","'"&amp;VLOOKUP(TableFields[Field],Columns[],3,0)&amp;"'","")</f>
        <v>'title_field'</v>
      </c>
      <c r="E36" s="7" t="str">
        <f>IF(VLOOKUP(TableFields[Field],Columns[],4,0)&lt;&gt;0,", "&amp;VLOOKUP(TableFields[Field],Columns[],4,0)&amp;")",")")</f>
        <v>, 128)</v>
      </c>
      <c r="F36" s="4" t="str">
        <f>IF(VLOOKUP(TableFields[Field],Columns[],5,0)=0,"","-&gt;"&amp;VLOOKUP(TableFields[Field],Columns[],5,0))</f>
        <v>-&gt;nullable()</v>
      </c>
      <c r="G36" s="4" t="str">
        <f>IF(VLOOKUP(TableFields[Field],Columns[],6,0)=0,"","-&gt;"&amp;VLOOKUP(TableFields[Field],Columns[],6,0))</f>
        <v/>
      </c>
      <c r="H36" s="4" t="str">
        <f>IF(VLOOKUP(TableFields[Field],Columns[],7,0)=0,"","-&gt;"&amp;VLOOKUP(TableFields[Field],Columns[],7,0))</f>
        <v/>
      </c>
      <c r="I36" s="4" t="str">
        <f>IF(VLOOKUP(TableFields[Field],Columns[],8,0)=0,"","-&gt;"&amp;VLOOKUP(TableFields[Field],Columns[],8,0))</f>
        <v/>
      </c>
      <c r="J36" s="4" t="str">
        <f>IF(VLOOKUP(TableFields[Field],Columns[],9,0)=0,"","-&gt;"&amp;VLOOKUP(TableFields[Field],Columns[],9,0))</f>
        <v/>
      </c>
      <c r="K36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$table-&gt;string('title_field', 128)-&gt;nullable();</v>
      </c>
    </row>
    <row r="37" spans="1:11" hidden="1" x14ac:dyDescent="0.25">
      <c r="A37" s="4" t="s">
        <v>4</v>
      </c>
      <c r="B37" s="2" t="s">
        <v>36</v>
      </c>
      <c r="C37" s="2" t="str">
        <f>VLOOKUP(TableFields[Field],Columns[],2,0)&amp;"("</f>
        <v>string(</v>
      </c>
      <c r="D37" s="2" t="str">
        <f>IF(VLOOKUP(TableFields[Field],Columns[],3,0)&lt;&gt;"","'"&amp;VLOOKUP(TableFields[Field],Columns[],3,0)&amp;"'","")</f>
        <v>'method'</v>
      </c>
      <c r="E37" s="9" t="str">
        <f>IF(VLOOKUP(TableFields[Field],Columns[],4,0)&lt;&gt;0,", "&amp;VLOOKUP(TableFields[Field],Columns[],4,0)&amp;")",")")</f>
        <v>, 128)</v>
      </c>
      <c r="F37" s="2" t="str">
        <f>IF(VLOOKUP(TableFields[Field],Columns[],5,0)=0,"","-&gt;"&amp;VLOOKUP(TableFields[Field],Columns[],5,0))</f>
        <v>-&gt;nullable()</v>
      </c>
      <c r="G37" s="2" t="str">
        <f>IF(VLOOKUP(TableFields[Field],Columns[],6,0)=0,"","-&gt;"&amp;VLOOKUP(TableFields[Field],Columns[],6,0))</f>
        <v/>
      </c>
      <c r="H37" s="2" t="str">
        <f>IF(VLOOKUP(TableFields[Field],Columns[],7,0)=0,"","-&gt;"&amp;VLOOKUP(TableFields[Field],Columns[],7,0))</f>
        <v/>
      </c>
      <c r="I37" s="2" t="str">
        <f>IF(VLOOKUP(TableFields[Field],Columns[],8,0)=0,"","-&gt;"&amp;VLOOKUP(TableFields[Field],Columns[],8,0))</f>
        <v/>
      </c>
      <c r="J37" s="2" t="str">
        <f>IF(VLOOKUP(TableFields[Field],Columns[],9,0)=0,"","-&gt;"&amp;VLOOKUP(TableFields[Field],Columns[],9,0))</f>
        <v/>
      </c>
      <c r="K37" s="2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8" spans="1:11" hidden="1" x14ac:dyDescent="0.25">
      <c r="A38" s="4" t="s">
        <v>4</v>
      </c>
      <c r="B38" s="4" t="s">
        <v>40</v>
      </c>
      <c r="C38" s="4" t="str">
        <f>VLOOKUP(TableFields[Field],Columns[],2,0)&amp;"("</f>
        <v>timestamps(</v>
      </c>
      <c r="D38" s="4" t="str">
        <f>IF(VLOOKUP(TableFields[Field],Columns[],3,0)&lt;&gt;"","'"&amp;VLOOKUP(TableFields[Field],Columns[],3,0)&amp;"'","")</f>
        <v/>
      </c>
      <c r="E38" s="7" t="str">
        <f>IF(VLOOKUP(TableFields[Field],Columns[],4,0)&lt;&gt;0,", "&amp;VLOOKUP(TableFields[Field],Columns[],4,0)&amp;")",")")</f>
        <v>)</v>
      </c>
      <c r="F38" s="4" t="str">
        <f>IF(VLOOKUP(TableFields[Field],Columns[],5,0)=0,"","-&gt;"&amp;VLOOKUP(TableFields[Field],Columns[],5,0))</f>
        <v/>
      </c>
      <c r="G38" s="4" t="str">
        <f>IF(VLOOKUP(TableFields[Field],Columns[],6,0)=0,"","-&gt;"&amp;VLOOKUP(TableFields[Field],Columns[],6,0))</f>
        <v/>
      </c>
      <c r="H38" s="4" t="str">
        <f>IF(VLOOKUP(TableFields[Field],Columns[],7,0)=0,"","-&gt;"&amp;VLOOKUP(TableFields[Field],Columns[],7,0))</f>
        <v/>
      </c>
      <c r="I38" s="4" t="str">
        <f>IF(VLOOKUP(TableFields[Field],Columns[],8,0)=0,"","-&gt;"&amp;VLOOKUP(TableFields[Field],Columns[],8,0))</f>
        <v/>
      </c>
      <c r="J38" s="4" t="str">
        <f>IF(VLOOKUP(TableFields[Field],Columns[],9,0)=0,"","-&gt;"&amp;VLOOKUP(TableFields[Field],Columns[],9,0))</f>
        <v/>
      </c>
      <c r="K3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9" spans="1:11" hidden="1" x14ac:dyDescent="0.25">
      <c r="A39" s="4" t="s">
        <v>4</v>
      </c>
      <c r="B39" s="4" t="s">
        <v>41</v>
      </c>
      <c r="C39" s="4" t="str">
        <f>VLOOKUP(TableFields[Field],Columns[],2,0)&amp;"("</f>
        <v>foreign(</v>
      </c>
      <c r="D39" s="4" t="str">
        <f>IF(VLOOKUP(TableFields[Field],Columns[],3,0)&lt;&gt;"","'"&amp;VLOOKUP(TableFields[Field],Columns[],3,0)&amp;"'","")</f>
        <v>'resource'</v>
      </c>
      <c r="E39" s="7" t="str">
        <f>IF(VLOOKUP(TableFields[Field],Columns[],4,0)&lt;&gt;0,", "&amp;VLOOKUP(TableFields[Field],Columns[],4,0)&amp;")",")")</f>
        <v>)</v>
      </c>
      <c r="F39" s="4" t="str">
        <f>IF(VLOOKUP(TableFields[Field],Columns[],5,0)=0,"","-&gt;"&amp;VLOOKUP(TableFields[Field],Columns[],5,0))</f>
        <v>-&gt;references('id')</v>
      </c>
      <c r="G39" s="4" t="str">
        <f>IF(VLOOKUP(TableFields[Field],Columns[],6,0)=0,"","-&gt;"&amp;VLOOKUP(TableFields[Field],Columns[],6,0))</f>
        <v>-&gt;on('__resources')</v>
      </c>
      <c r="H39" s="4" t="str">
        <f>IF(VLOOKUP(TableFields[Field],Columns[],7,0)=0,"","-&gt;"&amp;VLOOKUP(TableFields[Field],Columns[],7,0))</f>
        <v>-&gt;onUpdate('cascade')</v>
      </c>
      <c r="I39" s="4" t="str">
        <f>IF(VLOOKUP(TableFields[Field],Columns[],8,0)=0,"","-&gt;"&amp;VLOOKUP(TableFields[Field],Columns[],8,0))</f>
        <v>-&gt;onDelete('cascade')</v>
      </c>
      <c r="J39" s="4" t="str">
        <f>IF(VLOOKUP(TableFields[Field],Columns[],9,0)=0,"","-&gt;"&amp;VLOOKUP(TableFields[Field],Columns[],9,0))</f>
        <v/>
      </c>
      <c r="K3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40" spans="1:11" hidden="1" x14ac:dyDescent="0.25">
      <c r="A40" s="4" t="s">
        <v>9</v>
      </c>
      <c r="B40" s="4" t="s">
        <v>21</v>
      </c>
      <c r="C40" s="4" t="str">
        <f>VLOOKUP(TableFields[Field],Columns[],2,0)&amp;"("</f>
        <v>increments(</v>
      </c>
      <c r="D40" s="4" t="str">
        <f>IF(VLOOKUP(TableFields[Field],Columns[],3,0)&lt;&gt;"","'"&amp;VLOOKUP(TableFields[Field],Columns[],3,0)&amp;"'","")</f>
        <v>'id'</v>
      </c>
      <c r="E40" s="7" t="str">
        <f>IF(VLOOKUP(TableFields[Field],Columns[],4,0)&lt;&gt;0,", "&amp;VLOOKUP(TableFields[Field],Columns[],4,0)&amp;")",")")</f>
        <v>)</v>
      </c>
      <c r="F40" s="4" t="str">
        <f>IF(VLOOKUP(TableFields[Field],Columns[],5,0)=0,"","-&gt;"&amp;VLOOKUP(TableFields[Field],Columns[],5,0))</f>
        <v/>
      </c>
      <c r="G40" s="4" t="str">
        <f>IF(VLOOKUP(TableFields[Field],Columns[],6,0)=0,"","-&gt;"&amp;VLOOKUP(TableFields[Field],Columns[],6,0))</f>
        <v/>
      </c>
      <c r="H40" s="4" t="str">
        <f>IF(VLOOKUP(TableFields[Field],Columns[],7,0)=0,"","-&gt;"&amp;VLOOKUP(TableFields[Field],Columns[],7,0))</f>
        <v/>
      </c>
      <c r="I40" s="4" t="str">
        <f>IF(VLOOKUP(TableFields[Field],Columns[],8,0)=0,"","-&gt;"&amp;VLOOKUP(TableFields[Field],Columns[],8,0))</f>
        <v/>
      </c>
      <c r="J40" s="4" t="str">
        <f>IF(VLOOKUP(TableFields[Field],Columns[],9,0)=0,"","-&gt;"&amp;VLOOKUP(TableFields[Field],Columns[],9,0))</f>
        <v/>
      </c>
      <c r="K4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41" spans="1:11" hidden="1" x14ac:dyDescent="0.25">
      <c r="A41" s="4" t="s">
        <v>9</v>
      </c>
      <c r="B41" s="4" t="s">
        <v>4</v>
      </c>
      <c r="C41" s="4" t="str">
        <f>VLOOKUP(TableFields[Field],Columns[],2,0)&amp;"("</f>
        <v>unsignedInteger(</v>
      </c>
      <c r="D41" s="4" t="str">
        <f>IF(VLOOKUP(TableFields[Field],Columns[],3,0)&lt;&gt;"","'"&amp;VLOOKUP(TableFields[Field],Columns[],3,0)&amp;"'","")</f>
        <v>'resource_data'</v>
      </c>
      <c r="E41" s="7" t="str">
        <f>IF(VLOOKUP(TableFields[Field],Columns[],4,0)&lt;&gt;0,", "&amp;VLOOKUP(TableFields[Field],Columns[],4,0)&amp;")",")")</f>
        <v>)</v>
      </c>
      <c r="F41" s="4" t="str">
        <f>IF(VLOOKUP(TableFields[Field],Columns[],5,0)=0,"","-&gt;"&amp;VLOOKUP(TableFields[Field],Columns[],5,0))</f>
        <v>-&gt;index()</v>
      </c>
      <c r="G41" s="4" t="str">
        <f>IF(VLOOKUP(TableFields[Field],Columns[],6,0)=0,"","-&gt;"&amp;VLOOKUP(TableFields[Field],Columns[],6,0))</f>
        <v/>
      </c>
      <c r="H41" s="4" t="str">
        <f>IF(VLOOKUP(TableFields[Field],Columns[],7,0)=0,"","-&gt;"&amp;VLOOKUP(TableFields[Field],Columns[],7,0))</f>
        <v/>
      </c>
      <c r="I41" s="4" t="str">
        <f>IF(VLOOKUP(TableFields[Field],Columns[],8,0)=0,"","-&gt;"&amp;VLOOKUP(TableFields[Field],Columns[],8,0))</f>
        <v/>
      </c>
      <c r="J41" s="4" t="str">
        <f>IF(VLOOKUP(TableFields[Field],Columns[],9,0)=0,"","-&gt;"&amp;VLOOKUP(TableFields[Field],Columns[],9,0))</f>
        <v/>
      </c>
      <c r="K4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42" spans="1:11" hidden="1" x14ac:dyDescent="0.25">
      <c r="A42" s="4" t="s">
        <v>9</v>
      </c>
      <c r="B42" s="4" t="s">
        <v>577</v>
      </c>
      <c r="C42" s="4" t="str">
        <f>VLOOKUP(TableFields[Field],Columns[],2,0)&amp;"("</f>
        <v>unsignedInteger(</v>
      </c>
      <c r="D42" s="4" t="str">
        <f>IF(VLOOKUP(TableFields[Field],Columns[],3,0)&lt;&gt;"","'"&amp;VLOOKUP(TableFields[Field],Columns[],3,0)&amp;"'","")</f>
        <v>'relation'</v>
      </c>
      <c r="E42" s="7" t="str">
        <f>IF(VLOOKUP(TableFields[Field],Columns[],4,0)&lt;&gt;0,", "&amp;VLOOKUP(TableFields[Field],Columns[],4,0)&amp;")",")")</f>
        <v>)</v>
      </c>
      <c r="F42" s="4" t="str">
        <f>IF(VLOOKUP(TableFields[Field],Columns[],5,0)=0,"","-&gt;"&amp;VLOOKUP(TableFields[Field],Columns[],5,0))</f>
        <v>-&gt;index()</v>
      </c>
      <c r="G42" s="4" t="str">
        <f>IF(VLOOKUP(TableFields[Field],Columns[],6,0)=0,"","-&gt;"&amp;VLOOKUP(TableFields[Field],Columns[],6,0))</f>
        <v>-&gt;nullable()</v>
      </c>
      <c r="H42" s="4" t="str">
        <f>IF(VLOOKUP(TableFields[Field],Columns[],7,0)=0,"","-&gt;"&amp;VLOOKUP(TableFields[Field],Columns[],7,0))</f>
        <v/>
      </c>
      <c r="I42" s="4" t="str">
        <f>IF(VLOOKUP(TableFields[Field],Columns[],8,0)=0,"","-&gt;"&amp;VLOOKUP(TableFields[Field],Columns[],8,0))</f>
        <v/>
      </c>
      <c r="J42" s="4" t="str">
        <f>IF(VLOOKUP(TableFields[Field],Columns[],9,0)=0,"","-&gt;"&amp;VLOOKUP(TableFields[Field],Columns[],9,0))</f>
        <v/>
      </c>
      <c r="K4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43" spans="1:11" hidden="1" x14ac:dyDescent="0.25">
      <c r="A43" s="4" t="s">
        <v>9</v>
      </c>
      <c r="B43" s="4" t="s">
        <v>579</v>
      </c>
      <c r="C43" s="4" t="str">
        <f>VLOOKUP(TableFields[Field],Columns[],2,0)&amp;"("</f>
        <v>unsignedInteger(</v>
      </c>
      <c r="D43" s="4" t="str">
        <f>IF(VLOOKUP(TableFields[Field],Columns[],3,0)&lt;&gt;"","'"&amp;VLOOKUP(TableFields[Field],Columns[],3,0)&amp;"'","")</f>
        <v>'nest_relation1'</v>
      </c>
      <c r="E43" s="7" t="str">
        <f>IF(VLOOKUP(TableFields[Field],Columns[],4,0)&lt;&gt;0,", "&amp;VLOOKUP(TableFields[Field],Columns[],4,0)&amp;")",")")</f>
        <v>)</v>
      </c>
      <c r="F43" s="4" t="str">
        <f>IF(VLOOKUP(TableFields[Field],Columns[],5,0)=0,"","-&gt;"&amp;VLOOKUP(TableFields[Field],Columns[],5,0))</f>
        <v>-&gt;index()</v>
      </c>
      <c r="G43" s="4" t="str">
        <f>IF(VLOOKUP(TableFields[Field],Columns[],6,0)=0,"","-&gt;"&amp;VLOOKUP(TableFields[Field],Columns[],6,0))</f>
        <v>-&gt;nullable()</v>
      </c>
      <c r="H43" s="4" t="str">
        <f>IF(VLOOKUP(TableFields[Field],Columns[],7,0)=0,"","-&gt;"&amp;VLOOKUP(TableFields[Field],Columns[],7,0))</f>
        <v/>
      </c>
      <c r="I43" s="4" t="str">
        <f>IF(VLOOKUP(TableFields[Field],Columns[],8,0)=0,"","-&gt;"&amp;VLOOKUP(TableFields[Field],Columns[],8,0))</f>
        <v/>
      </c>
      <c r="J43" s="4" t="str">
        <f>IF(VLOOKUP(TableFields[Field],Columns[],9,0)=0,"","-&gt;"&amp;VLOOKUP(TableFields[Field],Columns[],9,0))</f>
        <v/>
      </c>
      <c r="K4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44" spans="1:11" hidden="1" x14ac:dyDescent="0.25">
      <c r="A44" s="4" t="s">
        <v>9</v>
      </c>
      <c r="B44" s="4" t="s">
        <v>580</v>
      </c>
      <c r="C44" s="4" t="str">
        <f>VLOOKUP(TableFields[Field],Columns[],2,0)&amp;"("</f>
        <v>unsignedInteger(</v>
      </c>
      <c r="D44" s="4" t="str">
        <f>IF(VLOOKUP(TableFields[Field],Columns[],3,0)&lt;&gt;"","'"&amp;VLOOKUP(TableFields[Field],Columns[],3,0)&amp;"'","")</f>
        <v>'nest_relation2'</v>
      </c>
      <c r="E44" s="7" t="str">
        <f>IF(VLOOKUP(TableFields[Field],Columns[],4,0)&lt;&gt;0,", "&amp;VLOOKUP(TableFields[Field],Columns[],4,0)&amp;")",")")</f>
        <v>)</v>
      </c>
      <c r="F44" s="4" t="str">
        <f>IF(VLOOKUP(TableFields[Field],Columns[],5,0)=0,"","-&gt;"&amp;VLOOKUP(TableFields[Field],Columns[],5,0))</f>
        <v>-&gt;index()</v>
      </c>
      <c r="G44" s="4" t="str">
        <f>IF(VLOOKUP(TableFields[Field],Columns[],6,0)=0,"","-&gt;"&amp;VLOOKUP(TableFields[Field],Columns[],6,0))</f>
        <v>-&gt;nullable()</v>
      </c>
      <c r="H44" s="4" t="str">
        <f>IF(VLOOKUP(TableFields[Field],Columns[],7,0)=0,"","-&gt;"&amp;VLOOKUP(TableFields[Field],Columns[],7,0))</f>
        <v/>
      </c>
      <c r="I44" s="4" t="str">
        <f>IF(VLOOKUP(TableFields[Field],Columns[],8,0)=0,"","-&gt;"&amp;VLOOKUP(TableFields[Field],Columns[],8,0))</f>
        <v/>
      </c>
      <c r="J44" s="4" t="str">
        <f>IF(VLOOKUP(TableFields[Field],Columns[],9,0)=0,"","-&gt;"&amp;VLOOKUP(TableFields[Field],Columns[],9,0))</f>
        <v/>
      </c>
      <c r="K4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45" spans="1:11" hidden="1" x14ac:dyDescent="0.25">
      <c r="A45" s="4" t="s">
        <v>9</v>
      </c>
      <c r="B45" s="4" t="s">
        <v>581</v>
      </c>
      <c r="C45" s="4" t="str">
        <f>VLOOKUP(TableFields[Field],Columns[],2,0)&amp;"("</f>
        <v>unsignedInteger(</v>
      </c>
      <c r="D45" s="4" t="str">
        <f>IF(VLOOKUP(TableFields[Field],Columns[],3,0)&lt;&gt;"","'"&amp;VLOOKUP(TableFields[Field],Columns[],3,0)&amp;"'","")</f>
        <v>'nest_relation3'</v>
      </c>
      <c r="E45" s="7" t="str">
        <f>IF(VLOOKUP(TableFields[Field],Columns[],4,0)&lt;&gt;0,", "&amp;VLOOKUP(TableFields[Field],Columns[],4,0)&amp;")",")")</f>
        <v>)</v>
      </c>
      <c r="F45" s="4" t="str">
        <f>IF(VLOOKUP(TableFields[Field],Columns[],5,0)=0,"","-&gt;"&amp;VLOOKUP(TableFields[Field],Columns[],5,0))</f>
        <v>-&gt;index()</v>
      </c>
      <c r="G45" s="4" t="str">
        <f>IF(VLOOKUP(TableFields[Field],Columns[],6,0)=0,"","-&gt;"&amp;VLOOKUP(TableFields[Field],Columns[],6,0))</f>
        <v>-&gt;nullable()</v>
      </c>
      <c r="H45" s="4" t="str">
        <f>IF(VLOOKUP(TableFields[Field],Columns[],7,0)=0,"","-&gt;"&amp;VLOOKUP(TableFields[Field],Columns[],7,0))</f>
        <v/>
      </c>
      <c r="I45" s="4" t="str">
        <f>IF(VLOOKUP(TableFields[Field],Columns[],8,0)=0,"","-&gt;"&amp;VLOOKUP(TableFields[Field],Columns[],8,0))</f>
        <v/>
      </c>
      <c r="J45" s="4" t="str">
        <f>IF(VLOOKUP(TableFields[Field],Columns[],9,0)=0,"","-&gt;"&amp;VLOOKUP(TableFields[Field],Columns[],9,0))</f>
        <v/>
      </c>
      <c r="K4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46" spans="1:11" hidden="1" x14ac:dyDescent="0.25">
      <c r="A46" s="4" t="s">
        <v>9</v>
      </c>
      <c r="B46" s="4" t="s">
        <v>582</v>
      </c>
      <c r="C46" s="4" t="str">
        <f>VLOOKUP(TableFields[Field],Columns[],2,0)&amp;"("</f>
        <v>unsignedInteger(</v>
      </c>
      <c r="D46" s="4" t="str">
        <f>IF(VLOOKUP(TableFields[Field],Columns[],3,0)&lt;&gt;"","'"&amp;VLOOKUP(TableFields[Field],Columns[],3,0)&amp;"'","")</f>
        <v>'nest_relation4'</v>
      </c>
      <c r="E46" s="7" t="str">
        <f>IF(VLOOKUP(TableFields[Field],Columns[],4,0)&lt;&gt;0,", "&amp;VLOOKUP(TableFields[Field],Columns[],4,0)&amp;")",")")</f>
        <v>)</v>
      </c>
      <c r="F46" s="4" t="str">
        <f>IF(VLOOKUP(TableFields[Field],Columns[],5,0)=0,"","-&gt;"&amp;VLOOKUP(TableFields[Field],Columns[],5,0))</f>
        <v>-&gt;index()</v>
      </c>
      <c r="G46" s="4" t="str">
        <f>IF(VLOOKUP(TableFields[Field],Columns[],6,0)=0,"","-&gt;"&amp;VLOOKUP(TableFields[Field],Columns[],6,0))</f>
        <v>-&gt;nullable()</v>
      </c>
      <c r="H46" s="4" t="str">
        <f>IF(VLOOKUP(TableFields[Field],Columns[],7,0)=0,"","-&gt;"&amp;VLOOKUP(TableFields[Field],Columns[],7,0))</f>
        <v/>
      </c>
      <c r="I46" s="4" t="str">
        <f>IF(VLOOKUP(TableFields[Field],Columns[],8,0)=0,"","-&gt;"&amp;VLOOKUP(TableFields[Field],Columns[],8,0))</f>
        <v/>
      </c>
      <c r="J46" s="4" t="str">
        <f>IF(VLOOKUP(TableFields[Field],Columns[],9,0)=0,"","-&gt;"&amp;VLOOKUP(TableFields[Field],Columns[],9,0))</f>
        <v/>
      </c>
      <c r="K4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$table-&gt;unsignedInteger('nest_relation4')-&gt;index()-&gt;nullable();</v>
      </c>
    </row>
    <row r="47" spans="1:11" hidden="1" x14ac:dyDescent="0.25">
      <c r="A47" s="4" t="s">
        <v>9</v>
      </c>
      <c r="B47" s="4" t="s">
        <v>583</v>
      </c>
      <c r="C47" s="4" t="str">
        <f>VLOOKUP(TableFields[Field],Columns[],2,0)&amp;"("</f>
        <v>unsignedInteger(</v>
      </c>
      <c r="D47" s="4" t="str">
        <f>IF(VLOOKUP(TableFields[Field],Columns[],3,0)&lt;&gt;"","'"&amp;VLOOKUP(TableFields[Field],Columns[],3,0)&amp;"'","")</f>
        <v>'nest_relation5'</v>
      </c>
      <c r="E47" s="7" t="str">
        <f>IF(VLOOKUP(TableFields[Field],Columns[],4,0)&lt;&gt;0,", "&amp;VLOOKUP(TableFields[Field],Columns[],4,0)&amp;")",")")</f>
        <v>)</v>
      </c>
      <c r="F47" s="4" t="str">
        <f>IF(VLOOKUP(TableFields[Field],Columns[],5,0)=0,"","-&gt;"&amp;VLOOKUP(TableFields[Field],Columns[],5,0))</f>
        <v>-&gt;index()</v>
      </c>
      <c r="G47" s="4" t="str">
        <f>IF(VLOOKUP(TableFields[Field],Columns[],6,0)=0,"","-&gt;"&amp;VLOOKUP(TableFields[Field],Columns[],6,0))</f>
        <v>-&gt;nullable()</v>
      </c>
      <c r="H47" s="4" t="str">
        <f>IF(VLOOKUP(TableFields[Field],Columns[],7,0)=0,"","-&gt;"&amp;VLOOKUP(TableFields[Field],Columns[],7,0))</f>
        <v/>
      </c>
      <c r="I47" s="4" t="str">
        <f>IF(VLOOKUP(TableFields[Field],Columns[],8,0)=0,"","-&gt;"&amp;VLOOKUP(TableFields[Field],Columns[],8,0))</f>
        <v/>
      </c>
      <c r="J47" s="4" t="str">
        <f>IF(VLOOKUP(TableFields[Field],Columns[],9,0)=0,"","-&gt;"&amp;VLOOKUP(TableFields[Field],Columns[],9,0))</f>
        <v/>
      </c>
      <c r="K4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$table-&gt;unsignedInteger('nest_relation5')-&gt;index()-&gt;nullable();</v>
      </c>
    </row>
    <row r="48" spans="1:11" hidden="1" x14ac:dyDescent="0.25">
      <c r="A48" s="4" t="s">
        <v>9</v>
      </c>
      <c r="B48" s="4" t="s">
        <v>40</v>
      </c>
      <c r="C48" s="4" t="str">
        <f>VLOOKUP(TableFields[Field],Columns[],2,0)&amp;"("</f>
        <v>timestamps(</v>
      </c>
      <c r="D48" s="4" t="str">
        <f>IF(VLOOKUP(TableFields[Field],Columns[],3,0)&lt;&gt;"","'"&amp;VLOOKUP(TableFields[Field],Columns[],3,0)&amp;"'","")</f>
        <v/>
      </c>
      <c r="E48" s="7" t="str">
        <f>IF(VLOOKUP(TableFields[Field],Columns[],4,0)&lt;&gt;0,", "&amp;VLOOKUP(TableFields[Field],Columns[],4,0)&amp;")",")")</f>
        <v>)</v>
      </c>
      <c r="F48" s="4" t="str">
        <f>IF(VLOOKUP(TableFields[Field],Columns[],5,0)=0,"","-&gt;"&amp;VLOOKUP(TableFields[Field],Columns[],5,0))</f>
        <v/>
      </c>
      <c r="G48" s="4" t="str">
        <f>IF(VLOOKUP(TableFields[Field],Columns[],6,0)=0,"","-&gt;"&amp;VLOOKUP(TableFields[Field],Columns[],6,0))</f>
        <v/>
      </c>
      <c r="H48" s="4" t="str">
        <f>IF(VLOOKUP(TableFields[Field],Columns[],7,0)=0,"","-&gt;"&amp;VLOOKUP(TableFields[Field],Columns[],7,0))</f>
        <v/>
      </c>
      <c r="I48" s="4" t="str">
        <f>IF(VLOOKUP(TableFields[Field],Columns[],8,0)=0,"","-&gt;"&amp;VLOOKUP(TableFields[Field],Columns[],8,0))</f>
        <v/>
      </c>
      <c r="J48" s="4" t="str">
        <f>IF(VLOOKUP(TableFields[Field],Columns[],9,0)=0,"","-&gt;"&amp;VLOOKUP(TableFields[Field],Columns[],9,0))</f>
        <v/>
      </c>
      <c r="K4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49" spans="1:11" hidden="1" x14ac:dyDescent="0.25">
      <c r="A49" s="4" t="s">
        <v>9</v>
      </c>
      <c r="B49" s="4" t="s">
        <v>93</v>
      </c>
      <c r="C49" s="4" t="str">
        <f>VLOOKUP(TableFields[Field],Columns[],2,0)&amp;"("</f>
        <v>foreign(</v>
      </c>
      <c r="D49" s="4" t="str">
        <f>IF(VLOOKUP(TableFields[Field],Columns[],3,0)&lt;&gt;"","'"&amp;VLOOKUP(TableFields[Field],Columns[],3,0)&amp;"'","")</f>
        <v>'resource_data'</v>
      </c>
      <c r="E49" s="7" t="str">
        <f>IF(VLOOKUP(TableFields[Field],Columns[],4,0)&lt;&gt;0,", "&amp;VLOOKUP(TableFields[Field],Columns[],4,0)&amp;")",")")</f>
        <v>)</v>
      </c>
      <c r="F49" s="4" t="str">
        <f>IF(VLOOKUP(TableFields[Field],Columns[],5,0)=0,"","-&gt;"&amp;VLOOKUP(TableFields[Field],Columns[],5,0))</f>
        <v>-&gt;references('id')</v>
      </c>
      <c r="G49" s="4" t="str">
        <f>IF(VLOOKUP(TableFields[Field],Columns[],6,0)=0,"","-&gt;"&amp;VLOOKUP(TableFields[Field],Columns[],6,0))</f>
        <v>-&gt;on('__resource_data')</v>
      </c>
      <c r="H49" s="4" t="str">
        <f>IF(VLOOKUP(TableFields[Field],Columns[],7,0)=0,"","-&gt;"&amp;VLOOKUP(TableFields[Field],Columns[],7,0))</f>
        <v>-&gt;onUpdate('cascade')</v>
      </c>
      <c r="I49" s="4" t="str">
        <f>IF(VLOOKUP(TableFields[Field],Columns[],8,0)=0,"","-&gt;"&amp;VLOOKUP(TableFields[Field],Columns[],8,0))</f>
        <v>-&gt;onDelete('cascade')</v>
      </c>
      <c r="J49" s="4" t="str">
        <f>IF(VLOOKUP(TableFields[Field],Columns[],9,0)=0,"","-&gt;"&amp;VLOOKUP(TableFields[Field],Columns[],9,0))</f>
        <v/>
      </c>
      <c r="K4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50" spans="1:11" hidden="1" x14ac:dyDescent="0.25">
      <c r="A50" s="4" t="s">
        <v>9</v>
      </c>
      <c r="B50" s="4" t="s">
        <v>578</v>
      </c>
      <c r="C50" s="4" t="str">
        <f>VLOOKUP(TableFields[Field],Columns[],2,0)&amp;"("</f>
        <v>foreign(</v>
      </c>
      <c r="D50" s="4" t="str">
        <f>IF(VLOOKUP(TableFields[Field],Columns[],3,0)&lt;&gt;"","'"&amp;VLOOKUP(TableFields[Field],Columns[],3,0)&amp;"'","")</f>
        <v>'relation'</v>
      </c>
      <c r="E50" s="7" t="str">
        <f>IF(VLOOKUP(TableFields[Field],Columns[],4,0)&lt;&gt;0,", "&amp;VLOOKUP(TableFields[Field],Columns[],4,0)&amp;")",")")</f>
        <v>)</v>
      </c>
      <c r="F50" s="4" t="str">
        <f>IF(VLOOKUP(TableFields[Field],Columns[],5,0)=0,"","-&gt;"&amp;VLOOKUP(TableFields[Field],Columns[],5,0))</f>
        <v>-&gt;references('id')</v>
      </c>
      <c r="G50" s="4" t="str">
        <f>IF(VLOOKUP(TableFields[Field],Columns[],6,0)=0,"","-&gt;"&amp;VLOOKUP(TableFields[Field],Columns[],6,0))</f>
        <v>-&gt;on('__resource_relations')</v>
      </c>
      <c r="H50" s="4" t="str">
        <f>IF(VLOOKUP(TableFields[Field],Columns[],7,0)=0,"","-&gt;"&amp;VLOOKUP(TableFields[Field],Columns[],7,0))</f>
        <v>-&gt;onUpdate('cascade')</v>
      </c>
      <c r="I50" s="4" t="str">
        <f>IF(VLOOKUP(TableFields[Field],Columns[],8,0)=0,"","-&gt;"&amp;VLOOKUP(TableFields[Field],Columns[],8,0))</f>
        <v>-&gt;onDelete('set null')</v>
      </c>
      <c r="J50" s="4" t="str">
        <f>IF(VLOOKUP(TableFields[Field],Columns[],9,0)=0,"","-&gt;"&amp;VLOOKUP(TableFields[Field],Columns[],9,0))</f>
        <v/>
      </c>
      <c r="K5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51" spans="1:11" hidden="1" x14ac:dyDescent="0.25">
      <c r="A51" s="4" t="s">
        <v>9</v>
      </c>
      <c r="B51" s="4" t="s">
        <v>584</v>
      </c>
      <c r="C51" s="4" t="str">
        <f>VLOOKUP(TableFields[Field],Columns[],2,0)&amp;"("</f>
        <v>foreign(</v>
      </c>
      <c r="D51" s="4" t="str">
        <f>IF(VLOOKUP(TableFields[Field],Columns[],3,0)&lt;&gt;"","'"&amp;VLOOKUP(TableFields[Field],Columns[],3,0)&amp;"'","")</f>
        <v>'nest_relation1'</v>
      </c>
      <c r="E51" s="7" t="str">
        <f>IF(VLOOKUP(TableFields[Field],Columns[],4,0)&lt;&gt;0,", "&amp;VLOOKUP(TableFields[Field],Columns[],4,0)&amp;")",")")</f>
        <v>)</v>
      </c>
      <c r="F51" s="4" t="str">
        <f>IF(VLOOKUP(TableFields[Field],Columns[],5,0)=0,"","-&gt;"&amp;VLOOKUP(TableFields[Field],Columns[],5,0))</f>
        <v>-&gt;references('id')</v>
      </c>
      <c r="G51" s="4" t="str">
        <f>IF(VLOOKUP(TableFields[Field],Columns[],6,0)=0,"","-&gt;"&amp;VLOOKUP(TableFields[Field],Columns[],6,0))</f>
        <v>-&gt;on('__resource_relations')</v>
      </c>
      <c r="H51" s="4" t="str">
        <f>IF(VLOOKUP(TableFields[Field],Columns[],7,0)=0,"","-&gt;"&amp;VLOOKUP(TableFields[Field],Columns[],7,0))</f>
        <v>-&gt;onUpdate('cascade')</v>
      </c>
      <c r="I51" s="4" t="str">
        <f>IF(VLOOKUP(TableFields[Field],Columns[],8,0)=0,"","-&gt;"&amp;VLOOKUP(TableFields[Field],Columns[],8,0))</f>
        <v>-&gt;onDelete('set null')</v>
      </c>
      <c r="J51" s="4" t="str">
        <f>IF(VLOOKUP(TableFields[Field],Columns[],9,0)=0,"","-&gt;"&amp;VLOOKUP(TableFields[Field],Columns[],9,0))</f>
        <v/>
      </c>
      <c r="K51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52" spans="1:11" hidden="1" x14ac:dyDescent="0.25">
      <c r="A52" s="4" t="s">
        <v>9</v>
      </c>
      <c r="B52" s="4" t="s">
        <v>585</v>
      </c>
      <c r="C52" s="4" t="str">
        <f>VLOOKUP(TableFields[Field],Columns[],2,0)&amp;"("</f>
        <v>foreign(</v>
      </c>
      <c r="D52" s="4" t="str">
        <f>IF(VLOOKUP(TableFields[Field],Columns[],3,0)&lt;&gt;"","'"&amp;VLOOKUP(TableFields[Field],Columns[],3,0)&amp;"'","")</f>
        <v>'nest_relation2'</v>
      </c>
      <c r="E52" s="7" t="str">
        <f>IF(VLOOKUP(TableFields[Field],Columns[],4,0)&lt;&gt;0,", "&amp;VLOOKUP(TableFields[Field],Columns[],4,0)&amp;")",")")</f>
        <v>)</v>
      </c>
      <c r="F52" s="4" t="str">
        <f>IF(VLOOKUP(TableFields[Field],Columns[],5,0)=0,"","-&gt;"&amp;VLOOKUP(TableFields[Field],Columns[],5,0))</f>
        <v>-&gt;references('id')</v>
      </c>
      <c r="G52" s="4" t="str">
        <f>IF(VLOOKUP(TableFields[Field],Columns[],6,0)=0,"","-&gt;"&amp;VLOOKUP(TableFields[Field],Columns[],6,0))</f>
        <v>-&gt;on('__resource_relations')</v>
      </c>
      <c r="H52" s="4" t="str">
        <f>IF(VLOOKUP(TableFields[Field],Columns[],7,0)=0,"","-&gt;"&amp;VLOOKUP(TableFields[Field],Columns[],7,0))</f>
        <v>-&gt;onUpdate('cascade')</v>
      </c>
      <c r="I52" s="4" t="str">
        <f>IF(VLOOKUP(TableFields[Field],Columns[],8,0)=0,"","-&gt;"&amp;VLOOKUP(TableFields[Field],Columns[],8,0))</f>
        <v>-&gt;onDelete('set null')</v>
      </c>
      <c r="J52" s="4" t="str">
        <f>IF(VLOOKUP(TableFields[Field],Columns[],9,0)=0,"","-&gt;"&amp;VLOOKUP(TableFields[Field],Columns[],9,0))</f>
        <v/>
      </c>
      <c r="K5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53" spans="1:11" hidden="1" x14ac:dyDescent="0.25">
      <c r="A53" s="4" t="s">
        <v>9</v>
      </c>
      <c r="B53" s="4" t="s">
        <v>586</v>
      </c>
      <c r="C53" s="4" t="str">
        <f>VLOOKUP(TableFields[Field],Columns[],2,0)&amp;"("</f>
        <v>foreign(</v>
      </c>
      <c r="D53" s="4" t="str">
        <f>IF(VLOOKUP(TableFields[Field],Columns[],3,0)&lt;&gt;"","'"&amp;VLOOKUP(TableFields[Field],Columns[],3,0)&amp;"'","")</f>
        <v>'nest_relation3'</v>
      </c>
      <c r="E53" s="7" t="str">
        <f>IF(VLOOKUP(TableFields[Field],Columns[],4,0)&lt;&gt;0,", "&amp;VLOOKUP(TableFields[Field],Columns[],4,0)&amp;")",")")</f>
        <v>)</v>
      </c>
      <c r="F53" s="4" t="str">
        <f>IF(VLOOKUP(TableFields[Field],Columns[],5,0)=0,"","-&gt;"&amp;VLOOKUP(TableFields[Field],Columns[],5,0))</f>
        <v>-&gt;references('id')</v>
      </c>
      <c r="G53" s="4" t="str">
        <f>IF(VLOOKUP(TableFields[Field],Columns[],6,0)=0,"","-&gt;"&amp;VLOOKUP(TableFields[Field],Columns[],6,0))</f>
        <v>-&gt;on('__resource_relations')</v>
      </c>
      <c r="H53" s="4" t="str">
        <f>IF(VLOOKUP(TableFields[Field],Columns[],7,0)=0,"","-&gt;"&amp;VLOOKUP(TableFields[Field],Columns[],7,0))</f>
        <v>-&gt;onUpdate('cascade')</v>
      </c>
      <c r="I53" s="4" t="str">
        <f>IF(VLOOKUP(TableFields[Field],Columns[],8,0)=0,"","-&gt;"&amp;VLOOKUP(TableFields[Field],Columns[],8,0))</f>
        <v>-&gt;onDelete('set null')</v>
      </c>
      <c r="J53" s="4" t="str">
        <f>IF(VLOOKUP(TableFields[Field],Columns[],9,0)=0,"","-&gt;"&amp;VLOOKUP(TableFields[Field],Columns[],9,0))</f>
        <v/>
      </c>
      <c r="K5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54" spans="1:11" hidden="1" x14ac:dyDescent="0.25">
      <c r="A54" s="4" t="s">
        <v>9</v>
      </c>
      <c r="B54" s="4" t="s">
        <v>587</v>
      </c>
      <c r="C54" s="4" t="str">
        <f>VLOOKUP(TableFields[Field],Columns[],2,0)&amp;"("</f>
        <v>foreign(</v>
      </c>
      <c r="D54" s="4" t="str">
        <f>IF(VLOOKUP(TableFields[Field],Columns[],3,0)&lt;&gt;"","'"&amp;VLOOKUP(TableFields[Field],Columns[],3,0)&amp;"'","")</f>
        <v>'nest_relation4'</v>
      </c>
      <c r="E54" s="7" t="str">
        <f>IF(VLOOKUP(TableFields[Field],Columns[],4,0)&lt;&gt;0,", "&amp;VLOOKUP(TableFields[Field],Columns[],4,0)&amp;")",")")</f>
        <v>)</v>
      </c>
      <c r="F54" s="4" t="str">
        <f>IF(VLOOKUP(TableFields[Field],Columns[],5,0)=0,"","-&gt;"&amp;VLOOKUP(TableFields[Field],Columns[],5,0))</f>
        <v>-&gt;references('id')</v>
      </c>
      <c r="G54" s="4" t="str">
        <f>IF(VLOOKUP(TableFields[Field],Columns[],6,0)=0,"","-&gt;"&amp;VLOOKUP(TableFields[Field],Columns[],6,0))</f>
        <v>-&gt;on('__resource_relations')</v>
      </c>
      <c r="H54" s="4" t="str">
        <f>IF(VLOOKUP(TableFields[Field],Columns[],7,0)=0,"","-&gt;"&amp;VLOOKUP(TableFields[Field],Columns[],7,0))</f>
        <v>-&gt;onUpdate('cascade')</v>
      </c>
      <c r="I54" s="4" t="str">
        <f>IF(VLOOKUP(TableFields[Field],Columns[],8,0)=0,"","-&gt;"&amp;VLOOKUP(TableFields[Field],Columns[],8,0))</f>
        <v>-&gt;onDelete('set null')</v>
      </c>
      <c r="J54" s="4" t="str">
        <f>IF(VLOOKUP(TableFields[Field],Columns[],9,0)=0,"","-&gt;"&amp;VLOOKUP(TableFields[Field],Columns[],9,0))</f>
        <v/>
      </c>
      <c r="K54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$table-&gt;foreign('nest_relation4')-&gt;references('id')-&gt;on('__resource_relations')-&gt;onUpdate('cascade')-&gt;onDelete('set null');</v>
      </c>
    </row>
    <row r="55" spans="1:11" hidden="1" x14ac:dyDescent="0.25">
      <c r="A55" s="4" t="s">
        <v>9</v>
      </c>
      <c r="B55" s="4" t="s">
        <v>588</v>
      </c>
      <c r="C55" s="4" t="str">
        <f>VLOOKUP(TableFields[Field],Columns[],2,0)&amp;"("</f>
        <v>foreign(</v>
      </c>
      <c r="D55" s="4" t="str">
        <f>IF(VLOOKUP(TableFields[Field],Columns[],3,0)&lt;&gt;"","'"&amp;VLOOKUP(TableFields[Field],Columns[],3,0)&amp;"'","")</f>
        <v>'nest_relation5'</v>
      </c>
      <c r="E55" s="7" t="str">
        <f>IF(VLOOKUP(TableFields[Field],Columns[],4,0)&lt;&gt;0,", "&amp;VLOOKUP(TableFields[Field],Columns[],4,0)&amp;")",")")</f>
        <v>)</v>
      </c>
      <c r="F55" s="4" t="str">
        <f>IF(VLOOKUP(TableFields[Field],Columns[],5,0)=0,"","-&gt;"&amp;VLOOKUP(TableFields[Field],Columns[],5,0))</f>
        <v>-&gt;references('id')</v>
      </c>
      <c r="G55" s="4" t="str">
        <f>IF(VLOOKUP(TableFields[Field],Columns[],6,0)=0,"","-&gt;"&amp;VLOOKUP(TableFields[Field],Columns[],6,0))</f>
        <v>-&gt;on('__resource_relations')</v>
      </c>
      <c r="H55" s="4" t="str">
        <f>IF(VLOOKUP(TableFields[Field],Columns[],7,0)=0,"","-&gt;"&amp;VLOOKUP(TableFields[Field],Columns[],7,0))</f>
        <v>-&gt;onUpdate('cascade')</v>
      </c>
      <c r="I55" s="4" t="str">
        <f>IF(VLOOKUP(TableFields[Field],Columns[],8,0)=0,"","-&gt;"&amp;VLOOKUP(TableFields[Field],Columns[],8,0))</f>
        <v>-&gt;onDelete('set null')</v>
      </c>
      <c r="J55" s="4" t="str">
        <f>IF(VLOOKUP(TableFields[Field],Columns[],9,0)=0,"","-&gt;"&amp;VLOOKUP(TableFields[Field],Columns[],9,0))</f>
        <v/>
      </c>
      <c r="K55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$table-&gt;foreign('nest_relation5')-&gt;references('id')-&gt;on('__resource_relations')-&gt;onUpdate('cascade')-&gt;onDelete('set null');</v>
      </c>
    </row>
    <row r="56" spans="1:11" hidden="1" x14ac:dyDescent="0.25">
      <c r="A56" s="4" t="s">
        <v>5</v>
      </c>
      <c r="B56" s="4" t="s">
        <v>21</v>
      </c>
      <c r="C56" s="4" t="str">
        <f>VLOOKUP(TableFields[Field],Columns[],2,0)&amp;"("</f>
        <v>increments(</v>
      </c>
      <c r="D56" s="4" t="str">
        <f>IF(VLOOKUP(TableFields[Field],Columns[],3,0)&lt;&gt;"","'"&amp;VLOOKUP(TableFields[Field],Columns[],3,0)&amp;"'","")</f>
        <v>'id'</v>
      </c>
      <c r="E56" s="7" t="str">
        <f>IF(VLOOKUP(TableFields[Field],Columns[],4,0)&lt;&gt;0,", "&amp;VLOOKUP(TableFields[Field],Columns[],4,0)&amp;")",")")</f>
        <v>)</v>
      </c>
      <c r="F56" s="4" t="str">
        <f>IF(VLOOKUP(TableFields[Field],Columns[],5,0)=0,"","-&gt;"&amp;VLOOKUP(TableFields[Field],Columns[],5,0))</f>
        <v/>
      </c>
      <c r="G56" s="4" t="str">
        <f>IF(VLOOKUP(TableFields[Field],Columns[],6,0)=0,"","-&gt;"&amp;VLOOKUP(TableFields[Field],Columns[],6,0))</f>
        <v/>
      </c>
      <c r="H56" s="4" t="str">
        <f>IF(VLOOKUP(TableFields[Field],Columns[],7,0)=0,"","-&gt;"&amp;VLOOKUP(TableFields[Field],Columns[],7,0))</f>
        <v/>
      </c>
      <c r="I56" s="4" t="str">
        <f>IF(VLOOKUP(TableFields[Field],Columns[],8,0)=0,"","-&gt;"&amp;VLOOKUP(TableFields[Field],Columns[],8,0))</f>
        <v/>
      </c>
      <c r="J56" s="4" t="str">
        <f>IF(VLOOKUP(TableFields[Field],Columns[],9,0)=0,"","-&gt;"&amp;VLOOKUP(TableFields[Field],Columns[],9,0))</f>
        <v/>
      </c>
      <c r="K5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57" spans="1:11" hidden="1" x14ac:dyDescent="0.25">
      <c r="A57" s="4" t="s">
        <v>5</v>
      </c>
      <c r="B57" s="4" t="s">
        <v>23</v>
      </c>
      <c r="C57" s="4" t="str">
        <f>VLOOKUP(TableFields[Field],Columns[],2,0)&amp;"("</f>
        <v>unsignedInteger(</v>
      </c>
      <c r="D57" s="4" t="str">
        <f>IF(VLOOKUP(TableFields[Field],Columns[],3,0)&lt;&gt;"","'"&amp;VLOOKUP(TableFields[Field],Columns[],3,0)&amp;"'","")</f>
        <v>'resource'</v>
      </c>
      <c r="E57" s="7" t="str">
        <f>IF(VLOOKUP(TableFields[Field],Columns[],4,0)&lt;&gt;0,", "&amp;VLOOKUP(TableFields[Field],Columns[],4,0)&amp;")",")")</f>
        <v>)</v>
      </c>
      <c r="F57" s="4" t="str">
        <f>IF(VLOOKUP(TableFields[Field],Columns[],5,0)=0,"","-&gt;"&amp;VLOOKUP(TableFields[Field],Columns[],5,0))</f>
        <v>-&gt;index()</v>
      </c>
      <c r="G57" s="4" t="str">
        <f>IF(VLOOKUP(TableFields[Field],Columns[],6,0)=0,"","-&gt;"&amp;VLOOKUP(TableFields[Field],Columns[],6,0))</f>
        <v/>
      </c>
      <c r="H57" s="4" t="str">
        <f>IF(VLOOKUP(TableFields[Field],Columns[],7,0)=0,"","-&gt;"&amp;VLOOKUP(TableFields[Field],Columns[],7,0))</f>
        <v/>
      </c>
      <c r="I57" s="4" t="str">
        <f>IF(VLOOKUP(TableFields[Field],Columns[],8,0)=0,"","-&gt;"&amp;VLOOKUP(TableFields[Field],Columns[],8,0))</f>
        <v/>
      </c>
      <c r="J57" s="4" t="str">
        <f>IF(VLOOKUP(TableFields[Field],Columns[],9,0)=0,"","-&gt;"&amp;VLOOKUP(TableFields[Field],Columns[],9,0))</f>
        <v/>
      </c>
      <c r="K5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58" spans="1:11" hidden="1" x14ac:dyDescent="0.25">
      <c r="A58" s="4" t="s">
        <v>5</v>
      </c>
      <c r="B58" s="4" t="s">
        <v>26</v>
      </c>
      <c r="C58" s="4" t="str">
        <f>VLOOKUP(TableFields[Field],Columns[],2,0)&amp;"("</f>
        <v>string(</v>
      </c>
      <c r="D58" s="4" t="str">
        <f>IF(VLOOKUP(TableFields[Field],Columns[],3,0)&lt;&gt;"","'"&amp;VLOOKUP(TableFields[Field],Columns[],3,0)&amp;"'","")</f>
        <v>'name'</v>
      </c>
      <c r="E58" s="7" t="str">
        <f>IF(VLOOKUP(TableFields[Field],Columns[],4,0)&lt;&gt;0,", "&amp;VLOOKUP(TableFields[Field],Columns[],4,0)&amp;")",")")</f>
        <v>, 64)</v>
      </c>
      <c r="F58" s="4" t="str">
        <f>IF(VLOOKUP(TableFields[Field],Columns[],5,0)=0,"","-&gt;"&amp;VLOOKUP(TableFields[Field],Columns[],5,0))</f>
        <v>-&gt;index()</v>
      </c>
      <c r="G58" s="4" t="str">
        <f>IF(VLOOKUP(TableFields[Field],Columns[],6,0)=0,"","-&gt;"&amp;VLOOKUP(TableFields[Field],Columns[],6,0))</f>
        <v/>
      </c>
      <c r="H58" s="4" t="str">
        <f>IF(VLOOKUP(TableFields[Field],Columns[],7,0)=0,"","-&gt;"&amp;VLOOKUP(TableFields[Field],Columns[],7,0))</f>
        <v/>
      </c>
      <c r="I58" s="4" t="str">
        <f>IF(VLOOKUP(TableFields[Field],Columns[],8,0)=0,"","-&gt;"&amp;VLOOKUP(TableFields[Field],Columns[],8,0))</f>
        <v/>
      </c>
      <c r="J58" s="4" t="str">
        <f>IF(VLOOKUP(TableFields[Field],Columns[],9,0)=0,"","-&gt;"&amp;VLOOKUP(TableFields[Field],Columns[],9,0))</f>
        <v/>
      </c>
      <c r="K5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59" spans="1:11" hidden="1" x14ac:dyDescent="0.25">
      <c r="A59" s="4" t="s">
        <v>5</v>
      </c>
      <c r="B59" s="4" t="s">
        <v>28</v>
      </c>
      <c r="C59" s="4" t="str">
        <f>VLOOKUP(TableFields[Field],Columns[],2,0)&amp;"("</f>
        <v>string(</v>
      </c>
      <c r="D59" s="4" t="str">
        <f>IF(VLOOKUP(TableFields[Field],Columns[],3,0)&lt;&gt;"","'"&amp;VLOOKUP(TableFields[Field],Columns[],3,0)&amp;"'","")</f>
        <v>'description'</v>
      </c>
      <c r="E59" s="7" t="str">
        <f>IF(VLOOKUP(TableFields[Field],Columns[],4,0)&lt;&gt;0,", "&amp;VLOOKUP(TableFields[Field],Columns[],4,0)&amp;")",")")</f>
        <v>, 1024)</v>
      </c>
      <c r="F59" s="4" t="str">
        <f>IF(VLOOKUP(TableFields[Field],Columns[],5,0)=0,"","-&gt;"&amp;VLOOKUP(TableFields[Field],Columns[],5,0))</f>
        <v>-&gt;nullable()</v>
      </c>
      <c r="G59" s="4" t="str">
        <f>IF(VLOOKUP(TableFields[Field],Columns[],6,0)=0,"","-&gt;"&amp;VLOOKUP(TableFields[Field],Columns[],6,0))</f>
        <v/>
      </c>
      <c r="H59" s="4" t="str">
        <f>IF(VLOOKUP(TableFields[Field],Columns[],7,0)=0,"","-&gt;"&amp;VLOOKUP(TableFields[Field],Columns[],7,0))</f>
        <v/>
      </c>
      <c r="I59" s="4" t="str">
        <f>IF(VLOOKUP(TableFields[Field],Columns[],8,0)=0,"","-&gt;"&amp;VLOOKUP(TableFields[Field],Columns[],8,0))</f>
        <v/>
      </c>
      <c r="J59" s="4" t="str">
        <f>IF(VLOOKUP(TableFields[Field],Columns[],9,0)=0,"","-&gt;"&amp;VLOOKUP(TableFields[Field],Columns[],9,0))</f>
        <v/>
      </c>
      <c r="K59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60" spans="1:11" hidden="1" x14ac:dyDescent="0.25">
      <c r="A60" s="4" t="s">
        <v>5</v>
      </c>
      <c r="B60" s="4" t="s">
        <v>30</v>
      </c>
      <c r="C60" s="4" t="str">
        <f>VLOOKUP(TableFields[Field],Columns[],2,0)&amp;"("</f>
        <v>string(</v>
      </c>
      <c r="D60" s="4" t="str">
        <f>IF(VLOOKUP(TableFields[Field],Columns[],3,0)&lt;&gt;"","'"&amp;VLOOKUP(TableFields[Field],Columns[],3,0)&amp;"'","")</f>
        <v>'title'</v>
      </c>
      <c r="E60" s="7" t="str">
        <f>IF(VLOOKUP(TableFields[Field],Columns[],4,0)&lt;&gt;0,", "&amp;VLOOKUP(TableFields[Field],Columns[],4,0)&amp;")",")")</f>
        <v>, 128)</v>
      </c>
      <c r="F60" s="4" t="str">
        <f>IF(VLOOKUP(TableFields[Field],Columns[],5,0)=0,"","-&gt;"&amp;VLOOKUP(TableFields[Field],Columns[],5,0))</f>
        <v>-&gt;nullable()</v>
      </c>
      <c r="G60" s="4" t="str">
        <f>IF(VLOOKUP(TableFields[Field],Columns[],6,0)=0,"","-&gt;"&amp;VLOOKUP(TableFields[Field],Columns[],6,0))</f>
        <v/>
      </c>
      <c r="H60" s="4" t="str">
        <f>IF(VLOOKUP(TableFields[Field],Columns[],7,0)=0,"","-&gt;"&amp;VLOOKUP(TableFields[Field],Columns[],7,0))</f>
        <v/>
      </c>
      <c r="I60" s="4" t="str">
        <f>IF(VLOOKUP(TableFields[Field],Columns[],8,0)=0,"","-&gt;"&amp;VLOOKUP(TableFields[Field],Columns[],8,0))</f>
        <v/>
      </c>
      <c r="J60" s="4" t="str">
        <f>IF(VLOOKUP(TableFields[Field],Columns[],9,0)=0,"","-&gt;"&amp;VLOOKUP(TableFields[Field],Columns[],9,0))</f>
        <v/>
      </c>
      <c r="K60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61" spans="1:11" hidden="1" x14ac:dyDescent="0.25">
      <c r="A61" s="4" t="s">
        <v>5</v>
      </c>
      <c r="B61" s="4" t="s">
        <v>62</v>
      </c>
      <c r="C61" s="4" t="str">
        <f>VLOOKUP(TableFields[Field],Columns[],2,0)&amp;"("</f>
        <v>unsignedSmallInteger(</v>
      </c>
      <c r="D61" s="4" t="str">
        <f>IF(VLOOKUP(TableFields[Field],Columns[],3,0)&lt;&gt;"","'"&amp;VLOOKUP(TableFields[Field],Columns[],3,0)&amp;"'","")</f>
        <v>'items_per_page'</v>
      </c>
      <c r="E61" s="7" t="str">
        <f>IF(VLOOKUP(TableFields[Field],Columns[],4,0)&lt;&gt;0,", "&amp;VLOOKUP(TableFields[Field],Columns[],4,0)&amp;")",")")</f>
        <v>)</v>
      </c>
      <c r="F61" s="4" t="str">
        <f>IF(VLOOKUP(TableFields[Field],Columns[],5,0)=0,"","-&gt;"&amp;VLOOKUP(TableFields[Field],Columns[],5,0))</f>
        <v>-&gt;default('25')</v>
      </c>
      <c r="G61" s="4" t="str">
        <f>IF(VLOOKUP(TableFields[Field],Columns[],6,0)=0,"","-&gt;"&amp;VLOOKUP(TableFields[Field],Columns[],6,0))</f>
        <v/>
      </c>
      <c r="H61" s="4" t="str">
        <f>IF(VLOOKUP(TableFields[Field],Columns[],7,0)=0,"","-&gt;"&amp;VLOOKUP(TableFields[Field],Columns[],7,0))</f>
        <v/>
      </c>
      <c r="I61" s="4" t="str">
        <f>IF(VLOOKUP(TableFields[Field],Columns[],8,0)=0,"","-&gt;"&amp;VLOOKUP(TableFields[Field],Columns[],8,0))</f>
        <v/>
      </c>
      <c r="J61" s="4" t="str">
        <f>IF(VLOOKUP(TableFields[Field],Columns[],9,0)=0,"","-&gt;"&amp;VLOOKUP(TableFields[Field],Columns[],9,0))</f>
        <v/>
      </c>
      <c r="K61" s="4" t="str">
        <f>"$table-&gt;"&amp;TableFields[Type]&amp;TableFields[Name]&amp;TableFields[Arg2]&amp;TableFields[Method1]&amp;TableFields[Method2]&amp;TableFields[Method3]&amp;TableFields[Method4]&amp;TableFields[Method5]&amp;";"</f>
        <v>$table-&gt;unsignedSmallInteger('items_per_page')-&gt;default('25');</v>
      </c>
    </row>
    <row r="62" spans="1:11" hidden="1" x14ac:dyDescent="0.25">
      <c r="A62" s="4" t="s">
        <v>5</v>
      </c>
      <c r="B62" s="2" t="s">
        <v>36</v>
      </c>
      <c r="C62" s="2" t="str">
        <f>VLOOKUP(TableFields[Field],Columns[],2,0)&amp;"("</f>
        <v>string(</v>
      </c>
      <c r="D62" s="2" t="str">
        <f>IF(VLOOKUP(TableFields[Field],Columns[],3,0)&lt;&gt;"","'"&amp;VLOOKUP(TableFields[Field],Columns[],3,0)&amp;"'","")</f>
        <v>'method'</v>
      </c>
      <c r="E62" s="9" t="str">
        <f>IF(VLOOKUP(TableFields[Field],Columns[],4,0)&lt;&gt;0,", "&amp;VLOOKUP(TableFields[Field],Columns[],4,0)&amp;")",")")</f>
        <v>, 128)</v>
      </c>
      <c r="F62" s="2" t="str">
        <f>IF(VLOOKUP(TableFields[Field],Columns[],5,0)=0,"","-&gt;"&amp;VLOOKUP(TableFields[Field],Columns[],5,0))</f>
        <v>-&gt;nullable()</v>
      </c>
      <c r="G62" s="2" t="str">
        <f>IF(VLOOKUP(TableFields[Field],Columns[],6,0)=0,"","-&gt;"&amp;VLOOKUP(TableFields[Field],Columns[],6,0))</f>
        <v/>
      </c>
      <c r="H62" s="2" t="str">
        <f>IF(VLOOKUP(TableFields[Field],Columns[],7,0)=0,"","-&gt;"&amp;VLOOKUP(TableFields[Field],Columns[],7,0))</f>
        <v/>
      </c>
      <c r="I62" s="2" t="str">
        <f>IF(VLOOKUP(TableFields[Field],Columns[],8,0)=0,"","-&gt;"&amp;VLOOKUP(TableFields[Field],Columns[],8,0))</f>
        <v/>
      </c>
      <c r="J62" s="2" t="str">
        <f>IF(VLOOKUP(TableFields[Field],Columns[],9,0)=0,"","-&gt;"&amp;VLOOKUP(TableFields[Field],Columns[],9,0))</f>
        <v/>
      </c>
      <c r="K62" s="2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63" spans="1:11" hidden="1" x14ac:dyDescent="0.25">
      <c r="A63" s="4" t="s">
        <v>5</v>
      </c>
      <c r="B63" s="4" t="s">
        <v>40</v>
      </c>
      <c r="C63" s="4" t="str">
        <f>VLOOKUP(TableFields[Field],Columns[],2,0)&amp;"("</f>
        <v>timestamps(</v>
      </c>
      <c r="D63" s="4" t="str">
        <f>IF(VLOOKUP(TableFields[Field],Columns[],3,0)&lt;&gt;"","'"&amp;VLOOKUP(TableFields[Field],Columns[],3,0)&amp;"'","")</f>
        <v/>
      </c>
      <c r="E63" s="7" t="str">
        <f>IF(VLOOKUP(TableFields[Field],Columns[],4,0)&lt;&gt;0,", "&amp;VLOOKUP(TableFields[Field],Columns[],4,0)&amp;")",")")</f>
        <v>)</v>
      </c>
      <c r="F63" s="4" t="str">
        <f>IF(VLOOKUP(TableFields[Field],Columns[],5,0)=0,"","-&gt;"&amp;VLOOKUP(TableFields[Field],Columns[],5,0))</f>
        <v/>
      </c>
      <c r="G63" s="4" t="str">
        <f>IF(VLOOKUP(TableFields[Field],Columns[],6,0)=0,"","-&gt;"&amp;VLOOKUP(TableFields[Field],Columns[],6,0))</f>
        <v/>
      </c>
      <c r="H63" s="4" t="str">
        <f>IF(VLOOKUP(TableFields[Field],Columns[],7,0)=0,"","-&gt;"&amp;VLOOKUP(TableFields[Field],Columns[],7,0))</f>
        <v/>
      </c>
      <c r="I63" s="4" t="str">
        <f>IF(VLOOKUP(TableFields[Field],Columns[],8,0)=0,"","-&gt;"&amp;VLOOKUP(TableFields[Field],Columns[],8,0))</f>
        <v/>
      </c>
      <c r="J63" s="4" t="str">
        <f>IF(VLOOKUP(TableFields[Field],Columns[],9,0)=0,"","-&gt;"&amp;VLOOKUP(TableFields[Field],Columns[],9,0))</f>
        <v/>
      </c>
      <c r="K6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64" spans="1:11" hidden="1" x14ac:dyDescent="0.25">
      <c r="A64" s="4" t="s">
        <v>5</v>
      </c>
      <c r="B64" s="4" t="s">
        <v>41</v>
      </c>
      <c r="C64" s="4" t="str">
        <f>VLOOKUP(TableFields[Field],Columns[],2,0)&amp;"("</f>
        <v>foreign(</v>
      </c>
      <c r="D64" s="4" t="str">
        <f>IF(VLOOKUP(TableFields[Field],Columns[],3,0)&lt;&gt;"","'"&amp;VLOOKUP(TableFields[Field],Columns[],3,0)&amp;"'","")</f>
        <v>'resource'</v>
      </c>
      <c r="E64" s="7" t="str">
        <f>IF(VLOOKUP(TableFields[Field],Columns[],4,0)&lt;&gt;0,", "&amp;VLOOKUP(TableFields[Field],Columns[],4,0)&amp;")",")")</f>
        <v>)</v>
      </c>
      <c r="F64" s="4" t="str">
        <f>IF(VLOOKUP(TableFields[Field],Columns[],5,0)=0,"","-&gt;"&amp;VLOOKUP(TableFields[Field],Columns[],5,0))</f>
        <v>-&gt;references('id')</v>
      </c>
      <c r="G64" s="4" t="str">
        <f>IF(VLOOKUP(TableFields[Field],Columns[],6,0)=0,"","-&gt;"&amp;VLOOKUP(TableFields[Field],Columns[],6,0))</f>
        <v>-&gt;on('__resources')</v>
      </c>
      <c r="H64" s="4" t="str">
        <f>IF(VLOOKUP(TableFields[Field],Columns[],7,0)=0,"","-&gt;"&amp;VLOOKUP(TableFields[Field],Columns[],7,0))</f>
        <v>-&gt;onUpdate('cascade')</v>
      </c>
      <c r="I64" s="4" t="str">
        <f>IF(VLOOKUP(TableFields[Field],Columns[],8,0)=0,"","-&gt;"&amp;VLOOKUP(TableFields[Field],Columns[],8,0))</f>
        <v>-&gt;onDelete('cascade')</v>
      </c>
      <c r="J64" s="4" t="str">
        <f>IF(VLOOKUP(TableFields[Field],Columns[],9,0)=0,"","-&gt;"&amp;VLOOKUP(TableFields[Field],Columns[],9,0))</f>
        <v/>
      </c>
      <c r="K6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65" spans="1:11" hidden="1" x14ac:dyDescent="0.25">
      <c r="A65" s="4" t="s">
        <v>10</v>
      </c>
      <c r="B65" s="4" t="s">
        <v>21</v>
      </c>
      <c r="C65" s="4" t="str">
        <f>VLOOKUP(TableFields[Field],Columns[],2,0)&amp;"("</f>
        <v>increments(</v>
      </c>
      <c r="D65" s="4" t="str">
        <f>IF(VLOOKUP(TableFields[Field],Columns[],3,0)&lt;&gt;"","'"&amp;VLOOKUP(TableFields[Field],Columns[],3,0)&amp;"'","")</f>
        <v>'id'</v>
      </c>
      <c r="E65" s="7" t="str">
        <f>IF(VLOOKUP(TableFields[Field],Columns[],4,0)&lt;&gt;0,", "&amp;VLOOKUP(TableFields[Field],Columns[],4,0)&amp;")",")")</f>
        <v>)</v>
      </c>
      <c r="F65" s="4" t="str">
        <f>IF(VLOOKUP(TableFields[Field],Columns[],5,0)=0,"","-&gt;"&amp;VLOOKUP(TableFields[Field],Columns[],5,0))</f>
        <v/>
      </c>
      <c r="G65" s="4" t="str">
        <f>IF(VLOOKUP(TableFields[Field],Columns[],6,0)=0,"","-&gt;"&amp;VLOOKUP(TableFields[Field],Columns[],6,0))</f>
        <v/>
      </c>
      <c r="H65" s="4" t="str">
        <f>IF(VLOOKUP(TableFields[Field],Columns[],7,0)=0,"","-&gt;"&amp;VLOOKUP(TableFields[Field],Columns[],7,0))</f>
        <v/>
      </c>
      <c r="I65" s="4" t="str">
        <f>IF(VLOOKUP(TableFields[Field],Columns[],8,0)=0,"","-&gt;"&amp;VLOOKUP(TableFields[Field],Columns[],8,0))</f>
        <v/>
      </c>
      <c r="J65" s="4" t="str">
        <f>IF(VLOOKUP(TableFields[Field],Columns[],9,0)=0,"","-&gt;"&amp;VLOOKUP(TableFields[Field],Columns[],9,0))</f>
        <v/>
      </c>
      <c r="K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66" spans="1:11" hidden="1" x14ac:dyDescent="0.25">
      <c r="A66" s="4" t="s">
        <v>10</v>
      </c>
      <c r="B66" s="4" t="s">
        <v>94</v>
      </c>
      <c r="C66" s="4" t="str">
        <f>VLOOKUP(TableFields[Field],Columns[],2,0)&amp;"("</f>
        <v>unsignedInteger(</v>
      </c>
      <c r="D66" s="4" t="str">
        <f>IF(VLOOKUP(TableFields[Field],Columns[],3,0)&lt;&gt;"","'"&amp;VLOOKUP(TableFields[Field],Columns[],3,0)&amp;"'","")</f>
        <v>'resource_list'</v>
      </c>
      <c r="E66" s="7" t="str">
        <f>IF(VLOOKUP(TableFields[Field],Columns[],4,0)&lt;&gt;0,", "&amp;VLOOKUP(TableFields[Field],Columns[],4,0)&amp;")",")")</f>
        <v>)</v>
      </c>
      <c r="F66" s="4" t="str">
        <f>IF(VLOOKUP(TableFields[Field],Columns[],5,0)=0,"","-&gt;"&amp;VLOOKUP(TableFields[Field],Columns[],5,0))</f>
        <v>-&gt;index()</v>
      </c>
      <c r="G66" s="4" t="str">
        <f>IF(VLOOKUP(TableFields[Field],Columns[],6,0)=0,"","-&gt;"&amp;VLOOKUP(TableFields[Field],Columns[],6,0))</f>
        <v/>
      </c>
      <c r="H66" s="4" t="str">
        <f>IF(VLOOKUP(TableFields[Field],Columns[],7,0)=0,"","-&gt;"&amp;VLOOKUP(TableFields[Field],Columns[],7,0))</f>
        <v/>
      </c>
      <c r="I66" s="4" t="str">
        <f>IF(VLOOKUP(TableFields[Field],Columns[],8,0)=0,"","-&gt;"&amp;VLOOKUP(TableFields[Field],Columns[],8,0))</f>
        <v/>
      </c>
      <c r="J66" s="4" t="str">
        <f>IF(VLOOKUP(TableFields[Field],Columns[],9,0)=0,"","-&gt;"&amp;VLOOKUP(TableFields[Field],Columns[],9,0))</f>
        <v/>
      </c>
      <c r="K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67" spans="1:11" hidden="1" x14ac:dyDescent="0.25">
      <c r="A67" s="4" t="s">
        <v>10</v>
      </c>
      <c r="B67" s="4" t="s">
        <v>577</v>
      </c>
      <c r="C67" s="4" t="str">
        <f>VLOOKUP(TableFields[Field],Columns[],2,0)&amp;"("</f>
        <v>unsignedInteger(</v>
      </c>
      <c r="D67" s="4" t="str">
        <f>IF(VLOOKUP(TableFields[Field],Columns[],3,0)&lt;&gt;"","'"&amp;VLOOKUP(TableFields[Field],Columns[],3,0)&amp;"'","")</f>
        <v>'relation'</v>
      </c>
      <c r="E67" s="7" t="str">
        <f>IF(VLOOKUP(TableFields[Field],Columns[],4,0)&lt;&gt;0,", "&amp;VLOOKUP(TableFields[Field],Columns[],4,0)&amp;")",")")</f>
        <v>)</v>
      </c>
      <c r="F67" s="4" t="str">
        <f>IF(VLOOKUP(TableFields[Field],Columns[],5,0)=0,"","-&gt;"&amp;VLOOKUP(TableFields[Field],Columns[],5,0))</f>
        <v>-&gt;index()</v>
      </c>
      <c r="G67" s="4" t="str">
        <f>IF(VLOOKUP(TableFields[Field],Columns[],6,0)=0,"","-&gt;"&amp;VLOOKUP(TableFields[Field],Columns[],6,0))</f>
        <v>-&gt;nullable()</v>
      </c>
      <c r="H67" s="4" t="str">
        <f>IF(VLOOKUP(TableFields[Field],Columns[],7,0)=0,"","-&gt;"&amp;VLOOKUP(TableFields[Field],Columns[],7,0))</f>
        <v/>
      </c>
      <c r="I67" s="4" t="str">
        <f>IF(VLOOKUP(TableFields[Field],Columns[],8,0)=0,"","-&gt;"&amp;VLOOKUP(TableFields[Field],Columns[],8,0))</f>
        <v/>
      </c>
      <c r="J67" s="4" t="str">
        <f>IF(VLOOKUP(TableFields[Field],Columns[],9,0)=0,"","-&gt;"&amp;VLOOKUP(TableFields[Field],Columns[],9,0))</f>
        <v/>
      </c>
      <c r="K6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68" spans="1:11" hidden="1" x14ac:dyDescent="0.25">
      <c r="A68" s="4" t="s">
        <v>10</v>
      </c>
      <c r="B68" s="4" t="s">
        <v>579</v>
      </c>
      <c r="C68" s="4" t="str">
        <f>VLOOKUP(TableFields[Field],Columns[],2,0)&amp;"("</f>
        <v>unsignedInteger(</v>
      </c>
      <c r="D68" s="4" t="str">
        <f>IF(VLOOKUP(TableFields[Field],Columns[],3,0)&lt;&gt;"","'"&amp;VLOOKUP(TableFields[Field],Columns[],3,0)&amp;"'","")</f>
        <v>'nest_relation1'</v>
      </c>
      <c r="E68" s="7" t="str">
        <f>IF(VLOOKUP(TableFields[Field],Columns[],4,0)&lt;&gt;0,", "&amp;VLOOKUP(TableFields[Field],Columns[],4,0)&amp;")",")")</f>
        <v>)</v>
      </c>
      <c r="F68" s="4" t="str">
        <f>IF(VLOOKUP(TableFields[Field],Columns[],5,0)=0,"","-&gt;"&amp;VLOOKUP(TableFields[Field],Columns[],5,0))</f>
        <v>-&gt;index()</v>
      </c>
      <c r="G68" s="4" t="str">
        <f>IF(VLOOKUP(TableFields[Field],Columns[],6,0)=0,"","-&gt;"&amp;VLOOKUP(TableFields[Field],Columns[],6,0))</f>
        <v>-&gt;nullable()</v>
      </c>
      <c r="H68" s="4" t="str">
        <f>IF(VLOOKUP(TableFields[Field],Columns[],7,0)=0,"","-&gt;"&amp;VLOOKUP(TableFields[Field],Columns[],7,0))</f>
        <v/>
      </c>
      <c r="I68" s="4" t="str">
        <f>IF(VLOOKUP(TableFields[Field],Columns[],8,0)=0,"","-&gt;"&amp;VLOOKUP(TableFields[Field],Columns[],8,0))</f>
        <v/>
      </c>
      <c r="J68" s="4" t="str">
        <f>IF(VLOOKUP(TableFields[Field],Columns[],9,0)=0,"","-&gt;"&amp;VLOOKUP(TableFields[Field],Columns[],9,0))</f>
        <v/>
      </c>
      <c r="K6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69" spans="1:11" hidden="1" x14ac:dyDescent="0.25">
      <c r="A69" s="4" t="s">
        <v>10</v>
      </c>
      <c r="B69" s="4" t="s">
        <v>580</v>
      </c>
      <c r="C69" s="5" t="str">
        <f>VLOOKUP(TableFields[Field],Columns[],2,0)&amp;"("</f>
        <v>unsignedInteger(</v>
      </c>
      <c r="D69" s="5" t="str">
        <f>IF(VLOOKUP(TableFields[Field],Columns[],3,0)&lt;&gt;"","'"&amp;VLOOKUP(TableFields[Field],Columns[],3,0)&amp;"'","")</f>
        <v>'nest_relation2'</v>
      </c>
      <c r="E69" s="8" t="str">
        <f>IF(VLOOKUP(TableFields[Field],Columns[],4,0)&lt;&gt;0,", "&amp;VLOOKUP(TableFields[Field],Columns[],4,0)&amp;")",")")</f>
        <v>)</v>
      </c>
      <c r="F69" s="5" t="str">
        <f>IF(VLOOKUP(TableFields[Field],Columns[],5,0)=0,"","-&gt;"&amp;VLOOKUP(TableFields[Field],Columns[],5,0))</f>
        <v>-&gt;index()</v>
      </c>
      <c r="G69" s="5" t="str">
        <f>IF(VLOOKUP(TableFields[Field],Columns[],6,0)=0,"","-&gt;"&amp;VLOOKUP(TableFields[Field],Columns[],6,0))</f>
        <v>-&gt;nullable()</v>
      </c>
      <c r="H69" s="5" t="str">
        <f>IF(VLOOKUP(TableFields[Field],Columns[],7,0)=0,"","-&gt;"&amp;VLOOKUP(TableFields[Field],Columns[],7,0))</f>
        <v/>
      </c>
      <c r="I69" s="5" t="str">
        <f>IF(VLOOKUP(TableFields[Field],Columns[],8,0)=0,"","-&gt;"&amp;VLOOKUP(TableFields[Field],Columns[],8,0))</f>
        <v/>
      </c>
      <c r="J69" s="5" t="str">
        <f>IF(VLOOKUP(TableFields[Field],Columns[],9,0)=0,"","-&gt;"&amp;VLOOKUP(TableFields[Field],Columns[],9,0))</f>
        <v/>
      </c>
      <c r="K69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70" spans="1:11" hidden="1" x14ac:dyDescent="0.25">
      <c r="A70" s="4" t="s">
        <v>10</v>
      </c>
      <c r="B70" s="4" t="s">
        <v>581</v>
      </c>
      <c r="C70" s="5" t="str">
        <f>VLOOKUP(TableFields[Field],Columns[],2,0)&amp;"("</f>
        <v>unsignedInteger(</v>
      </c>
      <c r="D70" s="5" t="str">
        <f>IF(VLOOKUP(TableFields[Field],Columns[],3,0)&lt;&gt;"","'"&amp;VLOOKUP(TableFields[Field],Columns[],3,0)&amp;"'","")</f>
        <v>'nest_relation3'</v>
      </c>
      <c r="E70" s="8" t="str">
        <f>IF(VLOOKUP(TableFields[Field],Columns[],4,0)&lt;&gt;0,", "&amp;VLOOKUP(TableFields[Field],Columns[],4,0)&amp;")",")")</f>
        <v>)</v>
      </c>
      <c r="F70" s="5" t="str">
        <f>IF(VLOOKUP(TableFields[Field],Columns[],5,0)=0,"","-&gt;"&amp;VLOOKUP(TableFields[Field],Columns[],5,0))</f>
        <v>-&gt;index()</v>
      </c>
      <c r="G70" s="5" t="str">
        <f>IF(VLOOKUP(TableFields[Field],Columns[],6,0)=0,"","-&gt;"&amp;VLOOKUP(TableFields[Field],Columns[],6,0))</f>
        <v>-&gt;nullable()</v>
      </c>
      <c r="H70" s="5" t="str">
        <f>IF(VLOOKUP(TableFields[Field],Columns[],7,0)=0,"","-&gt;"&amp;VLOOKUP(TableFields[Field],Columns[],7,0))</f>
        <v/>
      </c>
      <c r="I70" s="5" t="str">
        <f>IF(VLOOKUP(TableFields[Field],Columns[],8,0)=0,"","-&gt;"&amp;VLOOKUP(TableFields[Field],Columns[],8,0))</f>
        <v/>
      </c>
      <c r="J70" s="5" t="str">
        <f>IF(VLOOKUP(TableFields[Field],Columns[],9,0)=0,"","-&gt;"&amp;VLOOKUP(TableFields[Field],Columns[],9,0))</f>
        <v/>
      </c>
      <c r="K70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71" spans="1:11" hidden="1" x14ac:dyDescent="0.25">
      <c r="A71" s="4" t="s">
        <v>10</v>
      </c>
      <c r="B71" s="4" t="s">
        <v>582</v>
      </c>
      <c r="C71" s="5" t="str">
        <f>VLOOKUP(TableFields[Field],Columns[],2,0)&amp;"("</f>
        <v>unsignedInteger(</v>
      </c>
      <c r="D71" s="5" t="str">
        <f>IF(VLOOKUP(TableFields[Field],Columns[],3,0)&lt;&gt;"","'"&amp;VLOOKUP(TableFields[Field],Columns[],3,0)&amp;"'","")</f>
        <v>'nest_relation4'</v>
      </c>
      <c r="E71" s="8" t="str">
        <f>IF(VLOOKUP(TableFields[Field],Columns[],4,0)&lt;&gt;0,", "&amp;VLOOKUP(TableFields[Field],Columns[],4,0)&amp;")",")")</f>
        <v>)</v>
      </c>
      <c r="F71" s="5" t="str">
        <f>IF(VLOOKUP(TableFields[Field],Columns[],5,0)=0,"","-&gt;"&amp;VLOOKUP(TableFields[Field],Columns[],5,0))</f>
        <v>-&gt;index()</v>
      </c>
      <c r="G71" s="5" t="str">
        <f>IF(VLOOKUP(TableFields[Field],Columns[],6,0)=0,"","-&gt;"&amp;VLOOKUP(TableFields[Field],Columns[],6,0))</f>
        <v>-&gt;nullable()</v>
      </c>
      <c r="H71" s="5" t="str">
        <f>IF(VLOOKUP(TableFields[Field],Columns[],7,0)=0,"","-&gt;"&amp;VLOOKUP(TableFields[Field],Columns[],7,0))</f>
        <v/>
      </c>
      <c r="I71" s="5" t="str">
        <f>IF(VLOOKUP(TableFields[Field],Columns[],8,0)=0,"","-&gt;"&amp;VLOOKUP(TableFields[Field],Columns[],8,0))</f>
        <v/>
      </c>
      <c r="J71" s="5" t="str">
        <f>IF(VLOOKUP(TableFields[Field],Columns[],9,0)=0,"","-&gt;"&amp;VLOOKUP(TableFields[Field],Columns[],9,0))</f>
        <v/>
      </c>
      <c r="K71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$table-&gt;unsignedInteger('nest_relation4')-&gt;index()-&gt;nullable();</v>
      </c>
    </row>
    <row r="72" spans="1:11" hidden="1" x14ac:dyDescent="0.25">
      <c r="A72" s="4" t="s">
        <v>10</v>
      </c>
      <c r="B72" s="4" t="s">
        <v>583</v>
      </c>
      <c r="C72" s="5" t="str">
        <f>VLOOKUP(TableFields[Field],Columns[],2,0)&amp;"("</f>
        <v>unsignedInteger(</v>
      </c>
      <c r="D72" s="5" t="str">
        <f>IF(VLOOKUP(TableFields[Field],Columns[],3,0)&lt;&gt;"","'"&amp;VLOOKUP(TableFields[Field],Columns[],3,0)&amp;"'","")</f>
        <v>'nest_relation5'</v>
      </c>
      <c r="E72" s="8" t="str">
        <f>IF(VLOOKUP(TableFields[Field],Columns[],4,0)&lt;&gt;0,", "&amp;VLOOKUP(TableFields[Field],Columns[],4,0)&amp;")",")")</f>
        <v>)</v>
      </c>
      <c r="F72" s="5" t="str">
        <f>IF(VLOOKUP(TableFields[Field],Columns[],5,0)=0,"","-&gt;"&amp;VLOOKUP(TableFields[Field],Columns[],5,0))</f>
        <v>-&gt;index()</v>
      </c>
      <c r="G72" s="5" t="str">
        <f>IF(VLOOKUP(TableFields[Field],Columns[],6,0)=0,"","-&gt;"&amp;VLOOKUP(TableFields[Field],Columns[],6,0))</f>
        <v>-&gt;nullable()</v>
      </c>
      <c r="H72" s="5" t="str">
        <f>IF(VLOOKUP(TableFields[Field],Columns[],7,0)=0,"","-&gt;"&amp;VLOOKUP(TableFields[Field],Columns[],7,0))</f>
        <v/>
      </c>
      <c r="I72" s="5" t="str">
        <f>IF(VLOOKUP(TableFields[Field],Columns[],8,0)=0,"","-&gt;"&amp;VLOOKUP(TableFields[Field],Columns[],8,0))</f>
        <v/>
      </c>
      <c r="J72" s="5" t="str">
        <f>IF(VLOOKUP(TableFields[Field],Columns[],9,0)=0,"","-&gt;"&amp;VLOOKUP(TableFields[Field],Columns[],9,0))</f>
        <v/>
      </c>
      <c r="K72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$table-&gt;unsignedInteger('nest_relation5')-&gt;index()-&gt;nullable();</v>
      </c>
    </row>
    <row r="73" spans="1:11" hidden="1" x14ac:dyDescent="0.25">
      <c r="A73" s="4" t="s">
        <v>10</v>
      </c>
      <c r="B73" s="4" t="s">
        <v>40</v>
      </c>
      <c r="C73" s="4" t="str">
        <f>VLOOKUP(TableFields[Field],Columns[],2,0)&amp;"("</f>
        <v>timestamps(</v>
      </c>
      <c r="D73" s="4" t="str">
        <f>IF(VLOOKUP(TableFields[Field],Columns[],3,0)&lt;&gt;"","'"&amp;VLOOKUP(TableFields[Field],Columns[],3,0)&amp;"'","")</f>
        <v/>
      </c>
      <c r="E73" s="7" t="str">
        <f>IF(VLOOKUP(TableFields[Field],Columns[],4,0)&lt;&gt;0,", "&amp;VLOOKUP(TableFields[Field],Columns[],4,0)&amp;")",")")</f>
        <v>)</v>
      </c>
      <c r="F73" s="4" t="str">
        <f>IF(VLOOKUP(TableFields[Field],Columns[],5,0)=0,"","-&gt;"&amp;VLOOKUP(TableFields[Field],Columns[],5,0))</f>
        <v/>
      </c>
      <c r="G73" s="4" t="str">
        <f>IF(VLOOKUP(TableFields[Field],Columns[],6,0)=0,"","-&gt;"&amp;VLOOKUP(TableFields[Field],Columns[],6,0))</f>
        <v/>
      </c>
      <c r="H73" s="4" t="str">
        <f>IF(VLOOKUP(TableFields[Field],Columns[],7,0)=0,"","-&gt;"&amp;VLOOKUP(TableFields[Field],Columns[],7,0))</f>
        <v/>
      </c>
      <c r="I73" s="4" t="str">
        <f>IF(VLOOKUP(TableFields[Field],Columns[],8,0)=0,"","-&gt;"&amp;VLOOKUP(TableFields[Field],Columns[],8,0))</f>
        <v/>
      </c>
      <c r="J73" s="4" t="str">
        <f>IF(VLOOKUP(TableFields[Field],Columns[],9,0)=0,"","-&gt;"&amp;VLOOKUP(TableFields[Field],Columns[],9,0))</f>
        <v/>
      </c>
      <c r="K7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74" spans="1:11" hidden="1" x14ac:dyDescent="0.25">
      <c r="A74" s="4" t="s">
        <v>10</v>
      </c>
      <c r="B74" s="4" t="s">
        <v>95</v>
      </c>
      <c r="C74" s="4" t="str">
        <f>VLOOKUP(TableFields[Field],Columns[],2,0)&amp;"("</f>
        <v>foreign(</v>
      </c>
      <c r="D74" s="4" t="str">
        <f>IF(VLOOKUP(TableFields[Field],Columns[],3,0)&lt;&gt;"","'"&amp;VLOOKUP(TableFields[Field],Columns[],3,0)&amp;"'","")</f>
        <v>'resource_list'</v>
      </c>
      <c r="E74" s="7" t="str">
        <f>IF(VLOOKUP(TableFields[Field],Columns[],4,0)&lt;&gt;0,", "&amp;VLOOKUP(TableFields[Field],Columns[],4,0)&amp;")",")")</f>
        <v>)</v>
      </c>
      <c r="F74" s="4" t="str">
        <f>IF(VLOOKUP(TableFields[Field],Columns[],5,0)=0,"","-&gt;"&amp;VLOOKUP(TableFields[Field],Columns[],5,0))</f>
        <v>-&gt;references('id')</v>
      </c>
      <c r="G74" s="4" t="str">
        <f>IF(VLOOKUP(TableFields[Field],Columns[],6,0)=0,"","-&gt;"&amp;VLOOKUP(TableFields[Field],Columns[],6,0))</f>
        <v>-&gt;on('__resource_lists')</v>
      </c>
      <c r="H74" s="4" t="str">
        <f>IF(VLOOKUP(TableFields[Field],Columns[],7,0)=0,"","-&gt;"&amp;VLOOKUP(TableFields[Field],Columns[],7,0))</f>
        <v>-&gt;onUpdate('cascade')</v>
      </c>
      <c r="I74" s="4" t="str">
        <f>IF(VLOOKUP(TableFields[Field],Columns[],8,0)=0,"","-&gt;"&amp;VLOOKUP(TableFields[Field],Columns[],8,0))</f>
        <v>-&gt;onDelete('cascade')</v>
      </c>
      <c r="J74" s="4" t="str">
        <f>IF(VLOOKUP(TableFields[Field],Columns[],9,0)=0,"","-&gt;"&amp;VLOOKUP(TableFields[Field],Columns[],9,0))</f>
        <v/>
      </c>
      <c r="K7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75" spans="1:11" hidden="1" x14ac:dyDescent="0.25">
      <c r="A75" s="4" t="s">
        <v>10</v>
      </c>
      <c r="B75" s="4" t="s">
        <v>578</v>
      </c>
      <c r="C75" s="4" t="str">
        <f>VLOOKUP(TableFields[Field],Columns[],2,0)&amp;"("</f>
        <v>foreign(</v>
      </c>
      <c r="D75" s="4" t="str">
        <f>IF(VLOOKUP(TableFields[Field],Columns[],3,0)&lt;&gt;"","'"&amp;VLOOKUP(TableFields[Field],Columns[],3,0)&amp;"'","")</f>
        <v>'relation'</v>
      </c>
      <c r="E75" s="7" t="str">
        <f>IF(VLOOKUP(TableFields[Field],Columns[],4,0)&lt;&gt;0,", "&amp;VLOOKUP(TableFields[Field],Columns[],4,0)&amp;")",")")</f>
        <v>)</v>
      </c>
      <c r="F75" s="4" t="str">
        <f>IF(VLOOKUP(TableFields[Field],Columns[],5,0)=0,"","-&gt;"&amp;VLOOKUP(TableFields[Field],Columns[],5,0))</f>
        <v>-&gt;references('id')</v>
      </c>
      <c r="G75" s="4" t="str">
        <f>IF(VLOOKUP(TableFields[Field],Columns[],6,0)=0,"","-&gt;"&amp;VLOOKUP(TableFields[Field],Columns[],6,0))</f>
        <v>-&gt;on('__resource_relations')</v>
      </c>
      <c r="H75" s="4" t="str">
        <f>IF(VLOOKUP(TableFields[Field],Columns[],7,0)=0,"","-&gt;"&amp;VLOOKUP(TableFields[Field],Columns[],7,0))</f>
        <v>-&gt;onUpdate('cascade')</v>
      </c>
      <c r="I75" s="4" t="str">
        <f>IF(VLOOKUP(TableFields[Field],Columns[],8,0)=0,"","-&gt;"&amp;VLOOKUP(TableFields[Field],Columns[],8,0))</f>
        <v>-&gt;onDelete('set null')</v>
      </c>
      <c r="J75" s="4" t="str">
        <f>IF(VLOOKUP(TableFields[Field],Columns[],9,0)=0,"","-&gt;"&amp;VLOOKUP(TableFields[Field],Columns[],9,0))</f>
        <v/>
      </c>
      <c r="K75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76" spans="1:11" hidden="1" x14ac:dyDescent="0.25">
      <c r="A76" s="4" t="s">
        <v>10</v>
      </c>
      <c r="B76" s="4" t="s">
        <v>584</v>
      </c>
      <c r="C76" s="4" t="str">
        <f>VLOOKUP(TableFields[Field],Columns[],2,0)&amp;"("</f>
        <v>foreign(</v>
      </c>
      <c r="D76" s="4" t="str">
        <f>IF(VLOOKUP(TableFields[Field],Columns[],3,0)&lt;&gt;"","'"&amp;VLOOKUP(TableFields[Field],Columns[],3,0)&amp;"'","")</f>
        <v>'nest_relation1'</v>
      </c>
      <c r="E76" s="7" t="str">
        <f>IF(VLOOKUP(TableFields[Field],Columns[],4,0)&lt;&gt;0,", "&amp;VLOOKUP(TableFields[Field],Columns[],4,0)&amp;")",")")</f>
        <v>)</v>
      </c>
      <c r="F76" s="4" t="str">
        <f>IF(VLOOKUP(TableFields[Field],Columns[],5,0)=0,"","-&gt;"&amp;VLOOKUP(TableFields[Field],Columns[],5,0))</f>
        <v>-&gt;references('id')</v>
      </c>
      <c r="G76" s="4" t="str">
        <f>IF(VLOOKUP(TableFields[Field],Columns[],6,0)=0,"","-&gt;"&amp;VLOOKUP(TableFields[Field],Columns[],6,0))</f>
        <v>-&gt;on('__resource_relations')</v>
      </c>
      <c r="H76" s="4" t="str">
        <f>IF(VLOOKUP(TableFields[Field],Columns[],7,0)=0,"","-&gt;"&amp;VLOOKUP(TableFields[Field],Columns[],7,0))</f>
        <v>-&gt;onUpdate('cascade')</v>
      </c>
      <c r="I76" s="4" t="str">
        <f>IF(VLOOKUP(TableFields[Field],Columns[],8,0)=0,"","-&gt;"&amp;VLOOKUP(TableFields[Field],Columns[],8,0))</f>
        <v>-&gt;onDelete('set null')</v>
      </c>
      <c r="J76" s="4" t="str">
        <f>IF(VLOOKUP(TableFields[Field],Columns[],9,0)=0,"","-&gt;"&amp;VLOOKUP(TableFields[Field],Columns[],9,0))</f>
        <v/>
      </c>
      <c r="K76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77" spans="1:11" hidden="1" x14ac:dyDescent="0.25">
      <c r="A77" s="4" t="s">
        <v>10</v>
      </c>
      <c r="B77" s="4" t="s">
        <v>585</v>
      </c>
      <c r="C77" s="4" t="str">
        <f>VLOOKUP(TableFields[Field],Columns[],2,0)&amp;"("</f>
        <v>foreign(</v>
      </c>
      <c r="D77" s="4" t="str">
        <f>IF(VLOOKUP(TableFields[Field],Columns[],3,0)&lt;&gt;"","'"&amp;VLOOKUP(TableFields[Field],Columns[],3,0)&amp;"'","")</f>
        <v>'nest_relation2'</v>
      </c>
      <c r="E77" s="7" t="str">
        <f>IF(VLOOKUP(TableFields[Field],Columns[],4,0)&lt;&gt;0,", "&amp;VLOOKUP(TableFields[Field],Columns[],4,0)&amp;")",")")</f>
        <v>)</v>
      </c>
      <c r="F77" s="4" t="str">
        <f>IF(VLOOKUP(TableFields[Field],Columns[],5,0)=0,"","-&gt;"&amp;VLOOKUP(TableFields[Field],Columns[],5,0))</f>
        <v>-&gt;references('id')</v>
      </c>
      <c r="G77" s="4" t="str">
        <f>IF(VLOOKUP(TableFields[Field],Columns[],6,0)=0,"","-&gt;"&amp;VLOOKUP(TableFields[Field],Columns[],6,0))</f>
        <v>-&gt;on('__resource_relations')</v>
      </c>
      <c r="H77" s="4" t="str">
        <f>IF(VLOOKUP(TableFields[Field],Columns[],7,0)=0,"","-&gt;"&amp;VLOOKUP(TableFields[Field],Columns[],7,0))</f>
        <v>-&gt;onUpdate('cascade')</v>
      </c>
      <c r="I77" s="4" t="str">
        <f>IF(VLOOKUP(TableFields[Field],Columns[],8,0)=0,"","-&gt;"&amp;VLOOKUP(TableFields[Field],Columns[],8,0))</f>
        <v>-&gt;onDelete('set null')</v>
      </c>
      <c r="J77" s="4" t="str">
        <f>IF(VLOOKUP(TableFields[Field],Columns[],9,0)=0,"","-&gt;"&amp;VLOOKUP(TableFields[Field],Columns[],9,0))</f>
        <v/>
      </c>
      <c r="K77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78" spans="1:11" hidden="1" x14ac:dyDescent="0.25">
      <c r="A78" s="4" t="s">
        <v>10</v>
      </c>
      <c r="B78" s="4" t="s">
        <v>586</v>
      </c>
      <c r="C78" s="4" t="str">
        <f>VLOOKUP(TableFields[Field],Columns[],2,0)&amp;"("</f>
        <v>foreign(</v>
      </c>
      <c r="D78" s="4" t="str">
        <f>IF(VLOOKUP(TableFields[Field],Columns[],3,0)&lt;&gt;"","'"&amp;VLOOKUP(TableFields[Field],Columns[],3,0)&amp;"'","")</f>
        <v>'nest_relation3'</v>
      </c>
      <c r="E78" s="7" t="str">
        <f>IF(VLOOKUP(TableFields[Field],Columns[],4,0)&lt;&gt;0,", "&amp;VLOOKUP(TableFields[Field],Columns[],4,0)&amp;")",")")</f>
        <v>)</v>
      </c>
      <c r="F78" s="4" t="str">
        <f>IF(VLOOKUP(TableFields[Field],Columns[],5,0)=0,"","-&gt;"&amp;VLOOKUP(TableFields[Field],Columns[],5,0))</f>
        <v>-&gt;references('id')</v>
      </c>
      <c r="G78" s="4" t="str">
        <f>IF(VLOOKUP(TableFields[Field],Columns[],6,0)=0,"","-&gt;"&amp;VLOOKUP(TableFields[Field],Columns[],6,0))</f>
        <v>-&gt;on('__resource_relations')</v>
      </c>
      <c r="H78" s="4" t="str">
        <f>IF(VLOOKUP(TableFields[Field],Columns[],7,0)=0,"","-&gt;"&amp;VLOOKUP(TableFields[Field],Columns[],7,0))</f>
        <v>-&gt;onUpdate('cascade')</v>
      </c>
      <c r="I78" s="4" t="str">
        <f>IF(VLOOKUP(TableFields[Field],Columns[],8,0)=0,"","-&gt;"&amp;VLOOKUP(TableFields[Field],Columns[],8,0))</f>
        <v>-&gt;onDelete('set null')</v>
      </c>
      <c r="J78" s="4" t="str">
        <f>IF(VLOOKUP(TableFields[Field],Columns[],9,0)=0,"","-&gt;"&amp;VLOOKUP(TableFields[Field],Columns[],9,0))</f>
        <v/>
      </c>
      <c r="K78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79" spans="1:11" hidden="1" x14ac:dyDescent="0.25">
      <c r="A79" s="4" t="s">
        <v>10</v>
      </c>
      <c r="B79" s="4" t="s">
        <v>587</v>
      </c>
      <c r="C79" s="4" t="str">
        <f>VLOOKUP(TableFields[Field],Columns[],2,0)&amp;"("</f>
        <v>foreign(</v>
      </c>
      <c r="D79" s="4" t="str">
        <f>IF(VLOOKUP(TableFields[Field],Columns[],3,0)&lt;&gt;"","'"&amp;VLOOKUP(TableFields[Field],Columns[],3,0)&amp;"'","")</f>
        <v>'nest_relation4'</v>
      </c>
      <c r="E79" s="7" t="str">
        <f>IF(VLOOKUP(TableFields[Field],Columns[],4,0)&lt;&gt;0,", "&amp;VLOOKUP(TableFields[Field],Columns[],4,0)&amp;")",")")</f>
        <v>)</v>
      </c>
      <c r="F79" s="4" t="str">
        <f>IF(VLOOKUP(TableFields[Field],Columns[],5,0)=0,"","-&gt;"&amp;VLOOKUP(TableFields[Field],Columns[],5,0))</f>
        <v>-&gt;references('id')</v>
      </c>
      <c r="G79" s="4" t="str">
        <f>IF(VLOOKUP(TableFields[Field],Columns[],6,0)=0,"","-&gt;"&amp;VLOOKUP(TableFields[Field],Columns[],6,0))</f>
        <v>-&gt;on('__resource_relations')</v>
      </c>
      <c r="H79" s="4" t="str">
        <f>IF(VLOOKUP(TableFields[Field],Columns[],7,0)=0,"","-&gt;"&amp;VLOOKUP(TableFields[Field],Columns[],7,0))</f>
        <v>-&gt;onUpdate('cascade')</v>
      </c>
      <c r="I79" s="4" t="str">
        <f>IF(VLOOKUP(TableFields[Field],Columns[],8,0)=0,"","-&gt;"&amp;VLOOKUP(TableFields[Field],Columns[],8,0))</f>
        <v>-&gt;onDelete('set null')</v>
      </c>
      <c r="J79" s="4" t="str">
        <f>IF(VLOOKUP(TableFields[Field],Columns[],9,0)=0,"","-&gt;"&amp;VLOOKUP(TableFields[Field],Columns[],9,0))</f>
        <v/>
      </c>
      <c r="K79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$table-&gt;foreign('nest_relation4')-&gt;references('id')-&gt;on('__resource_relations')-&gt;onUpdate('cascade')-&gt;onDelete('set null');</v>
      </c>
    </row>
    <row r="80" spans="1:11" hidden="1" x14ac:dyDescent="0.25">
      <c r="A80" s="4" t="s">
        <v>10</v>
      </c>
      <c r="B80" s="4" t="s">
        <v>588</v>
      </c>
      <c r="C80" s="4" t="str">
        <f>VLOOKUP(TableFields[Field],Columns[],2,0)&amp;"("</f>
        <v>foreign(</v>
      </c>
      <c r="D80" s="4" t="str">
        <f>IF(VLOOKUP(TableFields[Field],Columns[],3,0)&lt;&gt;"","'"&amp;VLOOKUP(TableFields[Field],Columns[],3,0)&amp;"'","")</f>
        <v>'nest_relation5'</v>
      </c>
      <c r="E80" s="7" t="str">
        <f>IF(VLOOKUP(TableFields[Field],Columns[],4,0)&lt;&gt;0,", "&amp;VLOOKUP(TableFields[Field],Columns[],4,0)&amp;")",")")</f>
        <v>)</v>
      </c>
      <c r="F80" s="4" t="str">
        <f>IF(VLOOKUP(TableFields[Field],Columns[],5,0)=0,"","-&gt;"&amp;VLOOKUP(TableFields[Field],Columns[],5,0))</f>
        <v>-&gt;references('id')</v>
      </c>
      <c r="G80" s="4" t="str">
        <f>IF(VLOOKUP(TableFields[Field],Columns[],6,0)=0,"","-&gt;"&amp;VLOOKUP(TableFields[Field],Columns[],6,0))</f>
        <v>-&gt;on('__resource_relations')</v>
      </c>
      <c r="H80" s="4" t="str">
        <f>IF(VLOOKUP(TableFields[Field],Columns[],7,0)=0,"","-&gt;"&amp;VLOOKUP(TableFields[Field],Columns[],7,0))</f>
        <v>-&gt;onUpdate('cascade')</v>
      </c>
      <c r="I80" s="4" t="str">
        <f>IF(VLOOKUP(TableFields[Field],Columns[],8,0)=0,"","-&gt;"&amp;VLOOKUP(TableFields[Field],Columns[],8,0))</f>
        <v>-&gt;onDelete('set null')</v>
      </c>
      <c r="J80" s="4" t="str">
        <f>IF(VLOOKUP(TableFields[Field],Columns[],9,0)=0,"","-&gt;"&amp;VLOOKUP(TableFields[Field],Columns[],9,0))</f>
        <v/>
      </c>
      <c r="K80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$table-&gt;foreign('nest_relation5')-&gt;references('id')-&gt;on('__resource_relations')-&gt;onUpdate('cascade')-&gt;onDelete('set null');</v>
      </c>
    </row>
    <row r="81" spans="1:11" hidden="1" x14ac:dyDescent="0.25">
      <c r="A81" s="4" t="s">
        <v>11</v>
      </c>
      <c r="B81" s="4" t="s">
        <v>21</v>
      </c>
      <c r="C81" s="4" t="str">
        <f>VLOOKUP(TableFields[Field],Columns[],2,0)&amp;"("</f>
        <v>increments(</v>
      </c>
      <c r="D81" s="4" t="str">
        <f>IF(VLOOKUP(TableFields[Field],Columns[],3,0)&lt;&gt;"","'"&amp;VLOOKUP(TableFields[Field],Columns[],3,0)&amp;"'","")</f>
        <v>'id'</v>
      </c>
      <c r="E81" s="7" t="str">
        <f>IF(VLOOKUP(TableFields[Field],Columns[],4,0)&lt;&gt;0,", "&amp;VLOOKUP(TableFields[Field],Columns[],4,0)&amp;")",")")</f>
        <v>)</v>
      </c>
      <c r="F81" s="4" t="str">
        <f>IF(VLOOKUP(TableFields[Field],Columns[],5,0)=0,"","-&gt;"&amp;VLOOKUP(TableFields[Field],Columns[],5,0))</f>
        <v/>
      </c>
      <c r="G81" s="4" t="str">
        <f>IF(VLOOKUP(TableFields[Field],Columns[],6,0)=0,"","-&gt;"&amp;VLOOKUP(TableFields[Field],Columns[],6,0))</f>
        <v/>
      </c>
      <c r="H81" s="4" t="str">
        <f>IF(VLOOKUP(TableFields[Field],Columns[],7,0)=0,"","-&gt;"&amp;VLOOKUP(TableFields[Field],Columns[],7,0))</f>
        <v/>
      </c>
      <c r="I81" s="4" t="str">
        <f>IF(VLOOKUP(TableFields[Field],Columns[],8,0)=0,"","-&gt;"&amp;VLOOKUP(TableFields[Field],Columns[],8,0))</f>
        <v/>
      </c>
      <c r="J81" s="4" t="str">
        <f>IF(VLOOKUP(TableFields[Field],Columns[],9,0)=0,"","-&gt;"&amp;VLOOKUP(TableFields[Field],Columns[],9,0))</f>
        <v/>
      </c>
      <c r="K8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82" spans="1:11" hidden="1" x14ac:dyDescent="0.25">
      <c r="A82" s="4" t="s">
        <v>11</v>
      </c>
      <c r="B82" s="4" t="s">
        <v>94</v>
      </c>
      <c r="C82" s="4" t="str">
        <f>VLOOKUP(TableFields[Field],Columns[],2,0)&amp;"("</f>
        <v>unsignedInteger(</v>
      </c>
      <c r="D82" s="4" t="str">
        <f>IF(VLOOKUP(TableFields[Field],Columns[],3,0)&lt;&gt;"","'"&amp;VLOOKUP(TableFields[Field],Columns[],3,0)&amp;"'","")</f>
        <v>'resource_list'</v>
      </c>
      <c r="E82" s="7" t="str">
        <f>IF(VLOOKUP(TableFields[Field],Columns[],4,0)&lt;&gt;0,", "&amp;VLOOKUP(TableFields[Field],Columns[],4,0)&amp;")",")")</f>
        <v>)</v>
      </c>
      <c r="F82" s="4" t="str">
        <f>IF(VLOOKUP(TableFields[Field],Columns[],5,0)=0,"","-&gt;"&amp;VLOOKUP(TableFields[Field],Columns[],5,0))</f>
        <v>-&gt;index()</v>
      </c>
      <c r="G82" s="4" t="str">
        <f>IF(VLOOKUP(TableFields[Field],Columns[],6,0)=0,"","-&gt;"&amp;VLOOKUP(TableFields[Field],Columns[],6,0))</f>
        <v/>
      </c>
      <c r="H82" s="4" t="str">
        <f>IF(VLOOKUP(TableFields[Field],Columns[],7,0)=0,"","-&gt;"&amp;VLOOKUP(TableFields[Field],Columns[],7,0))</f>
        <v/>
      </c>
      <c r="I82" s="4" t="str">
        <f>IF(VLOOKUP(TableFields[Field],Columns[],8,0)=0,"","-&gt;"&amp;VLOOKUP(TableFields[Field],Columns[],8,0))</f>
        <v/>
      </c>
      <c r="J82" s="4" t="str">
        <f>IF(VLOOKUP(TableFields[Field],Columns[],9,0)=0,"","-&gt;"&amp;VLOOKUP(TableFields[Field],Columns[],9,0))</f>
        <v/>
      </c>
      <c r="K8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83" spans="1:11" hidden="1" x14ac:dyDescent="0.25">
      <c r="A83" s="4" t="s">
        <v>11</v>
      </c>
      <c r="B83" s="4" t="s">
        <v>57</v>
      </c>
      <c r="C83" s="4" t="str">
        <f>VLOOKUP(TableFields[Field],Columns[],2,0)&amp;"("</f>
        <v>unsignedInteger(</v>
      </c>
      <c r="D83" s="4" t="str">
        <f>IF(VLOOKUP(TableFields[Field],Columns[],3,0)&lt;&gt;"","'"&amp;VLOOKUP(TableFields[Field],Columns[],3,0)&amp;"'","")</f>
        <v>'scope'</v>
      </c>
      <c r="E83" s="7" t="str">
        <f>IF(VLOOKUP(TableFields[Field],Columns[],4,0)&lt;&gt;0,", "&amp;VLOOKUP(TableFields[Field],Columns[],4,0)&amp;")",")")</f>
        <v>)</v>
      </c>
      <c r="F83" s="4" t="str">
        <f>IF(VLOOKUP(TableFields[Field],Columns[],5,0)=0,"","-&gt;"&amp;VLOOKUP(TableFields[Field],Columns[],5,0))</f>
        <v>-&gt;index()</v>
      </c>
      <c r="G83" s="4" t="str">
        <f>IF(VLOOKUP(TableFields[Field],Columns[],6,0)=0,"","-&gt;"&amp;VLOOKUP(TableFields[Field],Columns[],6,0))</f>
        <v/>
      </c>
      <c r="H83" s="4" t="str">
        <f>IF(VLOOKUP(TableFields[Field],Columns[],7,0)=0,"","-&gt;"&amp;VLOOKUP(TableFields[Field],Columns[],7,0))</f>
        <v/>
      </c>
      <c r="I83" s="4" t="str">
        <f>IF(VLOOKUP(TableFields[Field],Columns[],8,0)=0,"","-&gt;"&amp;VLOOKUP(TableFields[Field],Columns[],8,0))</f>
        <v/>
      </c>
      <c r="J83" s="4" t="str">
        <f>IF(VLOOKUP(TableFields[Field],Columns[],9,0)=0,"","-&gt;"&amp;VLOOKUP(TableFields[Field],Columns[],9,0))</f>
        <v/>
      </c>
      <c r="K8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$table-&gt;unsignedInteger('scope')-&gt;index();</v>
      </c>
    </row>
    <row r="84" spans="1:11" hidden="1" x14ac:dyDescent="0.25">
      <c r="A84" s="4" t="s">
        <v>11</v>
      </c>
      <c r="B84" s="4" t="s">
        <v>40</v>
      </c>
      <c r="C84" s="4" t="str">
        <f>VLOOKUP(TableFields[Field],Columns[],2,0)&amp;"("</f>
        <v>timestamps(</v>
      </c>
      <c r="D84" s="4" t="str">
        <f>IF(VLOOKUP(TableFields[Field],Columns[],3,0)&lt;&gt;"","'"&amp;VLOOKUP(TableFields[Field],Columns[],3,0)&amp;"'","")</f>
        <v/>
      </c>
      <c r="E84" s="7" t="str">
        <f>IF(VLOOKUP(TableFields[Field],Columns[],4,0)&lt;&gt;0,", "&amp;VLOOKUP(TableFields[Field],Columns[],4,0)&amp;")",")")</f>
        <v>)</v>
      </c>
      <c r="F84" s="4" t="str">
        <f>IF(VLOOKUP(TableFields[Field],Columns[],5,0)=0,"","-&gt;"&amp;VLOOKUP(TableFields[Field],Columns[],5,0))</f>
        <v/>
      </c>
      <c r="G84" s="4" t="str">
        <f>IF(VLOOKUP(TableFields[Field],Columns[],6,0)=0,"","-&gt;"&amp;VLOOKUP(TableFields[Field],Columns[],6,0))</f>
        <v/>
      </c>
      <c r="H84" s="4" t="str">
        <f>IF(VLOOKUP(TableFields[Field],Columns[],7,0)=0,"","-&gt;"&amp;VLOOKUP(TableFields[Field],Columns[],7,0))</f>
        <v/>
      </c>
      <c r="I84" s="4" t="str">
        <f>IF(VLOOKUP(TableFields[Field],Columns[],8,0)=0,"","-&gt;"&amp;VLOOKUP(TableFields[Field],Columns[],8,0))</f>
        <v/>
      </c>
      <c r="J84" s="4" t="str">
        <f>IF(VLOOKUP(TableFields[Field],Columns[],9,0)=0,"","-&gt;"&amp;VLOOKUP(TableFields[Field],Columns[],9,0))</f>
        <v/>
      </c>
      <c r="K8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85" spans="1:11" hidden="1" x14ac:dyDescent="0.25">
      <c r="A85" s="4" t="s">
        <v>11</v>
      </c>
      <c r="B85" s="4" t="s">
        <v>95</v>
      </c>
      <c r="C85" s="4" t="str">
        <f>VLOOKUP(TableFields[Field],Columns[],2,0)&amp;"("</f>
        <v>foreign(</v>
      </c>
      <c r="D85" s="4" t="str">
        <f>IF(VLOOKUP(TableFields[Field],Columns[],3,0)&lt;&gt;"","'"&amp;VLOOKUP(TableFields[Field],Columns[],3,0)&amp;"'","")</f>
        <v>'resource_list'</v>
      </c>
      <c r="E85" s="7" t="str">
        <f>IF(VLOOKUP(TableFields[Field],Columns[],4,0)&lt;&gt;0,", "&amp;VLOOKUP(TableFields[Field],Columns[],4,0)&amp;")",")")</f>
        <v>)</v>
      </c>
      <c r="F85" s="4" t="str">
        <f>IF(VLOOKUP(TableFields[Field],Columns[],5,0)=0,"","-&gt;"&amp;VLOOKUP(TableFields[Field],Columns[],5,0))</f>
        <v>-&gt;references('id')</v>
      </c>
      <c r="G85" s="4" t="str">
        <f>IF(VLOOKUP(TableFields[Field],Columns[],6,0)=0,"","-&gt;"&amp;VLOOKUP(TableFields[Field],Columns[],6,0))</f>
        <v>-&gt;on('__resource_lists')</v>
      </c>
      <c r="H85" s="4" t="str">
        <f>IF(VLOOKUP(TableFields[Field],Columns[],7,0)=0,"","-&gt;"&amp;VLOOKUP(TableFields[Field],Columns[],7,0))</f>
        <v>-&gt;onUpdate('cascade')</v>
      </c>
      <c r="I85" s="4" t="str">
        <f>IF(VLOOKUP(TableFields[Field],Columns[],8,0)=0,"","-&gt;"&amp;VLOOKUP(TableFields[Field],Columns[],8,0))</f>
        <v>-&gt;onDelete('cascade')</v>
      </c>
      <c r="J85" s="4" t="str">
        <f>IF(VLOOKUP(TableFields[Field],Columns[],9,0)=0,"","-&gt;"&amp;VLOOKUP(TableFields[Field],Columns[],9,0))</f>
        <v/>
      </c>
      <c r="K85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86" spans="1:11" hidden="1" x14ac:dyDescent="0.25">
      <c r="A86" s="4" t="s">
        <v>11</v>
      </c>
      <c r="B86" s="4" t="s">
        <v>60</v>
      </c>
      <c r="C86" s="4" t="str">
        <f>VLOOKUP(TableFields[Field],Columns[],2,0)&amp;"("</f>
        <v>foreign(</v>
      </c>
      <c r="D86" s="4" t="str">
        <f>IF(VLOOKUP(TableFields[Field],Columns[],3,0)&lt;&gt;"","'"&amp;VLOOKUP(TableFields[Field],Columns[],3,0)&amp;"'","")</f>
        <v>'scope'</v>
      </c>
      <c r="E86" s="7" t="str">
        <f>IF(VLOOKUP(TableFields[Field],Columns[],4,0)&lt;&gt;0,", "&amp;VLOOKUP(TableFields[Field],Columns[],4,0)&amp;")",")")</f>
        <v>)</v>
      </c>
      <c r="F86" s="4" t="str">
        <f>IF(VLOOKUP(TableFields[Field],Columns[],5,0)=0,"","-&gt;"&amp;VLOOKUP(TableFields[Field],Columns[],5,0))</f>
        <v>-&gt;references('id')</v>
      </c>
      <c r="G86" s="4" t="str">
        <f>IF(VLOOKUP(TableFields[Field],Columns[],6,0)=0,"","-&gt;"&amp;VLOOKUP(TableFields[Field],Columns[],6,0))</f>
        <v>-&gt;on('__resource_scopes')</v>
      </c>
      <c r="H86" s="4" t="str">
        <f>IF(VLOOKUP(TableFields[Field],Columns[],7,0)=0,"","-&gt;"&amp;VLOOKUP(TableFields[Field],Columns[],7,0))</f>
        <v>-&gt;onUpdate('cascade')</v>
      </c>
      <c r="I86" s="4" t="str">
        <f>IF(VLOOKUP(TableFields[Field],Columns[],8,0)=0,"","-&gt;"&amp;VLOOKUP(TableFields[Field],Columns[],8,0))</f>
        <v>-&gt;onDelete('cascade')</v>
      </c>
      <c r="J86" s="4" t="str">
        <f>IF(VLOOKUP(TableFields[Field],Columns[],9,0)=0,"","-&gt;"&amp;VLOOKUP(TableFields[Field],Columns[],9,0))</f>
        <v/>
      </c>
      <c r="K86" s="4" t="str">
        <f>"$table-&gt;"&amp;TableFields[Type]&amp;TableFields[Name]&amp;TableFields[Arg2]&amp;TableFields[Method1]&amp;TableFields[Method2]&amp;TableFields[Method3]&amp;TableFields[Method4]&amp;TableFields[Method5]&amp;";"</f>
        <v>$table-&gt;foreign('scope')-&gt;references('id')-&gt;on('__resource_scopes')-&gt;onUpdate('cascade')-&gt;onDelete('cascade');</v>
      </c>
    </row>
    <row r="87" spans="1:11" hidden="1" x14ac:dyDescent="0.25">
      <c r="A87" s="4" t="s">
        <v>6</v>
      </c>
      <c r="B87" s="4" t="s">
        <v>21</v>
      </c>
      <c r="C87" s="4" t="str">
        <f>VLOOKUP(TableFields[Field],Columns[],2,0)&amp;"("</f>
        <v>increments(</v>
      </c>
      <c r="D87" s="4" t="str">
        <f>IF(VLOOKUP(TableFields[Field],Columns[],3,0)&lt;&gt;"","'"&amp;VLOOKUP(TableFields[Field],Columns[],3,0)&amp;"'","")</f>
        <v>'id'</v>
      </c>
      <c r="E87" s="7" t="str">
        <f>IF(VLOOKUP(TableFields[Field],Columns[],4,0)&lt;&gt;0,", "&amp;VLOOKUP(TableFields[Field],Columns[],4,0)&amp;")",")")</f>
        <v>)</v>
      </c>
      <c r="F87" s="4" t="str">
        <f>IF(VLOOKUP(TableFields[Field],Columns[],5,0)=0,"","-&gt;"&amp;VLOOKUP(TableFields[Field],Columns[],5,0))</f>
        <v/>
      </c>
      <c r="G87" s="4" t="str">
        <f>IF(VLOOKUP(TableFields[Field],Columns[],6,0)=0,"","-&gt;"&amp;VLOOKUP(TableFields[Field],Columns[],6,0))</f>
        <v/>
      </c>
      <c r="H87" s="4" t="str">
        <f>IF(VLOOKUP(TableFields[Field],Columns[],7,0)=0,"","-&gt;"&amp;VLOOKUP(TableFields[Field],Columns[],7,0))</f>
        <v/>
      </c>
      <c r="I87" s="4" t="str">
        <f>IF(VLOOKUP(TableFields[Field],Columns[],8,0)=0,"","-&gt;"&amp;VLOOKUP(TableFields[Field],Columns[],8,0))</f>
        <v/>
      </c>
      <c r="J87" s="4" t="str">
        <f>IF(VLOOKUP(TableFields[Field],Columns[],9,0)=0,"","-&gt;"&amp;VLOOKUP(TableFields[Field],Columns[],9,0))</f>
        <v/>
      </c>
      <c r="K8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88" spans="1:11" hidden="1" x14ac:dyDescent="0.25">
      <c r="A88" s="4" t="s">
        <v>6</v>
      </c>
      <c r="B88" s="4" t="s">
        <v>23</v>
      </c>
      <c r="C88" s="4" t="str">
        <f>VLOOKUP(TableFields[Field],Columns[],2,0)&amp;"("</f>
        <v>unsignedInteger(</v>
      </c>
      <c r="D88" s="4" t="str">
        <f>IF(VLOOKUP(TableFields[Field],Columns[],3,0)&lt;&gt;"","'"&amp;VLOOKUP(TableFields[Field],Columns[],3,0)&amp;"'","")</f>
        <v>'resource'</v>
      </c>
      <c r="E88" s="7" t="str">
        <f>IF(VLOOKUP(TableFields[Field],Columns[],4,0)&lt;&gt;0,", "&amp;VLOOKUP(TableFields[Field],Columns[],4,0)&amp;")",")")</f>
        <v>)</v>
      </c>
      <c r="F88" s="4" t="str">
        <f>IF(VLOOKUP(TableFields[Field],Columns[],5,0)=0,"","-&gt;"&amp;VLOOKUP(TableFields[Field],Columns[],5,0))</f>
        <v>-&gt;index()</v>
      </c>
      <c r="G88" s="4" t="str">
        <f>IF(VLOOKUP(TableFields[Field],Columns[],6,0)=0,"","-&gt;"&amp;VLOOKUP(TableFields[Field],Columns[],6,0))</f>
        <v/>
      </c>
      <c r="H88" s="4" t="str">
        <f>IF(VLOOKUP(TableFields[Field],Columns[],7,0)=0,"","-&gt;"&amp;VLOOKUP(TableFields[Field],Columns[],7,0))</f>
        <v/>
      </c>
      <c r="I88" s="4" t="str">
        <f>IF(VLOOKUP(TableFields[Field],Columns[],8,0)=0,"","-&gt;"&amp;VLOOKUP(TableFields[Field],Columns[],8,0))</f>
        <v/>
      </c>
      <c r="J88" s="4" t="str">
        <f>IF(VLOOKUP(TableFields[Field],Columns[],9,0)=0,"","-&gt;"&amp;VLOOKUP(TableFields[Field],Columns[],9,0))</f>
        <v/>
      </c>
      <c r="K8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89" spans="1:11" hidden="1" x14ac:dyDescent="0.25">
      <c r="A89" s="4" t="s">
        <v>6</v>
      </c>
      <c r="B89" s="4" t="s">
        <v>26</v>
      </c>
      <c r="C89" s="4" t="str">
        <f>VLOOKUP(TableFields[Field],Columns[],2,0)&amp;"("</f>
        <v>string(</v>
      </c>
      <c r="D89" s="4" t="str">
        <f>IF(VLOOKUP(TableFields[Field],Columns[],3,0)&lt;&gt;"","'"&amp;VLOOKUP(TableFields[Field],Columns[],3,0)&amp;"'","")</f>
        <v>'name'</v>
      </c>
      <c r="E89" s="7" t="str">
        <f>IF(VLOOKUP(TableFields[Field],Columns[],4,0)&lt;&gt;0,", "&amp;VLOOKUP(TableFields[Field],Columns[],4,0)&amp;")",")")</f>
        <v>, 64)</v>
      </c>
      <c r="F89" s="4" t="str">
        <f>IF(VLOOKUP(TableFields[Field],Columns[],5,0)=0,"","-&gt;"&amp;VLOOKUP(TableFields[Field],Columns[],5,0))</f>
        <v>-&gt;index()</v>
      </c>
      <c r="G89" s="4" t="str">
        <f>IF(VLOOKUP(TableFields[Field],Columns[],6,0)=0,"","-&gt;"&amp;VLOOKUP(TableFields[Field],Columns[],6,0))</f>
        <v/>
      </c>
      <c r="H89" s="4" t="str">
        <f>IF(VLOOKUP(TableFields[Field],Columns[],7,0)=0,"","-&gt;"&amp;VLOOKUP(TableFields[Field],Columns[],7,0))</f>
        <v/>
      </c>
      <c r="I89" s="4" t="str">
        <f>IF(VLOOKUP(TableFields[Field],Columns[],8,0)=0,"","-&gt;"&amp;VLOOKUP(TableFields[Field],Columns[],8,0))</f>
        <v/>
      </c>
      <c r="J89" s="4" t="str">
        <f>IF(VLOOKUP(TableFields[Field],Columns[],9,0)=0,"","-&gt;"&amp;VLOOKUP(TableFields[Field],Columns[],9,0))</f>
        <v/>
      </c>
      <c r="K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90" spans="1:11" hidden="1" x14ac:dyDescent="0.25">
      <c r="A90" s="4" t="s">
        <v>6</v>
      </c>
      <c r="B90" s="4" t="s">
        <v>28</v>
      </c>
      <c r="C90" s="4" t="str">
        <f>VLOOKUP(TableFields[Field],Columns[],2,0)&amp;"("</f>
        <v>string(</v>
      </c>
      <c r="D90" s="4" t="str">
        <f>IF(VLOOKUP(TableFields[Field],Columns[],3,0)&lt;&gt;"","'"&amp;VLOOKUP(TableFields[Field],Columns[],3,0)&amp;"'","")</f>
        <v>'description'</v>
      </c>
      <c r="E90" s="7" t="str">
        <f>IF(VLOOKUP(TableFields[Field],Columns[],4,0)&lt;&gt;0,", "&amp;VLOOKUP(TableFields[Field],Columns[],4,0)&amp;")",")")</f>
        <v>, 1024)</v>
      </c>
      <c r="F90" s="4" t="str">
        <f>IF(VLOOKUP(TableFields[Field],Columns[],5,0)=0,"","-&gt;"&amp;VLOOKUP(TableFields[Field],Columns[],5,0))</f>
        <v>-&gt;nullable()</v>
      </c>
      <c r="G90" s="4" t="str">
        <f>IF(VLOOKUP(TableFields[Field],Columns[],6,0)=0,"","-&gt;"&amp;VLOOKUP(TableFields[Field],Columns[],6,0))</f>
        <v/>
      </c>
      <c r="H90" s="4" t="str">
        <f>IF(VLOOKUP(TableFields[Field],Columns[],7,0)=0,"","-&gt;"&amp;VLOOKUP(TableFields[Field],Columns[],7,0))</f>
        <v/>
      </c>
      <c r="I90" s="4" t="str">
        <f>IF(VLOOKUP(TableFields[Field],Columns[],8,0)=0,"","-&gt;"&amp;VLOOKUP(TableFields[Field],Columns[],8,0))</f>
        <v/>
      </c>
      <c r="J90" s="4" t="str">
        <f>IF(VLOOKUP(TableFields[Field],Columns[],9,0)=0,"","-&gt;"&amp;VLOOKUP(TableFields[Field],Columns[],9,0))</f>
        <v/>
      </c>
      <c r="K9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91" spans="1:11" hidden="1" x14ac:dyDescent="0.25">
      <c r="A91" s="4" t="s">
        <v>6</v>
      </c>
      <c r="B91" s="4" t="s">
        <v>30</v>
      </c>
      <c r="C91" s="4" t="str">
        <f>VLOOKUP(TableFields[Field],Columns[],2,0)&amp;"("</f>
        <v>string(</v>
      </c>
      <c r="D91" s="4" t="str">
        <f>IF(VLOOKUP(TableFields[Field],Columns[],3,0)&lt;&gt;"","'"&amp;VLOOKUP(TableFields[Field],Columns[],3,0)&amp;"'","")</f>
        <v>'title'</v>
      </c>
      <c r="E91" s="7" t="str">
        <f>IF(VLOOKUP(TableFields[Field],Columns[],4,0)&lt;&gt;0,", "&amp;VLOOKUP(TableFields[Field],Columns[],4,0)&amp;")",")")</f>
        <v>, 128)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/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92" spans="1:11" hidden="1" x14ac:dyDescent="0.25">
      <c r="A92" s="4" t="s">
        <v>6</v>
      </c>
      <c r="B92" s="4" t="s">
        <v>64</v>
      </c>
      <c r="C92" s="4" t="str">
        <f>VLOOKUP(TableFields[Field],Columns[],2,0)&amp;"("</f>
        <v>string(</v>
      </c>
      <c r="D92" s="4" t="str">
        <f>IF(VLOOKUP(TableFields[Field],Columns[],3,0)&lt;&gt;"","'"&amp;VLOOKUP(TableFields[Field],Columns[],3,0)&amp;"'","")</f>
        <v>'action_text'</v>
      </c>
      <c r="E92" s="7" t="str">
        <f>IF(VLOOKUP(TableFields[Field],Columns[],4,0)&lt;&gt;0,", "&amp;VLOOKUP(TableFields[Field],Columns[],4,0)&amp;")",")")</f>
        <v>, 64)</v>
      </c>
      <c r="F92" s="4" t="str">
        <f>IF(VLOOKUP(TableFields[Field],Columns[],5,0)=0,"","-&gt;"&amp;VLOOKUP(TableFields[Field],Columns[],5,0))</f>
        <v>-&gt;default('Submit')</v>
      </c>
      <c r="G92" s="4" t="str">
        <f>IF(VLOOKUP(TableFields[Field],Columns[],6,0)=0,"","-&gt;"&amp;VLOOKUP(TableFields[Field],Columns[],6,0))</f>
        <v/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$table-&gt;string('action_text', 64)-&gt;default('Submit');</v>
      </c>
    </row>
    <row r="93" spans="1:11" hidden="1" x14ac:dyDescent="0.25">
      <c r="A93" s="4" t="s">
        <v>6</v>
      </c>
      <c r="B93" s="4" t="s">
        <v>40</v>
      </c>
      <c r="C93" s="4" t="str">
        <f>VLOOKUP(TableFields[Field],Columns[],2,0)&amp;"("</f>
        <v>timestamps(</v>
      </c>
      <c r="D93" s="4" t="str">
        <f>IF(VLOOKUP(TableFields[Field],Columns[],3,0)&lt;&gt;"","'"&amp;VLOOKUP(TableFields[Field],Columns[],3,0)&amp;"'","")</f>
        <v/>
      </c>
      <c r="E93" s="7" t="str">
        <f>IF(VLOOKUP(TableFields[Field],Columns[],4,0)&lt;&gt;0,", "&amp;VLOOKUP(TableFields[Field],Columns[],4,0)&amp;")",")")</f>
        <v>)</v>
      </c>
      <c r="F93" s="4" t="str">
        <f>IF(VLOOKUP(TableFields[Field],Columns[],5,0)=0,"","-&gt;"&amp;VLOOKUP(TableFields[Field],Columns[],5,0))</f>
        <v/>
      </c>
      <c r="G93" s="4" t="str">
        <f>IF(VLOOKUP(TableFields[Field],Columns[],6,0)=0,"","-&gt;"&amp;VLOOKUP(TableFields[Field],Columns[],6,0))</f>
        <v/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94" spans="1:11" hidden="1" x14ac:dyDescent="0.25">
      <c r="A94" s="4" t="s">
        <v>6</v>
      </c>
      <c r="B94" s="4" t="s">
        <v>41</v>
      </c>
      <c r="C94" s="4" t="str">
        <f>VLOOKUP(TableFields[Field],Columns[],2,0)&amp;"("</f>
        <v>foreign(</v>
      </c>
      <c r="D94" s="4" t="str">
        <f>IF(VLOOKUP(TableFields[Field],Columns[],3,0)&lt;&gt;"","'"&amp;VLOOKUP(TableFields[Field],Columns[],3,0)&amp;"'","")</f>
        <v>'resource'</v>
      </c>
      <c r="E94" s="7" t="str">
        <f>IF(VLOOKUP(TableFields[Field],Columns[],4,0)&lt;&gt;0,", "&amp;VLOOKUP(TableFields[Field],Columns[],4,0)&amp;")",")")</f>
        <v>)</v>
      </c>
      <c r="F94" s="4" t="str">
        <f>IF(VLOOKUP(TableFields[Field],Columns[],5,0)=0,"","-&gt;"&amp;VLOOKUP(TableFields[Field],Columns[],5,0))</f>
        <v>-&gt;references('id')</v>
      </c>
      <c r="G94" s="4" t="str">
        <f>IF(VLOOKUP(TableFields[Field],Columns[],6,0)=0,"","-&gt;"&amp;VLOOKUP(TableFields[Field],Columns[],6,0))</f>
        <v>-&gt;on('__resources')</v>
      </c>
      <c r="H94" s="4" t="str">
        <f>IF(VLOOKUP(TableFields[Field],Columns[],7,0)=0,"","-&gt;"&amp;VLOOKUP(TableFields[Field],Columns[],7,0))</f>
        <v>-&gt;onUpdate('cascade')</v>
      </c>
      <c r="I94" s="4" t="str">
        <f>IF(VLOOKUP(TableFields[Field],Columns[],8,0)=0,"","-&gt;"&amp;VLOOKUP(TableFields[Field],Columns[],8,0))</f>
        <v>-&gt;onDelete('cascade')</v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95" spans="1:11" hidden="1" x14ac:dyDescent="0.25">
      <c r="A95" s="4" t="s">
        <v>7</v>
      </c>
      <c r="B95" s="4" t="s">
        <v>21</v>
      </c>
      <c r="C95" s="4" t="str">
        <f>VLOOKUP(TableFields[Field],Columns[],2,0)&amp;"("</f>
        <v>increments(</v>
      </c>
      <c r="D95" s="4" t="str">
        <f>IF(VLOOKUP(TableFields[Field],Columns[],3,0)&lt;&gt;"","'"&amp;VLOOKUP(TableFields[Field],Columns[],3,0)&amp;"'","")</f>
        <v>'id'</v>
      </c>
      <c r="E95" s="7" t="str">
        <f>IF(VLOOKUP(TableFields[Field],Columns[],4,0)&lt;&gt;0,", "&amp;VLOOKUP(TableFields[Field],Columns[],4,0)&amp;")",")")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96" spans="1:11" hidden="1" x14ac:dyDescent="0.25">
      <c r="A96" s="4" t="s">
        <v>7</v>
      </c>
      <c r="B96" s="4" t="s">
        <v>23</v>
      </c>
      <c r="C96" s="4" t="str">
        <f>VLOOKUP(TableFields[Field],Columns[],2,0)&amp;"("</f>
        <v>unsignedInteger(</v>
      </c>
      <c r="D96" s="4" t="str">
        <f>IF(VLOOKUP(TableFields[Field],Columns[],3,0)&lt;&gt;"","'"&amp;VLOOKUP(TableFields[Field],Columns[],3,0)&amp;"'","")</f>
        <v>'resource'</v>
      </c>
      <c r="E96" s="7" t="str">
        <f>IF(VLOOKUP(TableFields[Field],Columns[],4,0)&lt;&gt;0,", "&amp;VLOOKUP(TableFields[Field],Columns[],4,0)&amp;")",")")</f>
        <v>)</v>
      </c>
      <c r="F96" s="4" t="str">
        <f>IF(VLOOKUP(TableFields[Field],Columns[],5,0)=0,"","-&gt;"&amp;VLOOKUP(TableFields[Field],Columns[],5,0))</f>
        <v>-&gt;index()</v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97" spans="1:11" hidden="1" x14ac:dyDescent="0.25">
      <c r="A97" s="4" t="s">
        <v>7</v>
      </c>
      <c r="B97" s="4" t="s">
        <v>66</v>
      </c>
      <c r="C97" s="4" t="str">
        <f>VLOOKUP(TableFields[Field],Columns[],2,0)&amp;"("</f>
        <v>unsignedInteger(</v>
      </c>
      <c r="D97" s="4" t="str">
        <f>IF(VLOOKUP(TableFields[Field],Columns[],3,0)&lt;&gt;"","'"&amp;VLOOKUP(TableFields[Field],Columns[],3,0)&amp;"'","")</f>
        <v>'list'</v>
      </c>
      <c r="E97" s="7" t="str">
        <f>IF(VLOOKUP(TableFields[Field],Columns[],4,0)&lt;&gt;0,", "&amp;VLOOKUP(TableFields[Field],Columns[],4,0)&amp;")",")")</f>
        <v>)</v>
      </c>
      <c r="F97" s="4" t="str">
        <f>IF(VLOOKUP(TableFields[Field],Columns[],5,0)=0,"","-&gt;"&amp;VLOOKUP(TableFields[Field],Columns[],5,0))</f>
        <v>-&gt;index()</v>
      </c>
      <c r="G97" s="4" t="str">
        <f>IF(VLOOKUP(TableFields[Field],Columns[],6,0)=0,"","-&gt;"&amp;VLOOKUP(TableFields[Field],Columns[],6,0))</f>
        <v>-&gt;nullable()</v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$table-&gt;unsignedInteger('list')-&gt;index()-&gt;nullable();</v>
      </c>
    </row>
    <row r="98" spans="1:11" hidden="1" x14ac:dyDescent="0.25">
      <c r="A98" s="4" t="s">
        <v>7</v>
      </c>
      <c r="B98" s="4" t="s">
        <v>67</v>
      </c>
      <c r="C98" s="4" t="str">
        <f>VLOOKUP(TableFields[Field],Columns[],2,0)&amp;"("</f>
        <v>unsignedInteger(</v>
      </c>
      <c r="D98" s="4" t="str">
        <f>IF(VLOOKUP(TableFields[Field],Columns[],3,0)&lt;&gt;"","'"&amp;VLOOKUP(TableFields[Field],Columns[],3,0)&amp;"'","")</f>
        <v>'create'</v>
      </c>
      <c r="E98" s="7" t="str">
        <f>IF(VLOOKUP(TableFields[Field],Columns[],4,0)&lt;&gt;0,", "&amp;VLOOKUP(TableFields[Field],Columns[],4,0)&amp;")",")")</f>
        <v>)</v>
      </c>
      <c r="F98" s="4" t="str">
        <f>IF(VLOOKUP(TableFields[Field],Columns[],5,0)=0,"","-&gt;"&amp;VLOOKUP(TableFields[Field],Columns[],5,0))</f>
        <v>-&gt;index()</v>
      </c>
      <c r="G98" s="4" t="str">
        <f>IF(VLOOKUP(TableFields[Field],Columns[],6,0)=0,"","-&gt;"&amp;VLOOKUP(TableFields[Field],Columns[],6,0))</f>
        <v>-&gt;nullable()</v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$table-&gt;unsignedInteger('create')-&gt;index()-&gt;nullable();</v>
      </c>
    </row>
    <row r="99" spans="1:11" hidden="1" x14ac:dyDescent="0.25">
      <c r="A99" s="4" t="s">
        <v>7</v>
      </c>
      <c r="B99" s="4" t="s">
        <v>68</v>
      </c>
      <c r="C99" s="4" t="str">
        <f>VLOOKUP(TableFields[Field],Columns[],2,0)&amp;"("</f>
        <v>unsignedInteger(</v>
      </c>
      <c r="D99" s="4" t="str">
        <f>IF(VLOOKUP(TableFields[Field],Columns[],3,0)&lt;&gt;"","'"&amp;VLOOKUP(TableFields[Field],Columns[],3,0)&amp;"'","")</f>
        <v>'read'</v>
      </c>
      <c r="E99" s="7" t="str">
        <f>IF(VLOOKUP(TableFields[Field],Columns[],4,0)&lt;&gt;0,", "&amp;VLOOKUP(TableFields[Field],Columns[],4,0)&amp;")",")")</f>
        <v>)</v>
      </c>
      <c r="F99" s="4" t="str">
        <f>IF(VLOOKUP(TableFields[Field],Columns[],5,0)=0,"","-&gt;"&amp;VLOOKUP(TableFields[Field],Columns[],5,0))</f>
        <v>-&gt;index()</v>
      </c>
      <c r="G99" s="4" t="str">
        <f>IF(VLOOKUP(TableFields[Field],Columns[],6,0)=0,"","-&gt;"&amp;VLOOKUP(TableFields[Field],Columns[],6,0))</f>
        <v>-&gt;nullable()</v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$table-&gt;unsignedInteger('read')-&gt;index()-&gt;nullable();</v>
      </c>
    </row>
    <row r="100" spans="1:11" hidden="1" x14ac:dyDescent="0.25">
      <c r="A100" s="4" t="s">
        <v>7</v>
      </c>
      <c r="B100" s="4" t="s">
        <v>69</v>
      </c>
      <c r="C100" s="4" t="str">
        <f>VLOOKUP(TableFields[Field],Columns[],2,0)&amp;"("</f>
        <v>unsignedInteger(</v>
      </c>
      <c r="D100" s="4" t="str">
        <f>IF(VLOOKUP(TableFields[Field],Columns[],3,0)&lt;&gt;"","'"&amp;VLOOKUP(TableFields[Field],Columns[],3,0)&amp;"'","")</f>
        <v>'update'</v>
      </c>
      <c r="E100" s="7" t="str">
        <f>IF(VLOOKUP(TableFields[Field],Columns[],4,0)&lt;&gt;0,", "&amp;VLOOKUP(TableFields[Field],Columns[],4,0)&amp;")",")")</f>
        <v>)</v>
      </c>
      <c r="F100" s="4" t="str">
        <f>IF(VLOOKUP(TableFields[Field],Columns[],5,0)=0,"","-&gt;"&amp;VLOOKUP(TableFields[Field],Columns[],5,0))</f>
        <v>-&gt;index()</v>
      </c>
      <c r="G100" s="4" t="str">
        <f>IF(VLOOKUP(TableFields[Field],Columns[],6,0)=0,"","-&gt;"&amp;VLOOKUP(TableFields[Field],Columns[],6,0))</f>
        <v>-&gt;nullable()</v>
      </c>
      <c r="H100" s="4" t="str">
        <f>IF(VLOOKUP(TableFields[Field],Columns[],7,0)=0,"","-&gt;"&amp;VLOOKUP(TableFields[Field],Columns[],7,0))</f>
        <v/>
      </c>
      <c r="I100" s="4" t="str">
        <f>IF(VLOOKUP(TableFields[Field],Columns[],8,0)=0,"","-&gt;"&amp;VLOOKUP(TableFields[Field],Columns[],8,0))</f>
        <v/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$table-&gt;unsignedInteger('update')-&gt;index()-&gt;nullable();</v>
      </c>
    </row>
    <row r="101" spans="1:11" hidden="1" x14ac:dyDescent="0.25">
      <c r="A101" s="4" t="s">
        <v>7</v>
      </c>
      <c r="B101" s="4" t="s">
        <v>40</v>
      </c>
      <c r="C101" s="4" t="str">
        <f>VLOOKUP(TableFields[Field],Columns[],2,0)&amp;"("</f>
        <v>timestamps(</v>
      </c>
      <c r="D101" s="4" t="str">
        <f>IF(VLOOKUP(TableFields[Field],Columns[],3,0)&lt;&gt;"","'"&amp;VLOOKUP(TableFields[Field],Columns[],3,0)&amp;"'","")</f>
        <v/>
      </c>
      <c r="E101" s="7" t="str">
        <f>IF(VLOOKUP(TableFields[Field],Columns[],4,0)&lt;&gt;0,", "&amp;VLOOKUP(TableFields[Field],Columns[],4,0)&amp;")",")")</f>
        <v>)</v>
      </c>
      <c r="F101" s="4" t="str">
        <f>IF(VLOOKUP(TableFields[Field],Columns[],5,0)=0,"","-&gt;"&amp;VLOOKUP(TableFields[Field],Columns[],5,0))</f>
        <v/>
      </c>
      <c r="G101" s="4" t="str">
        <f>IF(VLOOKUP(TableFields[Field],Columns[],6,0)=0,"","-&gt;"&amp;VLOOKUP(TableFields[Field],Columns[],6,0))</f>
        <v/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02" spans="1:11" hidden="1" x14ac:dyDescent="0.25">
      <c r="A102" s="4" t="s">
        <v>7</v>
      </c>
      <c r="B102" s="4" t="s">
        <v>41</v>
      </c>
      <c r="C102" s="4" t="str">
        <f>VLOOKUP(TableFields[Field],Columns[],2,0)&amp;"("</f>
        <v>foreign(</v>
      </c>
      <c r="D102" s="4" t="str">
        <f>IF(VLOOKUP(TableFields[Field],Columns[],3,0)&lt;&gt;"","'"&amp;VLOOKUP(TableFields[Field],Columns[],3,0)&amp;"'","")</f>
        <v>'resource'</v>
      </c>
      <c r="E102" s="7" t="str">
        <f>IF(VLOOKUP(TableFields[Field],Columns[],4,0)&lt;&gt;0,", "&amp;VLOOKUP(TableFields[Field],Columns[],4,0)&amp;")",")")</f>
        <v>)</v>
      </c>
      <c r="F102" s="4" t="str">
        <f>IF(VLOOKUP(TableFields[Field],Columns[],5,0)=0,"","-&gt;"&amp;VLOOKUP(TableFields[Field],Columns[],5,0))</f>
        <v>-&gt;references('id')</v>
      </c>
      <c r="G102" s="4" t="str">
        <f>IF(VLOOKUP(TableFields[Field],Columns[],6,0)=0,"","-&gt;"&amp;VLOOKUP(TableFields[Field],Columns[],6,0))</f>
        <v>-&gt;on('__resources')</v>
      </c>
      <c r="H102" s="4" t="str">
        <f>IF(VLOOKUP(TableFields[Field],Columns[],7,0)=0,"","-&gt;"&amp;VLOOKUP(TableFields[Field],Columns[],7,0))</f>
        <v>-&gt;onUpdate('cascade')</v>
      </c>
      <c r="I102" s="4" t="str">
        <f>IF(VLOOKUP(TableFields[Field],Columns[],8,0)=0,"","-&gt;"&amp;VLOOKUP(TableFields[Field],Columns[],8,0))</f>
        <v>-&gt;onDelete('cascade')</v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103" spans="1:11" hidden="1" x14ac:dyDescent="0.25">
      <c r="A103" s="4" t="s">
        <v>7</v>
      </c>
      <c r="B103" s="4" t="s">
        <v>70</v>
      </c>
      <c r="C103" s="4" t="str">
        <f>VLOOKUP(TableFields[Field],Columns[],2,0)&amp;"("</f>
        <v>foreign(</v>
      </c>
      <c r="D103" s="4" t="str">
        <f>IF(VLOOKUP(TableFields[Field],Columns[],3,0)&lt;&gt;"","'"&amp;VLOOKUP(TableFields[Field],Columns[],3,0)&amp;"'","")</f>
        <v>'list'</v>
      </c>
      <c r="E103" s="7" t="str">
        <f>IF(VLOOKUP(TableFields[Field],Columns[],4,0)&lt;&gt;0,", "&amp;VLOOKUP(TableFields[Field],Columns[],4,0)&amp;")",")")</f>
        <v>)</v>
      </c>
      <c r="F103" s="4" t="str">
        <f>IF(VLOOKUP(TableFields[Field],Columns[],5,0)=0,"","-&gt;"&amp;VLOOKUP(TableFields[Field],Columns[],5,0))</f>
        <v>-&gt;references('id')</v>
      </c>
      <c r="G103" s="4" t="str">
        <f>IF(VLOOKUP(TableFields[Field],Columns[],6,0)=0,"","-&gt;"&amp;VLOOKUP(TableFields[Field],Columns[],6,0))</f>
        <v>-&gt;on('__resource_lists')</v>
      </c>
      <c r="H103" s="4" t="str">
        <f>IF(VLOOKUP(TableFields[Field],Columns[],7,0)=0,"","-&gt;"&amp;VLOOKUP(TableFields[Field],Columns[],7,0))</f>
        <v>-&gt;onUpdate('cascade')</v>
      </c>
      <c r="I103" s="4" t="str">
        <f>IF(VLOOKUP(TableFields[Field],Columns[],8,0)=0,"","-&gt;"&amp;VLOOKUP(TableFields[Field],Columns[],8,0))</f>
        <v>-&gt;onDelete('set null')</v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$table-&gt;foreign('list')-&gt;references('id')-&gt;on('__resource_lists')-&gt;onUpdate('cascade')-&gt;onDelete('set null');</v>
      </c>
    </row>
    <row r="104" spans="1:11" hidden="1" x14ac:dyDescent="0.25">
      <c r="A104" s="4" t="s">
        <v>7</v>
      </c>
      <c r="B104" s="4" t="s">
        <v>71</v>
      </c>
      <c r="C104" s="4" t="str">
        <f>VLOOKUP(TableFields[Field],Columns[],2,0)&amp;"("</f>
        <v>foreign(</v>
      </c>
      <c r="D104" s="4" t="str">
        <f>IF(VLOOKUP(TableFields[Field],Columns[],3,0)&lt;&gt;"","'"&amp;VLOOKUP(TableFields[Field],Columns[],3,0)&amp;"'","")</f>
        <v>'create'</v>
      </c>
      <c r="E104" s="7" t="str">
        <f>IF(VLOOKUP(TableFields[Field],Columns[],4,0)&lt;&gt;0,", "&amp;VLOOKUP(TableFields[Field],Columns[],4,0)&amp;")",")")</f>
        <v>)</v>
      </c>
      <c r="F104" s="4" t="str">
        <f>IF(VLOOKUP(TableFields[Field],Columns[],5,0)=0,"","-&gt;"&amp;VLOOKUP(TableFields[Field],Columns[],5,0))</f>
        <v>-&gt;references('id')</v>
      </c>
      <c r="G104" s="4" t="str">
        <f>IF(VLOOKUP(TableFields[Field],Columns[],6,0)=0,"","-&gt;"&amp;VLOOKUP(TableFields[Field],Columns[],6,0))</f>
        <v>-&gt;on('__resource_forms')</v>
      </c>
      <c r="H104" s="4" t="str">
        <f>IF(VLOOKUP(TableFields[Field],Columns[],7,0)=0,"","-&gt;"&amp;VLOOKUP(TableFields[Field],Columns[],7,0))</f>
        <v>-&gt;onUpdate('cascade')</v>
      </c>
      <c r="I104" s="4" t="str">
        <f>IF(VLOOKUP(TableFields[Field],Columns[],8,0)=0,"","-&gt;"&amp;VLOOKUP(TableFields[Field],Columns[],8,0))</f>
        <v>-&gt;onDelete('set null')</v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$table-&gt;foreign('create')-&gt;references('id')-&gt;on('__resource_forms')-&gt;onUpdate('cascade')-&gt;onDelete('set null');</v>
      </c>
    </row>
    <row r="105" spans="1:11" hidden="1" x14ac:dyDescent="0.25">
      <c r="A105" s="4" t="s">
        <v>7</v>
      </c>
      <c r="B105" s="4" t="s">
        <v>72</v>
      </c>
      <c r="C105" s="4" t="str">
        <f>VLOOKUP(TableFields[Field],Columns[],2,0)&amp;"("</f>
        <v>foreign(</v>
      </c>
      <c r="D105" s="4" t="str">
        <f>IF(VLOOKUP(TableFields[Field],Columns[],3,0)&lt;&gt;"","'"&amp;VLOOKUP(TableFields[Field],Columns[],3,0)&amp;"'","")</f>
        <v>'read'</v>
      </c>
      <c r="E105" s="7" t="str">
        <f>IF(VLOOKUP(TableFields[Field],Columns[],4,0)&lt;&gt;0,", "&amp;VLOOKUP(TableFields[Field],Columns[],4,0)&amp;")",")")</f>
        <v>)</v>
      </c>
      <c r="F105" s="4" t="str">
        <f>IF(VLOOKUP(TableFields[Field],Columns[],5,0)=0,"","-&gt;"&amp;VLOOKUP(TableFields[Field],Columns[],5,0))</f>
        <v>-&gt;references('id')</v>
      </c>
      <c r="G105" s="4" t="str">
        <f>IF(VLOOKUP(TableFields[Field],Columns[],6,0)=0,"","-&gt;"&amp;VLOOKUP(TableFields[Field],Columns[],6,0))</f>
        <v>-&gt;on('__resource_data')</v>
      </c>
      <c r="H105" s="4" t="str">
        <f>IF(VLOOKUP(TableFields[Field],Columns[],7,0)=0,"","-&gt;"&amp;VLOOKUP(TableFields[Field],Columns[],7,0))</f>
        <v>-&gt;onUpdate('cascade')</v>
      </c>
      <c r="I105" s="4" t="str">
        <f>IF(VLOOKUP(TableFields[Field],Columns[],8,0)=0,"","-&gt;"&amp;VLOOKUP(TableFields[Field],Columns[],8,0))</f>
        <v>-&gt;onDelete('set null')</v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$table-&gt;foreign('read')-&gt;references('id')-&gt;on('__resource_data')-&gt;onUpdate('cascade')-&gt;onDelete('set null');</v>
      </c>
    </row>
    <row r="106" spans="1:11" hidden="1" x14ac:dyDescent="0.25">
      <c r="A106" s="4" t="s">
        <v>7</v>
      </c>
      <c r="B106" s="4" t="s">
        <v>73</v>
      </c>
      <c r="C106" s="4" t="str">
        <f>VLOOKUP(TableFields[Field],Columns[],2,0)&amp;"("</f>
        <v>foreign(</v>
      </c>
      <c r="D106" s="4" t="str">
        <f>IF(VLOOKUP(TableFields[Field],Columns[],3,0)&lt;&gt;"","'"&amp;VLOOKUP(TableFields[Field],Columns[],3,0)&amp;"'","")</f>
        <v>'update'</v>
      </c>
      <c r="E106" s="7" t="str">
        <f>IF(VLOOKUP(TableFields[Field],Columns[],4,0)&lt;&gt;0,", "&amp;VLOOKUP(TableFields[Field],Columns[],4,0)&amp;")",")")</f>
        <v>)</v>
      </c>
      <c r="F106" s="4" t="str">
        <f>IF(VLOOKUP(TableFields[Field],Columns[],5,0)=0,"","-&gt;"&amp;VLOOKUP(TableFields[Field],Columns[],5,0))</f>
        <v>-&gt;references('id')</v>
      </c>
      <c r="G106" s="4" t="str">
        <f>IF(VLOOKUP(TableFields[Field],Columns[],6,0)=0,"","-&gt;"&amp;VLOOKUP(TableFields[Field],Columns[],6,0))</f>
        <v>-&gt;on('__resource_forms')</v>
      </c>
      <c r="H106" s="4" t="str">
        <f>IF(VLOOKUP(TableFields[Field],Columns[],7,0)=0,"","-&gt;"&amp;VLOOKUP(TableFields[Field],Columns[],7,0))</f>
        <v>-&gt;onUpdate('cascade')</v>
      </c>
      <c r="I106" s="4" t="str">
        <f>IF(VLOOKUP(TableFields[Field],Columns[],8,0)=0,"","-&gt;"&amp;VLOOKUP(TableFields[Field],Columns[],8,0))</f>
        <v>-&gt;onDelete('set null')</v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$table-&gt;foreign('update')-&gt;references('id')-&gt;on('__resource_forms')-&gt;onUpdate('cascade')-&gt;onDelete('set null');</v>
      </c>
    </row>
    <row r="107" spans="1:11" hidden="1" x14ac:dyDescent="0.25">
      <c r="A107" s="4" t="s">
        <v>8</v>
      </c>
      <c r="B107" s="4" t="s">
        <v>21</v>
      </c>
      <c r="C107" s="4" t="str">
        <f>VLOOKUP(TableFields[Field],Columns[],2,0)&amp;"("</f>
        <v>increments(</v>
      </c>
      <c r="D107" s="4" t="str">
        <f>IF(VLOOKUP(TableFields[Field],Columns[],3,0)&lt;&gt;"","'"&amp;VLOOKUP(TableFields[Field],Columns[],3,0)&amp;"'","")</f>
        <v>'id'</v>
      </c>
      <c r="E107" s="7" t="str">
        <f>IF(VLOOKUP(TableFields[Field],Columns[],4,0)&lt;&gt;0,", "&amp;VLOOKUP(TableFields[Field],Columns[],4,0)&amp;")",")")</f>
        <v>)</v>
      </c>
      <c r="F107" s="4" t="str">
        <f>IF(VLOOKUP(TableFields[Field],Columns[],5,0)=0,"","-&gt;"&amp;VLOOKUP(TableFields[Field],Columns[],5,0))</f>
        <v/>
      </c>
      <c r="G107" s="4" t="str">
        <f>IF(VLOOKUP(TableFields[Field],Columns[],6,0)=0,"","-&gt;"&amp;VLOOKUP(TableFields[Field],Columns[],6,0))</f>
        <v/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08" spans="1:11" hidden="1" x14ac:dyDescent="0.25">
      <c r="A108" s="4" t="s">
        <v>8</v>
      </c>
      <c r="B108" s="4" t="s">
        <v>23</v>
      </c>
      <c r="C108" s="4" t="str">
        <f>VLOOKUP(TableFields[Field],Columns[],2,0)&amp;"("</f>
        <v>unsignedInteger(</v>
      </c>
      <c r="D108" s="4" t="str">
        <f>IF(VLOOKUP(TableFields[Field],Columns[],3,0)&lt;&gt;"","'"&amp;VLOOKUP(TableFields[Field],Columns[],3,0)&amp;"'","")</f>
        <v>'resource'</v>
      </c>
      <c r="E108" s="7" t="str">
        <f>IF(VLOOKUP(TableFields[Field],Columns[],4,0)&lt;&gt;0,", "&amp;VLOOKUP(TableFields[Field],Columns[],4,0)&amp;")",")")</f>
        <v>)</v>
      </c>
      <c r="F108" s="4" t="str">
        <f>IF(VLOOKUP(TableFields[Field],Columns[],5,0)=0,"","-&gt;"&amp;VLOOKUP(TableFields[Field],Columns[],5,0))</f>
        <v>-&gt;index()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109" spans="1:11" hidden="1" x14ac:dyDescent="0.25">
      <c r="A109" s="4" t="s">
        <v>8</v>
      </c>
      <c r="B109" s="4" t="s">
        <v>26</v>
      </c>
      <c r="C109" s="4" t="str">
        <f>VLOOKUP(TableFields[Field],Columns[],2,0)&amp;"("</f>
        <v>string(</v>
      </c>
      <c r="D109" s="4" t="str">
        <f>IF(VLOOKUP(TableFields[Field],Columns[],3,0)&lt;&gt;"","'"&amp;VLOOKUP(TableFields[Field],Columns[],3,0)&amp;"'","")</f>
        <v>'name'</v>
      </c>
      <c r="E109" s="7" t="str">
        <f>IF(VLOOKUP(TableFields[Field],Columns[],4,0)&lt;&gt;0,", "&amp;VLOOKUP(TableFields[Field],Columns[],4,0)&amp;")",")")</f>
        <v>, 64)</v>
      </c>
      <c r="F109" s="4" t="str">
        <f>IF(VLOOKUP(TableFields[Field],Columns[],5,0)=0,"","-&gt;"&amp;VLOOKUP(TableFields[Field],Columns[],5,0))</f>
        <v>-&gt;index()</v>
      </c>
      <c r="G109" s="4" t="str">
        <f>IF(VLOOKUP(TableFields[Field],Columns[],6,0)=0,"","-&gt;"&amp;VLOOKUP(TableFields[Field],Columns[],6,0))</f>
        <v/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10" spans="1:11" hidden="1" x14ac:dyDescent="0.25">
      <c r="A110" s="4" t="s">
        <v>8</v>
      </c>
      <c r="B110" s="4" t="s">
        <v>28</v>
      </c>
      <c r="C110" s="4" t="str">
        <f>VLOOKUP(TableFields[Field],Columns[],2,0)&amp;"("</f>
        <v>string(</v>
      </c>
      <c r="D110" s="4" t="str">
        <f>IF(VLOOKUP(TableFields[Field],Columns[],3,0)&lt;&gt;"","'"&amp;VLOOKUP(TableFields[Field],Columns[],3,0)&amp;"'","")</f>
        <v>'description'</v>
      </c>
      <c r="E110" s="7" t="str">
        <f>IF(VLOOKUP(TableFields[Field],Columns[],4,0)&lt;&gt;0,", "&amp;VLOOKUP(TableFields[Field],Columns[],4,0)&amp;")",")")</f>
        <v>, 1024)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/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111" spans="1:11" hidden="1" x14ac:dyDescent="0.25">
      <c r="A111" s="4" t="s">
        <v>8</v>
      </c>
      <c r="B111" s="4" t="s">
        <v>30</v>
      </c>
      <c r="C111" s="4" t="str">
        <f>VLOOKUP(TableFields[Field],Columns[],2,0)&amp;"("</f>
        <v>string(</v>
      </c>
      <c r="D111" s="4" t="str">
        <f>IF(VLOOKUP(TableFields[Field],Columns[],3,0)&lt;&gt;"","'"&amp;VLOOKUP(TableFields[Field],Columns[],3,0)&amp;"'","")</f>
        <v>'title'</v>
      </c>
      <c r="E111" s="7" t="str">
        <f>IF(VLOOKUP(TableFields[Field],Columns[],4,0)&lt;&gt;0,", "&amp;VLOOKUP(TableFields[Field],Columns[],4,0)&amp;")",")")</f>
        <v>, 128)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/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112" spans="1:11" hidden="1" x14ac:dyDescent="0.25">
      <c r="A112" s="4" t="s">
        <v>8</v>
      </c>
      <c r="B112" s="4" t="s">
        <v>322</v>
      </c>
      <c r="C112" s="4" t="str">
        <f>VLOOKUP(TableFields[Field],Columns[],2,0)&amp;"("</f>
        <v>enum(</v>
      </c>
      <c r="D112" s="4" t="str">
        <f>IF(VLOOKUP(TableFields[Field],Columns[],3,0)&lt;&gt;"","'"&amp;VLOOKUP(TableFields[Field],Columns[],3,0)&amp;"'","")</f>
        <v>'type'</v>
      </c>
      <c r="E112" s="7" t="str">
        <f>IF(VLOOKUP(TableFields[Field],Columns[],4,0)&lt;&gt;0,", "&amp;VLOOKUP(TableFields[Field],Columns[],4,0)&amp;")",")")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IF(VLOOKUP(TableFields[Field],Columns[],5,0)=0,"","-&gt;"&amp;VLOOKUP(TableFields[Field],Columns[],5,0))</f>
        <v>-&gt;default('outline-info')</v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 x14ac:dyDescent="0.25">
      <c r="A113" s="4" t="s">
        <v>8</v>
      </c>
      <c r="B113" s="4" t="s">
        <v>328</v>
      </c>
      <c r="C113" s="4" t="str">
        <f>VLOOKUP(TableFields[Field],Columns[],2,0)&amp;"("</f>
        <v>string(</v>
      </c>
      <c r="D113" s="4" t="str">
        <f>IF(VLOOKUP(TableFields[Field],Columns[],3,0)&lt;&gt;"","'"&amp;VLOOKUP(TableFields[Field],Columns[],3,0)&amp;"'","")</f>
        <v>'menu'</v>
      </c>
      <c r="E113" s="7" t="str">
        <f>IF(VLOOKUP(TableFields[Field],Columns[],4,0)&lt;&gt;0,", "&amp;VLOOKUP(TableFields[Field],Columns[],4,0)&amp;")",")")</f>
        <v>, 128)</v>
      </c>
      <c r="F113" s="4" t="str">
        <f>IF(VLOOKUP(TableFields[Field],Columns[],5,0)=0,"","-&gt;"&amp;VLOOKUP(TableFields[Field],Columns[],5,0))</f>
        <v>-&gt;nullable()</v>
      </c>
      <c r="G113" s="4" t="str">
        <f>IF(VLOOKUP(TableFields[Field],Columns[],6,0)=0,"","-&gt;"&amp;VLOOKUP(TableFields[Field],Columns[],6,0))</f>
        <v/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$table-&gt;string('menu', 128)-&gt;nullable();</v>
      </c>
    </row>
    <row r="114" spans="1:11" hidden="1" x14ac:dyDescent="0.25">
      <c r="A114" s="4" t="s">
        <v>8</v>
      </c>
      <c r="B114" s="4" t="s">
        <v>77</v>
      </c>
      <c r="C114" s="4" t="str">
        <f>VLOOKUP(TableFields[Field],Columns[],2,0)&amp;"("</f>
        <v>string(</v>
      </c>
      <c r="D114" s="4" t="str">
        <f>IF(VLOOKUP(TableFields[Field],Columns[],3,0)&lt;&gt;"","'"&amp;VLOOKUP(TableFields[Field],Columns[],3,0)&amp;"'","")</f>
        <v>'icon'</v>
      </c>
      <c r="E114" s="7" t="str">
        <f>IF(VLOOKUP(TableFields[Field],Columns[],4,0)&lt;&gt;0,", "&amp;VLOOKUP(TableFields[Field],Columns[],4,0)&amp;")",")")</f>
        <v>, 128)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/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$table-&gt;string('icon', 128)-&gt;nullable();</v>
      </c>
    </row>
    <row r="115" spans="1:11" hidden="1" x14ac:dyDescent="0.25">
      <c r="A115" s="4" t="s">
        <v>8</v>
      </c>
      <c r="B115" s="4" t="s">
        <v>323</v>
      </c>
      <c r="C115" s="4" t="str">
        <f>VLOOKUP(TableFields[Field],Columns[],2,0)&amp;"("</f>
        <v>enum(</v>
      </c>
      <c r="D115" s="4" t="str">
        <f>IF(VLOOKUP(TableFields[Field],Columns[],3,0)&lt;&gt;"","'"&amp;VLOOKUP(TableFields[Field],Columns[],3,0)&amp;"'","")</f>
        <v>'set'</v>
      </c>
      <c r="E115" s="7" t="str">
        <f>IF(VLOOKUP(TableFields[Field],Columns[],4,0)&lt;&gt;0,", "&amp;VLOOKUP(TableFields[Field],Columns[],4,0)&amp;")",")")</f>
        <v>, ['far','fas','fab'])</v>
      </c>
      <c r="F115" s="4" t="str">
        <f>IF(VLOOKUP(TableFields[Field],Columns[],5,0)=0,"","-&gt;"&amp;VLOOKUP(TableFields[Field],Columns[],5,0))</f>
        <v>-&gt;default('far')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$table-&gt;enum('set', ['far','fas','fab'])-&gt;default('far');</v>
      </c>
    </row>
    <row r="116" spans="1:11" hidden="1" x14ac:dyDescent="0.25">
      <c r="A116" s="4" t="s">
        <v>8</v>
      </c>
      <c r="B116" s="4" t="s">
        <v>91</v>
      </c>
      <c r="C116" s="4" t="str">
        <f>VLOOKUP(TableFields[Field],Columns[],2,0)&amp;"("</f>
        <v>string(</v>
      </c>
      <c r="D116" s="4" t="str">
        <f>IF(VLOOKUP(TableFields[Field],Columns[],3,0)&lt;&gt;"","'"&amp;VLOOKUP(TableFields[Field],Columns[],3,0)&amp;"'","")</f>
        <v>'on'</v>
      </c>
      <c r="E116" s="7" t="str">
        <f>IF(VLOOKUP(TableFields[Field],Columns[],4,0)&lt;&gt;0,", "&amp;VLOOKUP(TableFields[Field],Columns[],4,0)&amp;")",")")</f>
        <v>, 256)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$table-&gt;string('on', 256)-&gt;nullable();</v>
      </c>
    </row>
    <row r="117" spans="1:11" hidden="1" x14ac:dyDescent="0.25">
      <c r="A117" s="4" t="s">
        <v>8</v>
      </c>
      <c r="B117" s="4" t="s">
        <v>85</v>
      </c>
      <c r="C117" s="4" t="str">
        <f>VLOOKUP(TableFields[Field],Columns[],2,0)&amp;"("</f>
        <v>string(</v>
      </c>
      <c r="D117" s="4" t="str">
        <f>IF(VLOOKUP(TableFields[Field],Columns[],3,0)&lt;&gt;"","'"&amp;VLOOKUP(TableFields[Field],Columns[],3,0)&amp;"'","")</f>
        <v>'confirm'</v>
      </c>
      <c r="E117" s="7" t="str">
        <f>IF(VLOOKUP(TableFields[Field],Columns[],4,0)&lt;&gt;0,", "&amp;VLOOKUP(TableFields[Field],Columns[],4,0)&amp;")",")")</f>
        <v>, 256)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/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$table-&gt;string('confirm', 256)-&gt;nullable();</v>
      </c>
    </row>
    <row r="118" spans="1:11" hidden="1" x14ac:dyDescent="0.25">
      <c r="A118" s="4" t="s">
        <v>8</v>
      </c>
      <c r="B118" s="4" t="s">
        <v>87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'handler'</v>
      </c>
      <c r="E118" s="7" t="str">
        <f>IF(VLOOKUP(TableFields[Field],Columns[],4,0)&lt;&gt;0,", "&amp;VLOOKUP(TableFields[Field],Columns[],4,0)&amp;")",")")</f>
        <v>, 128)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/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$table-&gt;string('handler', 128)-&gt;nullable();</v>
      </c>
    </row>
    <row r="119" spans="1:11" hidden="1" x14ac:dyDescent="0.25">
      <c r="A119" s="4" t="s">
        <v>8</v>
      </c>
      <c r="B119" s="4" t="s">
        <v>40</v>
      </c>
      <c r="C119" s="4" t="str">
        <f>VLOOKUP(TableFields[Field],Columns[],2,0)&amp;"("</f>
        <v>timestamps(</v>
      </c>
      <c r="D119" s="4" t="str">
        <f>IF(VLOOKUP(TableFields[Field],Columns[],3,0)&lt;&gt;"","'"&amp;VLOOKUP(TableFields[Field],Columns[],3,0)&amp;"'","")</f>
        <v/>
      </c>
      <c r="E119" s="7" t="str">
        <f>IF(VLOOKUP(TableFields[Field],Columns[],4,0)&lt;&gt;0,", "&amp;VLOOKUP(TableFields[Field],Columns[],4,0)&amp;")",")")</f>
        <v>)</v>
      </c>
      <c r="F119" s="4" t="str">
        <f>IF(VLOOKUP(TableFields[Field],Columns[],5,0)=0,"","-&gt;"&amp;VLOOKUP(TableFields[Field],Columns[],5,0))</f>
        <v/>
      </c>
      <c r="G119" s="4" t="str">
        <f>IF(VLOOKUP(TableFields[Field],Columns[],6,0)=0,"","-&gt;"&amp;VLOOKUP(TableFields[Field],Columns[],6,0))</f>
        <v/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20" spans="1:11" hidden="1" x14ac:dyDescent="0.25">
      <c r="A120" s="4" t="s">
        <v>8</v>
      </c>
      <c r="B120" s="4" t="s">
        <v>41</v>
      </c>
      <c r="C120" s="4" t="str">
        <f>VLOOKUP(TableFields[Field],Columns[],2,0)&amp;"("</f>
        <v>foreign(</v>
      </c>
      <c r="D120" s="4" t="str">
        <f>IF(VLOOKUP(TableFields[Field],Columns[],3,0)&lt;&gt;"","'"&amp;VLOOKUP(TableFields[Field],Columns[],3,0)&amp;"'","")</f>
        <v>'resource'</v>
      </c>
      <c r="E120" s="7" t="str">
        <f>IF(VLOOKUP(TableFields[Field],Columns[],4,0)&lt;&gt;0,", "&amp;VLOOKUP(TableFields[Field],Columns[],4,0)&amp;")",")")</f>
        <v>)</v>
      </c>
      <c r="F120" s="4" t="str">
        <f>IF(VLOOKUP(TableFields[Field],Columns[],5,0)=0,"","-&gt;"&amp;VLOOKUP(TableFields[Field],Columns[],5,0))</f>
        <v>-&gt;references('id')</v>
      </c>
      <c r="G120" s="4" t="str">
        <f>IF(VLOOKUP(TableFields[Field],Columns[],6,0)=0,"","-&gt;"&amp;VLOOKUP(TableFields[Field],Columns[],6,0))</f>
        <v>-&gt;on('__resources')</v>
      </c>
      <c r="H120" s="4" t="str">
        <f>IF(VLOOKUP(TableFields[Field],Columns[],7,0)=0,"","-&gt;"&amp;VLOOKUP(TableFields[Field],Columns[],7,0))</f>
        <v>-&gt;onUpdate('cascade')</v>
      </c>
      <c r="I120" s="4" t="str">
        <f>IF(VLOOKUP(TableFields[Field],Columns[],8,0)=0,"","-&gt;"&amp;VLOOKUP(TableFields[Field],Columns[],8,0))</f>
        <v>-&gt;onDelete('cascade')</v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121" spans="1:11" hidden="1" x14ac:dyDescent="0.25">
      <c r="A121" s="4" t="s">
        <v>100</v>
      </c>
      <c r="B121" s="4" t="s">
        <v>21</v>
      </c>
      <c r="C121" s="4" t="str">
        <f>VLOOKUP(TableFields[Field],Columns[],2,0)&amp;"("</f>
        <v>increments(</v>
      </c>
      <c r="D121" s="4" t="str">
        <f>IF(VLOOKUP(TableFields[Field],Columns[],3,0)&lt;&gt;"","'"&amp;VLOOKUP(TableFields[Field],Columns[],3,0)&amp;"'","")</f>
        <v>'id'</v>
      </c>
      <c r="E121" s="7" t="str">
        <f>IF(VLOOKUP(TableFields[Field],Columns[],4,0)&lt;&gt;0,", "&amp;VLOOKUP(TableFields[Field],Columns[],4,0)&amp;")",")")</f>
        <v>)</v>
      </c>
      <c r="F121" s="4" t="str">
        <f>IF(VLOOKUP(TableFields[Field],Columns[],5,0)=0,"","-&gt;"&amp;VLOOKUP(TableFields[Field],Columns[],5,0))</f>
        <v/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22" spans="1:11" hidden="1" x14ac:dyDescent="0.25">
      <c r="A122" s="4" t="s">
        <v>100</v>
      </c>
      <c r="B122" s="4" t="s">
        <v>97</v>
      </c>
      <c r="C122" s="4" t="str">
        <f>VLOOKUP(TableFields[Field],Columns[],2,0)&amp;"("</f>
        <v>unsignedInteger(</v>
      </c>
      <c r="D122" s="4" t="str">
        <f>IF(VLOOKUP(TableFields[Field],Columns[],3,0)&lt;&gt;"","'"&amp;VLOOKUP(TableFields[Field],Columns[],3,0)&amp;"'","")</f>
        <v>'resource_action'</v>
      </c>
      <c r="E122" s="7" t="str">
        <f>IF(VLOOKUP(TableFields[Field],Columns[],4,0)&lt;&gt;0,", "&amp;VLOOKUP(TableFields[Field],Columns[],4,0)&amp;")",")")</f>
        <v>)</v>
      </c>
      <c r="F122" s="4" t="str">
        <f>IF(VLOOKUP(TableFields[Field],Columns[],5,0)=0,"","-&gt;"&amp;VLOOKUP(TableFields[Field],Columns[],5,0))</f>
        <v>-&gt;index()</v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23" spans="1:11" hidden="1" x14ac:dyDescent="0.25">
      <c r="A123" s="4" t="s">
        <v>100</v>
      </c>
      <c r="B123" s="4" t="s">
        <v>125</v>
      </c>
      <c r="C123" s="4" t="str">
        <f>VLOOKUP(TableFields[Field],Columns[],2,0)&amp;"("</f>
        <v>string(</v>
      </c>
      <c r="D123" s="4" t="str">
        <f>IF(VLOOKUP(TableFields[Field],Columns[],3,0)&lt;&gt;"","'"&amp;VLOOKUP(TableFields[Field],Columns[],3,0)&amp;"'","")</f>
        <v>'name'</v>
      </c>
      <c r="E123" s="7" t="str">
        <f>IF(VLOOKUP(TableFields[Field],Columns[],4,0)&lt;&gt;0,", "&amp;VLOOKUP(TableFields[Field],Columns[],4,0)&amp;")",")")</f>
        <v>, 64)</v>
      </c>
      <c r="F123" s="4" t="str">
        <f>IF(VLOOKUP(TableFields[Field],Columns[],5,0)=0,"","-&gt;"&amp;VLOOKUP(TableFields[Field],Columns[],5,0))</f>
        <v>-&gt;nullable()</v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64)-&gt;nullable();</v>
      </c>
    </row>
    <row r="124" spans="1:11" hidden="1" x14ac:dyDescent="0.25">
      <c r="A124" s="4" t="s">
        <v>100</v>
      </c>
      <c r="B124" s="4" t="s">
        <v>126</v>
      </c>
      <c r="C124" s="4" t="str">
        <f>VLOOKUP(TableFields[Field],Columns[],2,0)&amp;"("</f>
        <v>string(</v>
      </c>
      <c r="D124" s="4" t="str">
        <f>IF(VLOOKUP(TableFields[Field],Columns[],3,0)&lt;&gt;"","'"&amp;VLOOKUP(TableFields[Field],Columns[],3,0)&amp;"'","")</f>
        <v>'value'</v>
      </c>
      <c r="E124" s="7" t="str">
        <f>IF(VLOOKUP(TableFields[Field],Columns[],4,0)&lt;&gt;0,", "&amp;VLOOKUP(TableFields[Field],Columns[],4,0)&amp;")",")")</f>
        <v>, 128)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/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128)-&gt;nullable();</v>
      </c>
    </row>
    <row r="125" spans="1:11" hidden="1" x14ac:dyDescent="0.25">
      <c r="A125" s="4" t="s">
        <v>100</v>
      </c>
      <c r="B125" s="4" t="s">
        <v>40</v>
      </c>
      <c r="C125" s="4" t="str">
        <f>VLOOKUP(TableFields[Field],Columns[],2,0)&amp;"("</f>
        <v>timestamps(</v>
      </c>
      <c r="D125" s="4" t="str">
        <f>IF(VLOOKUP(TableFields[Field],Columns[],3,0)&lt;&gt;"","'"&amp;VLOOKUP(TableFields[Field],Columns[],3,0)&amp;"'","")</f>
        <v/>
      </c>
      <c r="E125" s="7" t="str">
        <f>IF(VLOOKUP(TableFields[Field],Columns[],4,0)&lt;&gt;0,", "&amp;VLOOKUP(TableFields[Field],Columns[],4,0)&amp;")",")")</f>
        <v>)</v>
      </c>
      <c r="F125" s="4" t="str">
        <f>IF(VLOOKUP(TableFields[Field],Columns[],5,0)=0,"","-&gt;"&amp;VLOOKUP(TableFields[Field],Columns[],5,0))</f>
        <v/>
      </c>
      <c r="G125" s="4" t="str">
        <f>IF(VLOOKUP(TableFields[Field],Columns[],6,0)=0,"","-&gt;"&amp;VLOOKUP(TableFields[Field],Columns[],6,0))</f>
        <v/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26" spans="1:11" hidden="1" x14ac:dyDescent="0.25">
      <c r="A126" s="4" t="s">
        <v>100</v>
      </c>
      <c r="B126" s="4" t="s">
        <v>98</v>
      </c>
      <c r="C126" s="4" t="str">
        <f>VLOOKUP(TableFields[Field],Columns[],2,0)&amp;"("</f>
        <v>foreign(</v>
      </c>
      <c r="D126" s="4" t="str">
        <f>IF(VLOOKUP(TableFields[Field],Columns[],3,0)&lt;&gt;"","'"&amp;VLOOKUP(TableFields[Field],Columns[],3,0)&amp;"'","")</f>
        <v>'resource_action'</v>
      </c>
      <c r="E126" s="7" t="str">
        <f>IF(VLOOKUP(TableFields[Field],Columns[],4,0)&lt;&gt;0,", "&amp;VLOOKUP(TableFields[Field],Columns[],4,0)&amp;")",")")</f>
        <v>)</v>
      </c>
      <c r="F126" s="4" t="str">
        <f>IF(VLOOKUP(TableFields[Field],Columns[],5,0)=0,"","-&gt;"&amp;VLOOKUP(TableFields[Field],Columns[],5,0))</f>
        <v>-&gt;references('id')</v>
      </c>
      <c r="G126" s="4" t="str">
        <f>IF(VLOOKUP(TableFields[Field],Columns[],6,0)=0,"","-&gt;"&amp;VLOOKUP(TableFields[Field],Columns[],6,0))</f>
        <v>-&gt;on('__resource_actions')</v>
      </c>
      <c r="H126" s="4" t="str">
        <f>IF(VLOOKUP(TableFields[Field],Columns[],7,0)=0,"","-&gt;"&amp;VLOOKUP(TableFields[Field],Columns[],7,0))</f>
        <v>-&gt;onUpdate('cascade')</v>
      </c>
      <c r="I126" s="4" t="str">
        <f>IF(VLOOKUP(TableFields[Field],Columns[],8,0)=0,"","-&gt;"&amp;VLOOKUP(TableFields[Field],Columns[],8,0))</f>
        <v>-&gt;onDelete('cascade')</v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27" spans="1:11" hidden="1" x14ac:dyDescent="0.25">
      <c r="A127" s="4" t="s">
        <v>101</v>
      </c>
      <c r="B127" s="4" t="s">
        <v>21</v>
      </c>
      <c r="C127" s="4" t="str">
        <f>VLOOKUP(TableFields[Field],Columns[],2,0)&amp;"("</f>
        <v>increments(</v>
      </c>
      <c r="D127" s="4" t="str">
        <f>IF(VLOOKUP(TableFields[Field],Columns[],3,0)&lt;&gt;"","'"&amp;VLOOKUP(TableFields[Field],Columns[],3,0)&amp;"'","")</f>
        <v>'id'</v>
      </c>
      <c r="E127" s="7" t="str">
        <f>IF(VLOOKUP(TableFields[Field],Columns[],4,0)&lt;&gt;0,", "&amp;VLOOKUP(TableFields[Field],Columns[],4,0)&amp;")",")")</f>
        <v>)</v>
      </c>
      <c r="F127" s="4" t="str">
        <f>IF(VLOOKUP(TableFields[Field],Columns[],5,0)=0,"","-&gt;"&amp;VLOOKUP(TableFields[Field],Columns[],5,0))</f>
        <v/>
      </c>
      <c r="G127" s="4" t="str">
        <f>IF(VLOOKUP(TableFields[Field],Columns[],6,0)=0,"","-&gt;"&amp;VLOOKUP(TableFields[Field],Columns[],6,0))</f>
        <v/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28" spans="1:11" hidden="1" x14ac:dyDescent="0.25">
      <c r="A128" s="4" t="s">
        <v>101</v>
      </c>
      <c r="B128" s="4" t="s">
        <v>97</v>
      </c>
      <c r="C128" s="4" t="str">
        <f>VLOOKUP(TableFields[Field],Columns[],2,0)&amp;"("</f>
        <v>unsignedInteger(</v>
      </c>
      <c r="D128" s="4" t="str">
        <f>IF(VLOOKUP(TableFields[Field],Columns[],3,0)&lt;&gt;"","'"&amp;VLOOKUP(TableFields[Field],Columns[],3,0)&amp;"'","")</f>
        <v>'resource_action'</v>
      </c>
      <c r="E128" s="7" t="str">
        <f>IF(VLOOKUP(TableFields[Field],Columns[],4,0)&lt;&gt;0,", "&amp;VLOOKUP(TableFields[Field],Columns[],4,0)&amp;")",")")</f>
        <v>)</v>
      </c>
      <c r="F128" s="4" t="str">
        <f>IF(VLOOKUP(TableFields[Field],Columns[],5,0)=0,"","-&gt;"&amp;VLOOKUP(TableFields[Field],Columns[],5,0))</f>
        <v>-&gt;index()</v>
      </c>
      <c r="G128" s="4" t="str">
        <f>IF(VLOOKUP(TableFields[Field],Columns[],6,0)=0,"","-&gt;"&amp;VLOOKUP(TableFields[Field],Columns[],6,0))</f>
        <v/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29" spans="1:11" hidden="1" x14ac:dyDescent="0.25">
      <c r="A129" s="4" t="s">
        <v>101</v>
      </c>
      <c r="B129" s="4" t="s">
        <v>244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'type'</v>
      </c>
      <c r="E129" s="7" t="str">
        <f>IF(VLOOKUP(TableFields[Field],Columns[],4,0)&lt;&gt;0,", "&amp;VLOOKUP(TableFields[Field],Columns[],4,0)&amp;")",")")</f>
        <v>, ['Method','Form','List','Data','FormWithData','ListRelation','AddRelation','ManageRelations'])</v>
      </c>
      <c r="F129" s="4" t="str">
        <f>IF(VLOOKUP(TableFields[Field],Columns[],5,0)=0,"","-&gt;"&amp;VLOOKUP(TableFields[Field],Columns[],5,0))</f>
        <v>-&gt;default('Method')</v>
      </c>
      <c r="G129" s="4" t="str">
        <f>IF(VLOOKUP(TableFields[Field],Columns[],6,0)=0,"","-&gt;"&amp;VLOOKUP(TableFields[Field],Columns[],6,0))</f>
        <v/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['Method','Form','List','Data','FormWithData','ListRelation','AddRelation','ManageRelations'])-&gt;default('Method');</v>
      </c>
    </row>
    <row r="130" spans="1:11" hidden="1" x14ac:dyDescent="0.25">
      <c r="A130" s="4" t="s">
        <v>101</v>
      </c>
      <c r="B130" s="4" t="s">
        <v>106</v>
      </c>
      <c r="C130" s="4" t="str">
        <f>VLOOKUP(TableFields[Field],Columns[],2,0)&amp;"("</f>
        <v>string(</v>
      </c>
      <c r="D130" s="4" t="str">
        <f>IF(VLOOKUP(TableFields[Field],Columns[],3,0)&lt;&gt;"","'"&amp;VLOOKUP(TableFields[Field],Columns[],3,0)&amp;"'","")</f>
        <v>'method'</v>
      </c>
      <c r="E130" s="7" t="str">
        <f>IF(VLOOKUP(TableFields[Field],Columns[],4,0)&lt;&gt;0,", "&amp;VLOOKUP(TableFields[Field],Columns[],4,0)&amp;")",")")</f>
        <v>, 128)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/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131" spans="1:11" hidden="1" x14ac:dyDescent="0.25">
      <c r="A131" s="4" t="s">
        <v>101</v>
      </c>
      <c r="B131" s="4" t="s">
        <v>107</v>
      </c>
      <c r="C131" s="4" t="str">
        <f>VLOOKUP(TableFields[Field],Columns[],2,0)&amp;"("</f>
        <v>string(</v>
      </c>
      <c r="D131" s="4" t="str">
        <f>IF(VLOOKUP(TableFields[Field],Columns[],3,0)&lt;&gt;"","'"&amp;VLOOKUP(TableFields[Field],Columns[],3,0)&amp;"'","")</f>
        <v>'idn1'</v>
      </c>
      <c r="E131" s="7" t="str">
        <f>IF(VLOOKUP(TableFields[Field],Columns[],4,0)&lt;&gt;0,", "&amp;VLOOKUP(TableFields[Field],Columns[],4,0)&amp;")",")")</f>
        <v>, 64)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/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$table-&gt;string('idn1', 64)-&gt;nullable();</v>
      </c>
    </row>
    <row r="132" spans="1:11" hidden="1" x14ac:dyDescent="0.25">
      <c r="A132" s="4" t="s">
        <v>101</v>
      </c>
      <c r="B132" s="4" t="s">
        <v>111</v>
      </c>
      <c r="C132" s="4" t="str">
        <f>VLOOKUP(TableFields[Field],Columns[],2,0)&amp;"("</f>
        <v>string(</v>
      </c>
      <c r="D132" s="4" t="str">
        <f>IF(VLOOKUP(TableFields[Field],Columns[],3,0)&lt;&gt;"","'"&amp;VLOOKUP(TableFields[Field],Columns[],3,0)&amp;"'","")</f>
        <v>'idn2'</v>
      </c>
      <c r="E132" s="7" t="str">
        <f>IF(VLOOKUP(TableFields[Field],Columns[],4,0)&lt;&gt;0,", "&amp;VLOOKUP(TableFields[Field],Columns[],4,0)&amp;")",")")</f>
        <v>, 64)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/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$table-&gt;string('idn2', 64)-&gt;nullable();</v>
      </c>
    </row>
    <row r="133" spans="1:11" hidden="1" x14ac:dyDescent="0.25">
      <c r="A133" s="4" t="s">
        <v>101</v>
      </c>
      <c r="B133" s="4" t="s">
        <v>110</v>
      </c>
      <c r="C133" s="4" t="str">
        <f>VLOOKUP(TableFields[Field],Columns[],2,0)&amp;"("</f>
        <v>string(</v>
      </c>
      <c r="D133" s="4" t="str">
        <f>IF(VLOOKUP(TableFields[Field],Columns[],3,0)&lt;&gt;"","'"&amp;VLOOKUP(TableFields[Field],Columns[],3,0)&amp;"'","")</f>
        <v>'idn3'</v>
      </c>
      <c r="E133" s="7" t="str">
        <f>IF(VLOOKUP(TableFields[Field],Columns[],4,0)&lt;&gt;0,", "&amp;VLOOKUP(TableFields[Field],Columns[],4,0)&amp;")",")")</f>
        <v>, 64)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$table-&gt;string('idn3', 64)-&gt;nullable();</v>
      </c>
    </row>
    <row r="134" spans="1:11" hidden="1" x14ac:dyDescent="0.25">
      <c r="A134" s="4" t="s">
        <v>101</v>
      </c>
      <c r="B134" s="4" t="s">
        <v>109</v>
      </c>
      <c r="C134" s="4" t="str">
        <f>VLOOKUP(TableFields[Field],Columns[],2,0)&amp;"("</f>
        <v>string(</v>
      </c>
      <c r="D134" s="4" t="str">
        <f>IF(VLOOKUP(TableFields[Field],Columns[],3,0)&lt;&gt;"","'"&amp;VLOOKUP(TableFields[Field],Columns[],3,0)&amp;"'","")</f>
        <v>'idn4'</v>
      </c>
      <c r="E134" s="7" t="str">
        <f>IF(VLOOKUP(TableFields[Field],Columns[],4,0)&lt;&gt;0,", "&amp;VLOOKUP(TableFields[Field],Columns[],4,0)&amp;")",")")</f>
        <v>, 64)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/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$table-&gt;string('idn4', 64)-&gt;nullable();</v>
      </c>
    </row>
    <row r="135" spans="1:11" hidden="1" x14ac:dyDescent="0.25">
      <c r="A135" s="4" t="s">
        <v>101</v>
      </c>
      <c r="B135" s="4" t="s">
        <v>108</v>
      </c>
      <c r="C135" s="4" t="str">
        <f>VLOOKUP(TableFields[Field],Columns[],2,0)&amp;"("</f>
        <v>string(</v>
      </c>
      <c r="D135" s="4" t="str">
        <f>IF(VLOOKUP(TableFields[Field],Columns[],3,0)&lt;&gt;"","'"&amp;VLOOKUP(TableFields[Field],Columns[],3,0)&amp;"'","")</f>
        <v>'idn5'</v>
      </c>
      <c r="E135" s="7" t="str">
        <f>IF(VLOOKUP(TableFields[Field],Columns[],4,0)&lt;&gt;0,", "&amp;VLOOKUP(TableFields[Field],Columns[],4,0)&amp;")",")")</f>
        <v>, 64)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/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$table-&gt;string('idn5', 64)-&gt;nullable();</v>
      </c>
    </row>
    <row r="136" spans="1:11" hidden="1" x14ac:dyDescent="0.25">
      <c r="A136" s="4" t="s">
        <v>101</v>
      </c>
      <c r="B136" s="4" t="s">
        <v>40</v>
      </c>
      <c r="C136" s="4" t="str">
        <f>VLOOKUP(TableFields[Field],Columns[],2,0)&amp;"("</f>
        <v>timestamps(</v>
      </c>
      <c r="D136" s="4" t="str">
        <f>IF(VLOOKUP(TableFields[Field],Columns[],3,0)&lt;&gt;"","'"&amp;VLOOKUP(TableFields[Field],Columns[],3,0)&amp;"'","")</f>
        <v/>
      </c>
      <c r="E136" s="7" t="str">
        <f>IF(VLOOKUP(TableFields[Field],Columns[],4,0)&lt;&gt;0,", "&amp;VLOOKUP(TableFields[Field],Columns[],4,0)&amp;")",")")</f>
        <v>)</v>
      </c>
      <c r="F136" s="4" t="str">
        <f>IF(VLOOKUP(TableFields[Field],Columns[],5,0)=0,"","-&gt;"&amp;VLOOKUP(TableFields[Field],Columns[],5,0))</f>
        <v/>
      </c>
      <c r="G136" s="4" t="str">
        <f>IF(VLOOKUP(TableFields[Field],Columns[],6,0)=0,"","-&gt;"&amp;VLOOKUP(TableFields[Field],Columns[],6,0))</f>
        <v/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37" spans="1:11" hidden="1" x14ac:dyDescent="0.25">
      <c r="A137" s="4" t="s">
        <v>101</v>
      </c>
      <c r="B137" s="4" t="s">
        <v>98</v>
      </c>
      <c r="C137" s="4" t="str">
        <f>VLOOKUP(TableFields[Field],Columns[],2,0)&amp;"("</f>
        <v>foreign(</v>
      </c>
      <c r="D137" s="4" t="str">
        <f>IF(VLOOKUP(TableFields[Field],Columns[],3,0)&lt;&gt;"","'"&amp;VLOOKUP(TableFields[Field],Columns[],3,0)&amp;"'","")</f>
        <v>'resource_action'</v>
      </c>
      <c r="E137" s="7" t="str">
        <f>IF(VLOOKUP(TableFields[Field],Columns[],4,0)&lt;&gt;0,", "&amp;VLOOKUP(TableFields[Field],Columns[],4,0)&amp;")",")")</f>
        <v>)</v>
      </c>
      <c r="F137" s="4" t="str">
        <f>IF(VLOOKUP(TableFields[Field],Columns[],5,0)=0,"","-&gt;"&amp;VLOOKUP(TableFields[Field],Columns[],5,0))</f>
        <v>-&gt;references('id')</v>
      </c>
      <c r="G137" s="4" t="str">
        <f>IF(VLOOKUP(TableFields[Field],Columns[],6,0)=0,"","-&gt;"&amp;VLOOKUP(TableFields[Field],Columns[],6,0))</f>
        <v>-&gt;on('__resource_actions')</v>
      </c>
      <c r="H137" s="4" t="str">
        <f>IF(VLOOKUP(TableFields[Field],Columns[],7,0)=0,"","-&gt;"&amp;VLOOKUP(TableFields[Field],Columns[],7,0))</f>
        <v>-&gt;onUpdate('cascade')</v>
      </c>
      <c r="I137" s="4" t="str">
        <f>IF(VLOOKUP(TableFields[Field],Columns[],8,0)=0,"","-&gt;"&amp;VLOOKUP(TableFields[Field],Columns[],8,0))</f>
        <v>-&gt;onDelete('cascade')</v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38" spans="1:11" hidden="1" x14ac:dyDescent="0.25">
      <c r="A138" s="4" t="s">
        <v>102</v>
      </c>
      <c r="B138" s="4" t="s">
        <v>21</v>
      </c>
      <c r="C138" s="4" t="str">
        <f>VLOOKUP(TableFields[Field],Columns[],2,0)&amp;"("</f>
        <v>increments(</v>
      </c>
      <c r="D138" s="4" t="str">
        <f>IF(VLOOKUP(TableFields[Field],Columns[],3,0)&lt;&gt;"","'"&amp;VLOOKUP(TableFields[Field],Columns[],3,0)&amp;"'","")</f>
        <v>'id'</v>
      </c>
      <c r="E138" s="7" t="str">
        <f>IF(VLOOKUP(TableFields[Field],Columns[],4,0)&lt;&gt;0,", "&amp;VLOOKUP(TableFields[Field],Columns[],4,0)&amp;")",")")</f>
        <v>)</v>
      </c>
      <c r="F138" s="4" t="str">
        <f>IF(VLOOKUP(TableFields[Field],Columns[],5,0)=0,"","-&gt;"&amp;VLOOKUP(TableFields[Field],Columns[],5,0))</f>
        <v/>
      </c>
      <c r="G138" s="4" t="str">
        <f>IF(VLOOKUP(TableFields[Field],Columns[],6,0)=0,"","-&gt;"&amp;VLOOKUP(TableFields[Field],Columns[],6,0))</f>
        <v/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39" spans="1:11" hidden="1" x14ac:dyDescent="0.25">
      <c r="A139" s="4" t="s">
        <v>102</v>
      </c>
      <c r="B139" s="4" t="s">
        <v>117</v>
      </c>
      <c r="C139" s="4" t="str">
        <f>VLOOKUP(TableFields[Field],Columns[],2,0)&amp;"("</f>
        <v>unsignedInteger(</v>
      </c>
      <c r="D139" s="4" t="str">
        <f>IF(VLOOKUP(TableFields[Field],Columns[],3,0)&lt;&gt;"","'"&amp;VLOOKUP(TableFields[Field],Columns[],3,0)&amp;"'","")</f>
        <v>'resource_form'</v>
      </c>
      <c r="E139" s="7" t="str">
        <f>IF(VLOOKUP(TableFields[Field],Columns[],4,0)&lt;&gt;0,", "&amp;VLOOKUP(TableFields[Field],Columns[],4,0)&amp;")",")")</f>
        <v>)</v>
      </c>
      <c r="F139" s="4" t="str">
        <f>IF(VLOOKUP(TableFields[Field],Columns[],5,0)=0,"","-&gt;"&amp;VLOOKUP(TableFields[Field],Columns[],5,0))</f>
        <v>-&gt;index()</v>
      </c>
      <c r="G139" s="4" t="str">
        <f>IF(VLOOKUP(TableFields[Field],Columns[],6,0)=0,"","-&gt;"&amp;VLOOKUP(TableFields[Field],Columns[],6,0))</f>
        <v/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140" spans="1:11" hidden="1" x14ac:dyDescent="0.25">
      <c r="A140" s="4" t="s">
        <v>102</v>
      </c>
      <c r="B140" s="4" t="s">
        <v>26</v>
      </c>
      <c r="C140" s="4" t="str">
        <f>VLOOKUP(TableFields[Field],Columns[],2,0)&amp;"("</f>
        <v>string(</v>
      </c>
      <c r="D140" s="4" t="str">
        <f>IF(VLOOKUP(TableFields[Field],Columns[],3,0)&lt;&gt;"","'"&amp;VLOOKUP(TableFields[Field],Columns[],3,0)&amp;"'","")</f>
        <v>'name'</v>
      </c>
      <c r="E140" s="7" t="str">
        <f>IF(VLOOKUP(TableFields[Field],Columns[],4,0)&lt;&gt;0,", "&amp;VLOOKUP(TableFields[Field],Columns[],4,0)&amp;")",")")</f>
        <v>, 64)</v>
      </c>
      <c r="F140" s="4" t="str">
        <f>IF(VLOOKUP(TableFields[Field],Columns[],5,0)=0,"","-&gt;"&amp;VLOOKUP(TableFields[Field],Columns[],5,0))</f>
        <v>-&gt;index()</v>
      </c>
      <c r="G140" s="4" t="str">
        <f>IF(VLOOKUP(TableFields[Field],Columns[],6,0)=0,"","-&gt;"&amp;VLOOKUP(TableFields[Field],Columns[],6,0))</f>
        <v/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41" spans="1:11" hidden="1" x14ac:dyDescent="0.25">
      <c r="A141" s="4" t="s">
        <v>102</v>
      </c>
      <c r="B141" s="4" t="s">
        <v>119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'type'</v>
      </c>
      <c r="E141" s="7" t="str">
        <f>IF(VLOOKUP(TableFields[Field],Columns[],4,0)&lt;&gt;0,", "&amp;VLOOKUP(TableFields[Field],Columns[],4,0)&amp;")",")")</f>
        <v>, 128)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/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$table-&gt;string('type', 128)-&gt;nullable();</v>
      </c>
    </row>
    <row r="142" spans="1:11" hidden="1" x14ac:dyDescent="0.25">
      <c r="A142" s="4" t="s">
        <v>102</v>
      </c>
      <c r="B142" s="4" t="s">
        <v>268</v>
      </c>
      <c r="C142" s="4" t="str">
        <f>VLOOKUP(TableFields[Field],Columns[],2,0)&amp;"("</f>
        <v>string(</v>
      </c>
      <c r="D142" s="4" t="str">
        <f>IF(VLOOKUP(TableFields[Field],Columns[],3,0)&lt;&gt;"","'"&amp;VLOOKUP(TableFields[Field],Columns[],3,0)&amp;"'","")</f>
        <v>'label'</v>
      </c>
      <c r="E142" s="7" t="str">
        <f>IF(VLOOKUP(TableFields[Field],Columns[],4,0)&lt;&gt;0,", "&amp;VLOOKUP(TableFields[Field],Columns[],4,0)&amp;")",")")</f>
        <v>, 256)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256)-&gt;nullable();</v>
      </c>
    </row>
    <row r="143" spans="1:11" hidden="1" x14ac:dyDescent="0.25">
      <c r="A143" s="4" t="s">
        <v>102</v>
      </c>
      <c r="B143" s="4" t="s">
        <v>120</v>
      </c>
      <c r="C143" s="4" t="str">
        <f>VLOOKUP(TableFields[Field],Columns[],2,0)&amp;"("</f>
        <v>string(</v>
      </c>
      <c r="D143" s="4" t="str">
        <f>IF(VLOOKUP(TableFields[Field],Columns[],3,0)&lt;&gt;"","'"&amp;VLOOKUP(TableFields[Field],Columns[],3,0)&amp;"'","")</f>
        <v>'collection'</v>
      </c>
      <c r="E143" s="7" t="str">
        <f>IF(VLOOKUP(TableFields[Field],Columns[],4,0)&lt;&gt;0,", "&amp;VLOOKUP(TableFields[Field],Columns[],4,0)&amp;")",")")</f>
        <v>, 64)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$table-&gt;string('collection', 64)-&gt;nullable();</v>
      </c>
    </row>
    <row r="144" spans="1:11" hidden="1" x14ac:dyDescent="0.25">
      <c r="A144" s="4" t="s">
        <v>102</v>
      </c>
      <c r="B144" s="4" t="s">
        <v>40</v>
      </c>
      <c r="C144" s="4" t="str">
        <f>VLOOKUP(TableFields[Field],Columns[],2,0)&amp;"("</f>
        <v>timestamps(</v>
      </c>
      <c r="D144" s="4" t="str">
        <f>IF(VLOOKUP(TableFields[Field],Columns[],3,0)&lt;&gt;"","'"&amp;VLOOKUP(TableFields[Field],Columns[],3,0)&amp;"'","")</f>
        <v/>
      </c>
      <c r="E144" s="7" t="str">
        <f>IF(VLOOKUP(TableFields[Field],Columns[],4,0)&lt;&gt;0,", "&amp;VLOOKUP(TableFields[Field],Columns[],4,0)&amp;")",")")</f>
        <v>)</v>
      </c>
      <c r="F144" s="4" t="str">
        <f>IF(VLOOKUP(TableFields[Field],Columns[],5,0)=0,"","-&gt;"&amp;VLOOKUP(TableFields[Field],Columns[],5,0))</f>
        <v/>
      </c>
      <c r="G144" s="4" t="str">
        <f>IF(VLOOKUP(TableFields[Field],Columns[],6,0)=0,"","-&gt;"&amp;VLOOKUP(TableFields[Field],Columns[],6,0))</f>
        <v/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45" spans="1:11" hidden="1" x14ac:dyDescent="0.25">
      <c r="A145" s="4" t="s">
        <v>102</v>
      </c>
      <c r="B145" s="4" t="s">
        <v>118</v>
      </c>
      <c r="C145" s="4" t="str">
        <f>VLOOKUP(TableFields[Field],Columns[],2,0)&amp;"("</f>
        <v>foreign(</v>
      </c>
      <c r="D145" s="4" t="str">
        <f>IF(VLOOKUP(TableFields[Field],Columns[],3,0)&lt;&gt;"","'"&amp;VLOOKUP(TableFields[Field],Columns[],3,0)&amp;"'","")</f>
        <v>'resource_form'</v>
      </c>
      <c r="E145" s="7" t="str">
        <f>IF(VLOOKUP(TableFields[Field],Columns[],4,0)&lt;&gt;0,", "&amp;VLOOKUP(TableFields[Field],Columns[],4,0)&amp;")",")")</f>
        <v>)</v>
      </c>
      <c r="F145" s="4" t="str">
        <f>IF(VLOOKUP(TableFields[Field],Columns[],5,0)=0,"","-&gt;"&amp;VLOOKUP(TableFields[Field],Columns[],5,0))</f>
        <v>-&gt;references('id')</v>
      </c>
      <c r="G145" s="4" t="str">
        <f>IF(VLOOKUP(TableFields[Field],Columns[],6,0)=0,"","-&gt;"&amp;VLOOKUP(TableFields[Field],Columns[],6,0))</f>
        <v>-&gt;on('__resource_forms')</v>
      </c>
      <c r="H145" s="4" t="str">
        <f>IF(VLOOKUP(TableFields[Field],Columns[],7,0)=0,"","-&gt;"&amp;VLOOKUP(TableFields[Field],Columns[],7,0))</f>
        <v>-&gt;onUpdate('cascade')</v>
      </c>
      <c r="I145" s="4" t="str">
        <f>IF(VLOOKUP(TableFields[Field],Columns[],8,0)=0,"","-&gt;"&amp;VLOOKUP(TableFields[Field],Columns[],8,0))</f>
        <v>-&gt;onDelete('cascade')</v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146" spans="1:11" hidden="1" x14ac:dyDescent="0.25">
      <c r="A146" s="4" t="s">
        <v>103</v>
      </c>
      <c r="B146" s="4" t="s">
        <v>21</v>
      </c>
      <c r="C146" s="4" t="str">
        <f>VLOOKUP(TableFields[Field],Columns[],2,0)&amp;"("</f>
        <v>increments(</v>
      </c>
      <c r="D146" s="4" t="str">
        <f>IF(VLOOKUP(TableFields[Field],Columns[],3,0)&lt;&gt;"","'"&amp;VLOOKUP(TableFields[Field],Columns[],3,0)&amp;"'","")</f>
        <v>'id'</v>
      </c>
      <c r="E146" s="7" t="str">
        <f>IF(VLOOKUP(TableFields[Field],Columns[],4,0)&lt;&gt;0,", "&amp;VLOOKUP(TableFields[Field],Columns[],4,0)&amp;")",")")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47" spans="1:11" hidden="1" x14ac:dyDescent="0.25">
      <c r="A147" s="4" t="s">
        <v>103</v>
      </c>
      <c r="B147" s="4" t="s">
        <v>122</v>
      </c>
      <c r="C147" s="4" t="str">
        <f>VLOOKUP(TableFields[Field],Columns[],2,0)&amp;"("</f>
        <v>unsignedInteger(</v>
      </c>
      <c r="D147" s="4" t="str">
        <f>IF(VLOOKUP(TableFields[Field],Columns[],3,0)&lt;&gt;"","'"&amp;VLOOKUP(TableFields[Field],Columns[],3,0)&amp;"'","")</f>
        <v>'form_field'</v>
      </c>
      <c r="E147" s="7" t="str">
        <f>IF(VLOOKUP(TableFields[Field],Columns[],4,0)&lt;&gt;0,", "&amp;VLOOKUP(TableFields[Field],Columns[],4,0)&amp;")",")")</f>
        <v>)</v>
      </c>
      <c r="F147" s="4" t="str">
        <f>IF(VLOOKUP(TableFields[Field],Columns[],5,0)=0,"","-&gt;"&amp;VLOOKUP(TableFields[Field],Columns[],5,0))</f>
        <v>-&gt;index()</v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48" spans="1:11" hidden="1" x14ac:dyDescent="0.25">
      <c r="A148" s="4" t="s">
        <v>103</v>
      </c>
      <c r="B148" s="4" t="s">
        <v>125</v>
      </c>
      <c r="C148" s="4" t="str">
        <f>VLOOKUP(TableFields[Field],Columns[],2,0)&amp;"("</f>
        <v>string(</v>
      </c>
      <c r="D148" s="4" t="str">
        <f>IF(VLOOKUP(TableFields[Field],Columns[],3,0)&lt;&gt;"","'"&amp;VLOOKUP(TableFields[Field],Columns[],3,0)&amp;"'","")</f>
        <v>'name'</v>
      </c>
      <c r="E148" s="7" t="str">
        <f>IF(VLOOKUP(TableFields[Field],Columns[],4,0)&lt;&gt;0,", "&amp;VLOOKUP(TableFields[Field],Columns[],4,0)&amp;")",")")</f>
        <v>, 64)</v>
      </c>
      <c r="F148" s="4" t="str">
        <f>IF(VLOOKUP(TableFields[Field],Columns[],5,0)=0,"","-&gt;"&amp;VLOOKUP(TableFields[Field],Columns[],5,0))</f>
        <v>-&gt;nullable()</v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64)-&gt;nullable();</v>
      </c>
    </row>
    <row r="149" spans="1:11" hidden="1" x14ac:dyDescent="0.25">
      <c r="A149" s="4" t="s">
        <v>103</v>
      </c>
      <c r="B149" s="4" t="s">
        <v>126</v>
      </c>
      <c r="C149" s="4" t="str">
        <f>VLOOKUP(TableFields[Field],Columns[],2,0)&amp;"("</f>
        <v>string(</v>
      </c>
      <c r="D149" s="4" t="str">
        <f>IF(VLOOKUP(TableFields[Field],Columns[],3,0)&lt;&gt;"","'"&amp;VLOOKUP(TableFields[Field],Columns[],3,0)&amp;"'","")</f>
        <v>'value'</v>
      </c>
      <c r="E149" s="7" t="str">
        <f>IF(VLOOKUP(TableFields[Field],Columns[],4,0)&lt;&gt;0,", "&amp;VLOOKUP(TableFields[Field],Columns[],4,0)&amp;")",")")</f>
        <v>, 128)</v>
      </c>
      <c r="F149" s="4" t="str">
        <f>IF(VLOOKUP(TableFields[Field],Columns[],5,0)=0,"","-&gt;"&amp;VLOOKUP(TableFields[Field],Columns[],5,0))</f>
        <v>-&gt;nullable()</v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128)-&gt;nullable();</v>
      </c>
    </row>
    <row r="150" spans="1:11" hidden="1" x14ac:dyDescent="0.25">
      <c r="A150" s="4" t="s">
        <v>103</v>
      </c>
      <c r="B150" s="4" t="s">
        <v>40</v>
      </c>
      <c r="C150" s="4" t="str">
        <f>VLOOKUP(TableFields[Field],Columns[],2,0)&amp;"("</f>
        <v>timestamps(</v>
      </c>
      <c r="D150" s="4" t="str">
        <f>IF(VLOOKUP(TableFields[Field],Columns[],3,0)&lt;&gt;"","'"&amp;VLOOKUP(TableFields[Field],Columns[],3,0)&amp;"'","")</f>
        <v/>
      </c>
      <c r="E150" s="7" t="str">
        <f>IF(VLOOKUP(TableFields[Field],Columns[],4,0)&lt;&gt;0,", "&amp;VLOOKUP(TableFields[Field],Columns[],4,0)&amp;")",")")</f>
        <v>)</v>
      </c>
      <c r="F150" s="4" t="str">
        <f>IF(VLOOKUP(TableFields[Field],Columns[],5,0)=0,"","-&gt;"&amp;VLOOKUP(TableFields[Field],Columns[],5,0))</f>
        <v/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51" spans="1:11" hidden="1" x14ac:dyDescent="0.25">
      <c r="A151" s="4" t="s">
        <v>103</v>
      </c>
      <c r="B151" s="4" t="s">
        <v>123</v>
      </c>
      <c r="C151" s="4" t="str">
        <f>VLOOKUP(TableFields[Field],Columns[],2,0)&amp;"("</f>
        <v>foreign(</v>
      </c>
      <c r="D151" s="4" t="str">
        <f>IF(VLOOKUP(TableFields[Field],Columns[],3,0)&lt;&gt;"","'"&amp;VLOOKUP(TableFields[Field],Columns[],3,0)&amp;"'","")</f>
        <v>'form_field'</v>
      </c>
      <c r="E151" s="7" t="str">
        <f>IF(VLOOKUP(TableFields[Field],Columns[],4,0)&lt;&gt;0,", "&amp;VLOOKUP(TableFields[Field],Columns[],4,0)&amp;")",")")</f>
        <v>)</v>
      </c>
      <c r="F151" s="4" t="str">
        <f>IF(VLOOKUP(TableFields[Field],Columns[],5,0)=0,"","-&gt;"&amp;VLOOKUP(TableFields[Field],Columns[],5,0))</f>
        <v>-&gt;references('id')</v>
      </c>
      <c r="G151" s="4" t="str">
        <f>IF(VLOOKUP(TableFields[Field],Columns[],6,0)=0,"","-&gt;"&amp;VLOOKUP(TableFields[Field],Columns[],6,0))</f>
        <v>-&gt;on('__resource_form_fields')</v>
      </c>
      <c r="H151" s="4" t="str">
        <f>IF(VLOOKUP(TableFields[Field],Columns[],7,0)=0,"","-&gt;"&amp;VLOOKUP(TableFields[Field],Columns[],7,0))</f>
        <v>-&gt;onUpdate('cascade')</v>
      </c>
      <c r="I151" s="4" t="str">
        <f>IF(VLOOKUP(TableFields[Field],Columns[],8,0)=0,"","-&gt;"&amp;VLOOKUP(TableFields[Field],Columns[],8,0))</f>
        <v>-&gt;onDelete('cascade')</v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52" spans="1:11" hidden="1" x14ac:dyDescent="0.25">
      <c r="A152" s="4" t="s">
        <v>104</v>
      </c>
      <c r="B152" s="4" t="s">
        <v>21</v>
      </c>
      <c r="C152" s="4" t="str">
        <f>VLOOKUP(TableFields[Field],Columns[],2,0)&amp;"("</f>
        <v>increments(</v>
      </c>
      <c r="D152" s="4" t="str">
        <f>IF(VLOOKUP(TableFields[Field],Columns[],3,0)&lt;&gt;"","'"&amp;VLOOKUP(TableFields[Field],Columns[],3,0)&amp;"'","")</f>
        <v>'id'</v>
      </c>
      <c r="E152" s="7" t="str">
        <f>IF(VLOOKUP(TableFields[Field],Columns[],4,0)&lt;&gt;0,", "&amp;VLOOKUP(TableFields[Field],Columns[],4,0)&amp;")",")")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53" spans="1:11" hidden="1" x14ac:dyDescent="0.25">
      <c r="A153" s="4" t="s">
        <v>104</v>
      </c>
      <c r="B153" s="4" t="s">
        <v>122</v>
      </c>
      <c r="C153" s="4" t="str">
        <f>VLOOKUP(TableFields[Field],Columns[],2,0)&amp;"("</f>
        <v>unsignedInteger(</v>
      </c>
      <c r="D153" s="4" t="str">
        <f>IF(VLOOKUP(TableFields[Field],Columns[],3,0)&lt;&gt;"","'"&amp;VLOOKUP(TableFields[Field],Columns[],3,0)&amp;"'","")</f>
        <v>'form_field'</v>
      </c>
      <c r="E153" s="7" t="str">
        <f>IF(VLOOKUP(TableFields[Field],Columns[],4,0)&lt;&gt;0,", "&amp;VLOOKUP(TableFields[Field],Columns[],4,0)&amp;")",")")</f>
        <v>)</v>
      </c>
      <c r="F153" s="4" t="str">
        <f>IF(VLOOKUP(TableFields[Field],Columns[],5,0)=0,"","-&gt;"&amp;VLOOKUP(TableFields[Field],Columns[],5,0))</f>
        <v>-&gt;index()</v>
      </c>
      <c r="G153" s="4" t="str">
        <f>IF(VLOOKUP(TableFields[Field],Columns[],6,0)=0,"","-&gt;"&amp;VLOOKUP(TableFields[Field],Columns[],6,0))</f>
        <v/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54" spans="1:11" hidden="1" x14ac:dyDescent="0.25">
      <c r="A154" s="4" t="s">
        <v>104</v>
      </c>
      <c r="B154" s="4" t="s">
        <v>577</v>
      </c>
      <c r="C154" s="4" t="str">
        <f>VLOOKUP(TableFields[Field],Columns[],2,0)&amp;"("</f>
        <v>unsignedInteger(</v>
      </c>
      <c r="D154" s="4" t="str">
        <f>IF(VLOOKUP(TableFields[Field],Columns[],3,0)&lt;&gt;"","'"&amp;VLOOKUP(TableFields[Field],Columns[],3,0)&amp;"'","")</f>
        <v>'relation'</v>
      </c>
      <c r="E154" s="7" t="str">
        <f>IF(VLOOKUP(TableFields[Field],Columns[],4,0)&lt;&gt;0,", "&amp;VLOOKUP(TableFields[Field],Columns[],4,0)&amp;")",")")</f>
        <v>)</v>
      </c>
      <c r="F154" s="4" t="str">
        <f>IF(VLOOKUP(TableFields[Field],Columns[],5,0)=0,"","-&gt;"&amp;VLOOKUP(TableFields[Field],Columns[],5,0))</f>
        <v>-&gt;index()</v>
      </c>
      <c r="G154" s="4" t="str">
        <f>IF(VLOOKUP(TableFields[Field],Columns[],6,0)=0,"","-&gt;"&amp;VLOOKUP(TableFields[Field],Columns[],6,0))</f>
        <v>-&gt;nullable()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155" spans="1:11" hidden="1" x14ac:dyDescent="0.25">
      <c r="A155" s="4" t="s">
        <v>104</v>
      </c>
      <c r="B155" s="4" t="s">
        <v>579</v>
      </c>
      <c r="C155" s="4" t="str">
        <f>VLOOKUP(TableFields[Field],Columns[],2,0)&amp;"("</f>
        <v>unsignedInteger(</v>
      </c>
      <c r="D155" s="4" t="str">
        <f>IF(VLOOKUP(TableFields[Field],Columns[],3,0)&lt;&gt;"","'"&amp;VLOOKUP(TableFields[Field],Columns[],3,0)&amp;"'","")</f>
        <v>'nest_relation1'</v>
      </c>
      <c r="E155" s="7" t="str">
        <f>IF(VLOOKUP(TableFields[Field],Columns[],4,0)&lt;&gt;0,", "&amp;VLOOKUP(TableFields[Field],Columns[],4,0)&amp;")",")")</f>
        <v>)</v>
      </c>
      <c r="F155" s="4" t="str">
        <f>IF(VLOOKUP(TableFields[Field],Columns[],5,0)=0,"","-&gt;"&amp;VLOOKUP(TableFields[Field],Columns[],5,0))</f>
        <v>-&gt;index()</v>
      </c>
      <c r="G155" s="4" t="str">
        <f>IF(VLOOKUP(TableFields[Field],Columns[],6,0)=0,"","-&gt;"&amp;VLOOKUP(TableFields[Field],Columns[],6,0))</f>
        <v>-&gt;nullable()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156" spans="1:11" hidden="1" x14ac:dyDescent="0.25">
      <c r="A156" s="4" t="s">
        <v>104</v>
      </c>
      <c r="B156" s="4" t="s">
        <v>580</v>
      </c>
      <c r="C156" s="4" t="str">
        <f>VLOOKUP(TableFields[Field],Columns[],2,0)&amp;"("</f>
        <v>unsignedInteger(</v>
      </c>
      <c r="D156" s="4" t="str">
        <f>IF(VLOOKUP(TableFields[Field],Columns[],3,0)&lt;&gt;"","'"&amp;VLOOKUP(TableFields[Field],Columns[],3,0)&amp;"'","")</f>
        <v>'nest_relation2'</v>
      </c>
      <c r="E156" s="7" t="str">
        <f>IF(VLOOKUP(TableFields[Field],Columns[],4,0)&lt;&gt;0,", "&amp;VLOOKUP(TableFields[Field],Columns[],4,0)&amp;")",")")</f>
        <v>)</v>
      </c>
      <c r="F156" s="4" t="str">
        <f>IF(VLOOKUP(TableFields[Field],Columns[],5,0)=0,"","-&gt;"&amp;VLOOKUP(TableFields[Field],Columns[],5,0))</f>
        <v>-&gt;index()</v>
      </c>
      <c r="G156" s="4" t="str">
        <f>IF(VLOOKUP(TableFields[Field],Columns[],6,0)=0,"","-&gt;"&amp;VLOOKUP(TableFields[Field],Columns[],6,0))</f>
        <v>-&gt;nullable()</v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157" spans="1:11" hidden="1" x14ac:dyDescent="0.25">
      <c r="A157" s="4" t="s">
        <v>104</v>
      </c>
      <c r="B157" s="4" t="s">
        <v>581</v>
      </c>
      <c r="C157" s="4" t="str">
        <f>VLOOKUP(TableFields[Field],Columns[],2,0)&amp;"("</f>
        <v>unsignedInteger(</v>
      </c>
      <c r="D157" s="4" t="str">
        <f>IF(VLOOKUP(TableFields[Field],Columns[],3,0)&lt;&gt;"","'"&amp;VLOOKUP(TableFields[Field],Columns[],3,0)&amp;"'","")</f>
        <v>'nest_relation3'</v>
      </c>
      <c r="E157" s="7" t="str">
        <f>IF(VLOOKUP(TableFields[Field],Columns[],4,0)&lt;&gt;0,", "&amp;VLOOKUP(TableFields[Field],Columns[],4,0)&amp;")",")")</f>
        <v>)</v>
      </c>
      <c r="F157" s="4" t="str">
        <f>IF(VLOOKUP(TableFields[Field],Columns[],5,0)=0,"","-&gt;"&amp;VLOOKUP(TableFields[Field],Columns[],5,0))</f>
        <v>-&gt;index()</v>
      </c>
      <c r="G157" s="4" t="str">
        <f>IF(VLOOKUP(TableFields[Field],Columns[],6,0)=0,"","-&gt;"&amp;VLOOKUP(TableFields[Field],Columns[],6,0))</f>
        <v>-&gt;nullable()</v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158" spans="1:11" hidden="1" x14ac:dyDescent="0.25">
      <c r="A158" s="4" t="s">
        <v>104</v>
      </c>
      <c r="B158" s="4" t="s">
        <v>128</v>
      </c>
      <c r="C158" s="4" t="str">
        <f>VLOOKUP(TableFields[Field],Columns[],2,0)&amp;"("</f>
        <v>string(</v>
      </c>
      <c r="D158" s="4" t="str">
        <f>IF(VLOOKUP(TableFields[Field],Columns[],3,0)&lt;&gt;"","'"&amp;VLOOKUP(TableFields[Field],Columns[],3,0)&amp;"'","")</f>
        <v>'attribute'</v>
      </c>
      <c r="E158" s="7" t="str">
        <f>IF(VLOOKUP(TableFields[Field],Columns[],4,0)&lt;&gt;0,", "&amp;VLOOKUP(TableFields[Field],Columns[],4,0)&amp;")",")")</f>
        <v>, 64)</v>
      </c>
      <c r="F158" s="4" t="str">
        <f>IF(VLOOKUP(TableFields[Field],Columns[],5,0)=0,"","-&gt;"&amp;VLOOKUP(TableFields[Field],Columns[],5,0))</f>
        <v>-&gt;nullable()</v>
      </c>
      <c r="G158" s="4" t="str">
        <f>IF(VLOOKUP(TableFields[Field],Columns[],6,0)=0,"","-&gt;"&amp;VLOOKUP(TableFields[Field],Columns[],6,0))</f>
        <v/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64)-&gt;nullable();</v>
      </c>
    </row>
    <row r="159" spans="1:11" hidden="1" x14ac:dyDescent="0.25">
      <c r="A159" s="4" t="s">
        <v>104</v>
      </c>
      <c r="B159" s="4" t="s">
        <v>40</v>
      </c>
      <c r="C159" s="4" t="str">
        <f>VLOOKUP(TableFields[Field],Columns[],2,0)&amp;"("</f>
        <v>timestamps(</v>
      </c>
      <c r="D159" s="4" t="str">
        <f>IF(VLOOKUP(TableFields[Field],Columns[],3,0)&lt;&gt;"","'"&amp;VLOOKUP(TableFields[Field],Columns[],3,0)&amp;"'","")</f>
        <v/>
      </c>
      <c r="E159" s="7" t="str">
        <f>IF(VLOOKUP(TableFields[Field],Columns[],4,0)&lt;&gt;0,", "&amp;VLOOKUP(TableFields[Field],Columns[],4,0)&amp;")",")")</f>
        <v>)</v>
      </c>
      <c r="F159" s="4" t="str">
        <f>IF(VLOOKUP(TableFields[Field],Columns[],5,0)=0,"","-&gt;"&amp;VLOOKUP(TableFields[Field],Columns[],5,0))</f>
        <v/>
      </c>
      <c r="G159" s="4" t="str">
        <f>IF(VLOOKUP(TableFields[Field],Columns[],6,0)=0,"","-&gt;"&amp;VLOOKUP(TableFields[Field],Columns[],6,0))</f>
        <v/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60" spans="1:11" hidden="1" x14ac:dyDescent="0.25">
      <c r="A160" s="4" t="s">
        <v>104</v>
      </c>
      <c r="B160" s="4" t="s">
        <v>123</v>
      </c>
      <c r="C160" s="4" t="str">
        <f>VLOOKUP(TableFields[Field],Columns[],2,0)&amp;"("</f>
        <v>foreign(</v>
      </c>
      <c r="D160" s="4" t="str">
        <f>IF(VLOOKUP(TableFields[Field],Columns[],3,0)&lt;&gt;"","'"&amp;VLOOKUP(TableFields[Field],Columns[],3,0)&amp;"'","")</f>
        <v>'form_field'</v>
      </c>
      <c r="E160" s="7" t="str">
        <f>IF(VLOOKUP(TableFields[Field],Columns[],4,0)&lt;&gt;0,", "&amp;VLOOKUP(TableFields[Field],Columns[],4,0)&amp;")",")")</f>
        <v>)</v>
      </c>
      <c r="F160" s="4" t="str">
        <f>IF(VLOOKUP(TableFields[Field],Columns[],5,0)=0,"","-&gt;"&amp;VLOOKUP(TableFields[Field],Columns[],5,0))</f>
        <v>-&gt;references('id')</v>
      </c>
      <c r="G160" s="4" t="str">
        <f>IF(VLOOKUP(TableFields[Field],Columns[],6,0)=0,"","-&gt;"&amp;VLOOKUP(TableFields[Field],Columns[],6,0))</f>
        <v>-&gt;on('__resource_form_fields')</v>
      </c>
      <c r="H160" s="4" t="str">
        <f>IF(VLOOKUP(TableFields[Field],Columns[],7,0)=0,"","-&gt;"&amp;VLOOKUP(TableFields[Field],Columns[],7,0))</f>
        <v>-&gt;onUpdate('cascade')</v>
      </c>
      <c r="I160" s="4" t="str">
        <f>IF(VLOOKUP(TableFields[Field],Columns[],8,0)=0,"","-&gt;"&amp;VLOOKUP(TableFields[Field],Columns[],8,0))</f>
        <v>-&gt;onDelete('cascade')</v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61" spans="1:11" hidden="1" x14ac:dyDescent="0.25">
      <c r="A161" s="4" t="s">
        <v>104</v>
      </c>
      <c r="B161" s="4" t="s">
        <v>578</v>
      </c>
      <c r="C161" s="4" t="str">
        <f>VLOOKUP(TableFields[Field],Columns[],2,0)&amp;"("</f>
        <v>foreign(</v>
      </c>
      <c r="D161" s="4" t="str">
        <f>IF(VLOOKUP(TableFields[Field],Columns[],3,0)&lt;&gt;"","'"&amp;VLOOKUP(TableFields[Field],Columns[],3,0)&amp;"'","")</f>
        <v>'relation'</v>
      </c>
      <c r="E161" s="7" t="str">
        <f>IF(VLOOKUP(TableFields[Field],Columns[],4,0)&lt;&gt;0,", "&amp;VLOOKUP(TableFields[Field],Columns[],4,0)&amp;")",")")</f>
        <v>)</v>
      </c>
      <c r="F161" s="4" t="str">
        <f>IF(VLOOKUP(TableFields[Field],Columns[],5,0)=0,"","-&gt;"&amp;VLOOKUP(TableFields[Field],Columns[],5,0))</f>
        <v>-&gt;references('id')</v>
      </c>
      <c r="G161" s="4" t="str">
        <f>IF(VLOOKUP(TableFields[Field],Columns[],6,0)=0,"","-&gt;"&amp;VLOOKUP(TableFields[Field],Columns[],6,0))</f>
        <v>-&gt;on('__resource_relations')</v>
      </c>
      <c r="H161" s="4" t="str">
        <f>IF(VLOOKUP(TableFields[Field],Columns[],7,0)=0,"","-&gt;"&amp;VLOOKUP(TableFields[Field],Columns[],7,0))</f>
        <v>-&gt;onUpdate('cascade')</v>
      </c>
      <c r="I161" s="4" t="str">
        <f>IF(VLOOKUP(TableFields[Field],Columns[],8,0)=0,"","-&gt;"&amp;VLOOKUP(TableFields[Field],Columns[],8,0))</f>
        <v>-&gt;onDelete('set null')</v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162" spans="1:11" hidden="1" x14ac:dyDescent="0.25">
      <c r="A162" s="4" t="s">
        <v>104</v>
      </c>
      <c r="B162" s="4" t="s">
        <v>584</v>
      </c>
      <c r="C162" s="4" t="str">
        <f>VLOOKUP(TableFields[Field],Columns[],2,0)&amp;"("</f>
        <v>foreign(</v>
      </c>
      <c r="D162" s="4" t="str">
        <f>IF(VLOOKUP(TableFields[Field],Columns[],3,0)&lt;&gt;"","'"&amp;VLOOKUP(TableFields[Field],Columns[],3,0)&amp;"'","")</f>
        <v>'nest_relation1'</v>
      </c>
      <c r="E162" s="7" t="str">
        <f>IF(VLOOKUP(TableFields[Field],Columns[],4,0)&lt;&gt;0,", "&amp;VLOOKUP(TableFields[Field],Columns[],4,0)&amp;")",")")</f>
        <v>)</v>
      </c>
      <c r="F162" s="4" t="str">
        <f>IF(VLOOKUP(TableFields[Field],Columns[],5,0)=0,"","-&gt;"&amp;VLOOKUP(TableFields[Field],Columns[],5,0))</f>
        <v>-&gt;references('id')</v>
      </c>
      <c r="G162" s="4" t="str">
        <f>IF(VLOOKUP(TableFields[Field],Columns[],6,0)=0,"","-&gt;"&amp;VLOOKUP(TableFields[Field],Columns[],6,0))</f>
        <v>-&gt;on('__resource_relations')</v>
      </c>
      <c r="H162" s="4" t="str">
        <f>IF(VLOOKUP(TableFields[Field],Columns[],7,0)=0,"","-&gt;"&amp;VLOOKUP(TableFields[Field],Columns[],7,0))</f>
        <v>-&gt;onUpdate('cascade')</v>
      </c>
      <c r="I162" s="4" t="str">
        <f>IF(VLOOKUP(TableFields[Field],Columns[],8,0)=0,"","-&gt;"&amp;VLOOKUP(TableFields[Field],Columns[],8,0))</f>
        <v>-&gt;onDelete('set null')</v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163" spans="1:11" hidden="1" x14ac:dyDescent="0.25">
      <c r="A163" s="4" t="s">
        <v>104</v>
      </c>
      <c r="B163" s="4" t="s">
        <v>585</v>
      </c>
      <c r="C163" s="4" t="str">
        <f>VLOOKUP(TableFields[Field],Columns[],2,0)&amp;"("</f>
        <v>foreign(</v>
      </c>
      <c r="D163" s="4" t="str">
        <f>IF(VLOOKUP(TableFields[Field],Columns[],3,0)&lt;&gt;"","'"&amp;VLOOKUP(TableFields[Field],Columns[],3,0)&amp;"'","")</f>
        <v>'nest_relation2'</v>
      </c>
      <c r="E163" s="7" t="str">
        <f>IF(VLOOKUP(TableFields[Field],Columns[],4,0)&lt;&gt;0,", "&amp;VLOOKUP(TableFields[Field],Columns[],4,0)&amp;")",")")</f>
        <v>)</v>
      </c>
      <c r="F163" s="4" t="str">
        <f>IF(VLOOKUP(TableFields[Field],Columns[],5,0)=0,"","-&gt;"&amp;VLOOKUP(TableFields[Field],Columns[],5,0))</f>
        <v>-&gt;references('id')</v>
      </c>
      <c r="G163" s="4" t="str">
        <f>IF(VLOOKUP(TableFields[Field],Columns[],6,0)=0,"","-&gt;"&amp;VLOOKUP(TableFields[Field],Columns[],6,0))</f>
        <v>-&gt;on('__resource_relations')</v>
      </c>
      <c r="H163" s="4" t="str">
        <f>IF(VLOOKUP(TableFields[Field],Columns[],7,0)=0,"","-&gt;"&amp;VLOOKUP(TableFields[Field],Columns[],7,0))</f>
        <v>-&gt;onUpdate('cascade')</v>
      </c>
      <c r="I163" s="4" t="str">
        <f>IF(VLOOKUP(TableFields[Field],Columns[],8,0)=0,"","-&gt;"&amp;VLOOKUP(TableFields[Field],Columns[],8,0))</f>
        <v>-&gt;onDelete('set null')</v>
      </c>
      <c r="J163" s="4" t="str">
        <f>IF(VLOOKUP(TableFields[Field],Columns[],9,0)=0,"","-&gt;"&amp;VLOOKUP(TableFields[Field],Columns[],9,0))</f>
        <v/>
      </c>
      <c r="K16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164" spans="1:11" hidden="1" x14ac:dyDescent="0.25">
      <c r="A164" s="4" t="s">
        <v>104</v>
      </c>
      <c r="B164" s="4" t="s">
        <v>586</v>
      </c>
      <c r="C164" s="4" t="str">
        <f>VLOOKUP(TableFields[Field],Columns[],2,0)&amp;"("</f>
        <v>foreign(</v>
      </c>
      <c r="D164" s="4" t="str">
        <f>IF(VLOOKUP(TableFields[Field],Columns[],3,0)&lt;&gt;"","'"&amp;VLOOKUP(TableFields[Field],Columns[],3,0)&amp;"'","")</f>
        <v>'nest_relation3'</v>
      </c>
      <c r="E164" s="7" t="str">
        <f>IF(VLOOKUP(TableFields[Field],Columns[],4,0)&lt;&gt;0,", "&amp;VLOOKUP(TableFields[Field],Columns[],4,0)&amp;")",")")</f>
        <v>)</v>
      </c>
      <c r="F164" s="4" t="str">
        <f>IF(VLOOKUP(TableFields[Field],Columns[],5,0)=0,"","-&gt;"&amp;VLOOKUP(TableFields[Field],Columns[],5,0))</f>
        <v>-&gt;references('id')</v>
      </c>
      <c r="G164" s="4" t="str">
        <f>IF(VLOOKUP(TableFields[Field],Columns[],6,0)=0,"","-&gt;"&amp;VLOOKUP(TableFields[Field],Columns[],6,0))</f>
        <v>-&gt;on('__resource_relations')</v>
      </c>
      <c r="H164" s="4" t="str">
        <f>IF(VLOOKUP(TableFields[Field],Columns[],7,0)=0,"","-&gt;"&amp;VLOOKUP(TableFields[Field],Columns[],7,0))</f>
        <v>-&gt;onUpdate('cascade')</v>
      </c>
      <c r="I164" s="4" t="str">
        <f>IF(VLOOKUP(TableFields[Field],Columns[],8,0)=0,"","-&gt;"&amp;VLOOKUP(TableFields[Field],Columns[],8,0))</f>
        <v>-&gt;onDelete('set null')</v>
      </c>
      <c r="J164" s="4" t="str">
        <f>IF(VLOOKUP(TableFields[Field],Columns[],9,0)=0,"","-&gt;"&amp;VLOOKUP(TableFields[Field],Columns[],9,0))</f>
        <v/>
      </c>
      <c r="K164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165" spans="1:11" hidden="1" x14ac:dyDescent="0.25">
      <c r="A165" s="4" t="s">
        <v>105</v>
      </c>
      <c r="B165" s="4" t="s">
        <v>21</v>
      </c>
      <c r="C165" s="4" t="str">
        <f>VLOOKUP(TableFields[Field],Columns[],2,0)&amp;"("</f>
        <v>increments(</v>
      </c>
      <c r="D165" s="4" t="str">
        <f>IF(VLOOKUP(TableFields[Field],Columns[],3,0)&lt;&gt;"","'"&amp;VLOOKUP(TableFields[Field],Columns[],3,0)&amp;"'","")</f>
        <v>'id'</v>
      </c>
      <c r="E165" s="7" t="str">
        <f>IF(VLOOKUP(TableFields[Field],Columns[],4,0)&lt;&gt;0,", "&amp;VLOOKUP(TableFields[Field],Columns[],4,0)&amp;")",")")</f>
        <v>)</v>
      </c>
      <c r="F165" s="4" t="str">
        <f>IF(VLOOKUP(TableFields[Field],Columns[],5,0)=0,"","-&gt;"&amp;VLOOKUP(TableFields[Field],Columns[],5,0))</f>
        <v/>
      </c>
      <c r="G165" s="4" t="str">
        <f>IF(VLOOKUP(TableFields[Field],Columns[],6,0)=0,"","-&gt;"&amp;VLOOKUP(TableFields[Field],Columns[],6,0))</f>
        <v/>
      </c>
      <c r="H165" s="4" t="str">
        <f>IF(VLOOKUP(TableFields[Field],Columns[],7,0)=0,"","-&gt;"&amp;VLOOKUP(TableFields[Field],Columns[],7,0))</f>
        <v/>
      </c>
      <c r="I165" s="4" t="str">
        <f>IF(VLOOKUP(TableFields[Field],Columns[],8,0)=0,"","-&gt;"&amp;VLOOKUP(TableFields[Field],Columns[],8,0))</f>
        <v/>
      </c>
      <c r="J165" s="4" t="str">
        <f>IF(VLOOKUP(TableFields[Field],Columns[],9,0)=0,"","-&gt;"&amp;VLOOKUP(TableFields[Field],Columns[],9,0))</f>
        <v/>
      </c>
      <c r="K1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66" spans="1:11" hidden="1" x14ac:dyDescent="0.25">
      <c r="A166" s="4" t="s">
        <v>105</v>
      </c>
      <c r="B166" s="4" t="s">
        <v>122</v>
      </c>
      <c r="C166" s="4" t="str">
        <f>VLOOKUP(TableFields[Field],Columns[],2,0)&amp;"("</f>
        <v>unsignedInteger(</v>
      </c>
      <c r="D166" s="4" t="str">
        <f>IF(VLOOKUP(TableFields[Field],Columns[],3,0)&lt;&gt;"","'"&amp;VLOOKUP(TableFields[Field],Columns[],3,0)&amp;"'","")</f>
        <v>'form_field'</v>
      </c>
      <c r="E166" s="7" t="str">
        <f>IF(VLOOKUP(TableFields[Field],Columns[],4,0)&lt;&gt;0,", "&amp;VLOOKUP(TableFields[Field],Columns[],4,0)&amp;")",")")</f>
        <v>)</v>
      </c>
      <c r="F166" s="4" t="str">
        <f>IF(VLOOKUP(TableFields[Field],Columns[],5,0)=0,"","-&gt;"&amp;VLOOKUP(TableFields[Field],Columns[],5,0))</f>
        <v>-&gt;index()</v>
      </c>
      <c r="G166" s="4" t="str">
        <f>IF(VLOOKUP(TableFields[Field],Columns[],6,0)=0,"","-&gt;"&amp;VLOOKUP(TableFields[Field],Columns[],6,0))</f>
        <v/>
      </c>
      <c r="H166" s="4" t="str">
        <f>IF(VLOOKUP(TableFields[Field],Columns[],7,0)=0,"","-&gt;"&amp;VLOOKUP(TableFields[Field],Columns[],7,0))</f>
        <v/>
      </c>
      <c r="I166" s="4" t="str">
        <f>IF(VLOOKUP(TableFields[Field],Columns[],8,0)=0,"","-&gt;"&amp;VLOOKUP(TableFields[Field],Columns[],8,0))</f>
        <v/>
      </c>
      <c r="J166" s="4" t="str">
        <f>IF(VLOOKUP(TableFields[Field],Columns[],9,0)=0,"","-&gt;"&amp;VLOOKUP(TableFields[Field],Columns[],9,0))</f>
        <v/>
      </c>
      <c r="K1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67" spans="1:11" hidden="1" x14ac:dyDescent="0.25">
      <c r="A167" s="4" t="s">
        <v>105</v>
      </c>
      <c r="B167" s="4" t="s">
        <v>129</v>
      </c>
      <c r="C167" s="4" t="str">
        <f>VLOOKUP(TableFields[Field],Columns[],2,0)&amp;"("</f>
        <v>string(</v>
      </c>
      <c r="D167" s="4" t="str">
        <f>IF(VLOOKUP(TableFields[Field],Columns[],3,0)&lt;&gt;"","'"&amp;VLOOKUP(TableFields[Field],Columns[],3,0)&amp;"'","")</f>
        <v>'rule'</v>
      </c>
      <c r="E167" s="7" t="str">
        <f>IF(VLOOKUP(TableFields[Field],Columns[],4,0)&lt;&gt;0,", "&amp;VLOOKUP(TableFields[Field],Columns[],4,0)&amp;")",")")</f>
        <v>, 512)</v>
      </c>
      <c r="F167" s="4" t="str">
        <f>IF(VLOOKUP(TableFields[Field],Columns[],5,0)=0,"","-&gt;"&amp;VLOOKUP(TableFields[Field],Columns[],5,0))</f>
        <v>-&gt;nullable()</v>
      </c>
      <c r="G167" s="4" t="str">
        <f>IF(VLOOKUP(TableFields[Field],Columns[],6,0)=0,"","-&gt;"&amp;VLOOKUP(TableFields[Field],Columns[],6,0))</f>
        <v/>
      </c>
      <c r="H167" s="4" t="str">
        <f>IF(VLOOKUP(TableFields[Field],Columns[],7,0)=0,"","-&gt;"&amp;VLOOKUP(TableFields[Field],Columns[],7,0))</f>
        <v/>
      </c>
      <c r="I167" s="4" t="str">
        <f>IF(VLOOKUP(TableFields[Field],Columns[],8,0)=0,"","-&gt;"&amp;VLOOKUP(TableFields[Field],Columns[],8,0))</f>
        <v/>
      </c>
      <c r="J167" s="4" t="str">
        <f>IF(VLOOKUP(TableFields[Field],Columns[],9,0)=0,"","-&gt;"&amp;VLOOKUP(TableFields[Field],Columns[],9,0))</f>
        <v/>
      </c>
      <c r="K167" s="4" t="str">
        <f>"$table-&gt;"&amp;TableFields[Type]&amp;TableFields[Name]&amp;TableFields[Arg2]&amp;TableFields[Method1]&amp;TableFields[Method2]&amp;TableFields[Method3]&amp;TableFields[Method4]&amp;TableFields[Method5]&amp;";"</f>
        <v>$table-&gt;string('rule', 512)-&gt;nullable();</v>
      </c>
    </row>
    <row r="168" spans="1:11" hidden="1" x14ac:dyDescent="0.25">
      <c r="A168" s="4" t="s">
        <v>105</v>
      </c>
      <c r="B168" s="4" t="s">
        <v>130</v>
      </c>
      <c r="C168" s="4" t="str">
        <f>VLOOKUP(TableFields[Field],Columns[],2,0)&amp;"("</f>
        <v>string(</v>
      </c>
      <c r="D168" s="4" t="str">
        <f>IF(VLOOKUP(TableFields[Field],Columns[],3,0)&lt;&gt;"","'"&amp;VLOOKUP(TableFields[Field],Columns[],3,0)&amp;"'","")</f>
        <v>'message'</v>
      </c>
      <c r="E168" s="7" t="str">
        <f>IF(VLOOKUP(TableFields[Field],Columns[],4,0)&lt;&gt;0,", "&amp;VLOOKUP(TableFields[Field],Columns[],4,0)&amp;")",")")</f>
        <v>, 1024)</v>
      </c>
      <c r="F168" s="4" t="str">
        <f>IF(VLOOKUP(TableFields[Field],Columns[],5,0)=0,"","-&gt;"&amp;VLOOKUP(TableFields[Field],Columns[],5,0))</f>
        <v>-&gt;nullable()</v>
      </c>
      <c r="G168" s="4" t="str">
        <f>IF(VLOOKUP(TableFields[Field],Columns[],6,0)=0,"","-&gt;"&amp;VLOOKUP(TableFields[Field],Columns[],6,0))</f>
        <v/>
      </c>
      <c r="H168" s="4" t="str">
        <f>IF(VLOOKUP(TableFields[Field],Columns[],7,0)=0,"","-&gt;"&amp;VLOOKUP(TableFields[Field],Columns[],7,0))</f>
        <v/>
      </c>
      <c r="I168" s="4" t="str">
        <f>IF(VLOOKUP(TableFields[Field],Columns[],8,0)=0,"","-&gt;"&amp;VLOOKUP(TableFields[Field],Columns[],8,0))</f>
        <v/>
      </c>
      <c r="J168" s="4" t="str">
        <f>IF(VLOOKUP(TableFields[Field],Columns[],9,0)=0,"","-&gt;"&amp;VLOOKUP(TableFields[Field],Columns[],9,0))</f>
        <v/>
      </c>
      <c r="K168" s="4" t="str">
        <f>"$table-&gt;"&amp;TableFields[Type]&amp;TableFields[Name]&amp;TableFields[Arg2]&amp;TableFields[Method1]&amp;TableFields[Method2]&amp;TableFields[Method3]&amp;TableFields[Method4]&amp;TableFields[Method5]&amp;";"</f>
        <v>$table-&gt;string('message', 1024)-&gt;nullable();</v>
      </c>
    </row>
    <row r="169" spans="1:11" hidden="1" x14ac:dyDescent="0.25">
      <c r="A169" s="4" t="s">
        <v>105</v>
      </c>
      <c r="B169" s="4" t="s">
        <v>37</v>
      </c>
      <c r="C169" s="4" t="str">
        <f>VLOOKUP(TableFields[Field],Columns[],2,0)&amp;"("</f>
        <v>string(</v>
      </c>
      <c r="D169" s="4" t="str">
        <f>IF(VLOOKUP(TableFields[Field],Columns[],3,0)&lt;&gt;"","'"&amp;VLOOKUP(TableFields[Field],Columns[],3,0)&amp;"'","")</f>
        <v>'arg1'</v>
      </c>
      <c r="E169" s="7" t="str">
        <f>IF(VLOOKUP(TableFields[Field],Columns[],4,0)&lt;&gt;0,", "&amp;VLOOKUP(TableFields[Field],Columns[],4,0)&amp;")",")")</f>
        <v>, 64)</v>
      </c>
      <c r="F169" s="4" t="str">
        <f>IF(VLOOKUP(TableFields[Field],Columns[],5,0)=0,"","-&gt;"&amp;VLOOKUP(TableFields[Field],Columns[],5,0))</f>
        <v>-&gt;nullable()</v>
      </c>
      <c r="G169" s="4" t="str">
        <f>IF(VLOOKUP(TableFields[Field],Columns[],6,0)=0,"","-&gt;"&amp;VLOOKUP(TableFields[Field],Columns[],6,0))</f>
        <v/>
      </c>
      <c r="H169" s="4" t="str">
        <f>IF(VLOOKUP(TableFields[Field],Columns[],7,0)=0,"","-&gt;"&amp;VLOOKUP(TableFields[Field],Columns[],7,0))</f>
        <v/>
      </c>
      <c r="I169" s="4" t="str">
        <f>IF(VLOOKUP(TableFields[Field],Columns[],8,0)=0,"","-&gt;"&amp;VLOOKUP(TableFields[Field],Columns[],8,0))</f>
        <v/>
      </c>
      <c r="J169" s="4" t="str">
        <f>IF(VLOOKUP(TableFields[Field],Columns[],9,0)=0,"","-&gt;"&amp;VLOOKUP(TableFields[Field],Columns[],9,0))</f>
        <v/>
      </c>
      <c r="K169" s="4" t="str">
        <f>"$table-&gt;"&amp;TableFields[Type]&amp;TableFields[Name]&amp;TableFields[Arg2]&amp;TableFields[Method1]&amp;TableFields[Method2]&amp;TableFields[Method3]&amp;TableFields[Method4]&amp;TableFields[Method5]&amp;";"</f>
        <v>$table-&gt;string('arg1', 64)-&gt;nullable();</v>
      </c>
    </row>
    <row r="170" spans="1:11" hidden="1" x14ac:dyDescent="0.25">
      <c r="A170" s="4" t="s">
        <v>105</v>
      </c>
      <c r="B170" s="4" t="s">
        <v>38</v>
      </c>
      <c r="C170" s="4" t="str">
        <f>VLOOKUP(TableFields[Field],Columns[],2,0)&amp;"("</f>
        <v>string(</v>
      </c>
      <c r="D170" s="4" t="str">
        <f>IF(VLOOKUP(TableFields[Field],Columns[],3,0)&lt;&gt;"","'"&amp;VLOOKUP(TableFields[Field],Columns[],3,0)&amp;"'","")</f>
        <v>'arg2'</v>
      </c>
      <c r="E170" s="7" t="str">
        <f>IF(VLOOKUP(TableFields[Field],Columns[],4,0)&lt;&gt;0,", "&amp;VLOOKUP(TableFields[Field],Columns[],4,0)&amp;")",")")</f>
        <v>, 64)</v>
      </c>
      <c r="F170" s="4" t="str">
        <f>IF(VLOOKUP(TableFields[Field],Columns[],5,0)=0,"","-&gt;"&amp;VLOOKUP(TableFields[Field],Columns[],5,0))</f>
        <v>-&gt;nullable()</v>
      </c>
      <c r="G170" s="4" t="str">
        <f>IF(VLOOKUP(TableFields[Field],Columns[],6,0)=0,"","-&gt;"&amp;VLOOKUP(TableFields[Field],Columns[],6,0))</f>
        <v/>
      </c>
      <c r="H170" s="4" t="str">
        <f>IF(VLOOKUP(TableFields[Field],Columns[],7,0)=0,"","-&gt;"&amp;VLOOKUP(TableFields[Field],Columns[],7,0))</f>
        <v/>
      </c>
      <c r="I170" s="4" t="str">
        <f>IF(VLOOKUP(TableFields[Field],Columns[],8,0)=0,"","-&gt;"&amp;VLOOKUP(TableFields[Field],Columns[],8,0))</f>
        <v/>
      </c>
      <c r="J170" s="4" t="str">
        <f>IF(VLOOKUP(TableFields[Field],Columns[],9,0)=0,"","-&gt;"&amp;VLOOKUP(TableFields[Field],Columns[],9,0))</f>
        <v/>
      </c>
      <c r="K170" s="4" t="str">
        <f>"$table-&gt;"&amp;TableFields[Type]&amp;TableFields[Name]&amp;TableFields[Arg2]&amp;TableFields[Method1]&amp;TableFields[Method2]&amp;TableFields[Method3]&amp;TableFields[Method4]&amp;TableFields[Method5]&amp;";"</f>
        <v>$table-&gt;string('arg2', 64)-&gt;nullable();</v>
      </c>
    </row>
    <row r="171" spans="1:11" hidden="1" x14ac:dyDescent="0.25">
      <c r="A171" s="4" t="s">
        <v>105</v>
      </c>
      <c r="B171" s="4" t="s">
        <v>39</v>
      </c>
      <c r="C171" s="4" t="str">
        <f>VLOOKUP(TableFields[Field],Columns[],2,0)&amp;"("</f>
        <v>string(</v>
      </c>
      <c r="D171" s="4" t="str">
        <f>IF(VLOOKUP(TableFields[Field],Columns[],3,0)&lt;&gt;"","'"&amp;VLOOKUP(TableFields[Field],Columns[],3,0)&amp;"'","")</f>
        <v>'arg3'</v>
      </c>
      <c r="E171" s="7" t="str">
        <f>IF(VLOOKUP(TableFields[Field],Columns[],4,0)&lt;&gt;0,", "&amp;VLOOKUP(TableFields[Field],Columns[],4,0)&amp;")",")")</f>
        <v>, 64)</v>
      </c>
      <c r="F171" s="4" t="str">
        <f>IF(VLOOKUP(TableFields[Field],Columns[],5,0)=0,"","-&gt;"&amp;VLOOKUP(TableFields[Field],Columns[],5,0))</f>
        <v>-&gt;nullable()</v>
      </c>
      <c r="G171" s="4" t="str">
        <f>IF(VLOOKUP(TableFields[Field],Columns[],6,0)=0,"","-&gt;"&amp;VLOOKUP(TableFields[Field],Columns[],6,0))</f>
        <v/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$table-&gt;string('arg3', 64)-&gt;nullable();</v>
      </c>
    </row>
    <row r="172" spans="1:11" hidden="1" x14ac:dyDescent="0.25">
      <c r="A172" s="4" t="s">
        <v>105</v>
      </c>
      <c r="B172" s="4" t="s">
        <v>133</v>
      </c>
      <c r="C172" s="4" t="str">
        <f>VLOOKUP(TableFields[Field],Columns[],2,0)&amp;"("</f>
        <v>string(</v>
      </c>
      <c r="D172" s="4" t="str">
        <f>IF(VLOOKUP(TableFields[Field],Columns[],3,0)&lt;&gt;"","'"&amp;VLOOKUP(TableFields[Field],Columns[],3,0)&amp;"'","")</f>
        <v>'arg4'</v>
      </c>
      <c r="E172" s="7" t="str">
        <f>IF(VLOOKUP(TableFields[Field],Columns[],4,0)&lt;&gt;0,", "&amp;VLOOKUP(TableFields[Field],Columns[],4,0)&amp;")",")")</f>
        <v>, 64)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/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$table-&gt;string('arg4', 64)-&gt;nullable();</v>
      </c>
    </row>
    <row r="173" spans="1:11" hidden="1" x14ac:dyDescent="0.25">
      <c r="A173" s="4" t="s">
        <v>105</v>
      </c>
      <c r="B173" s="4" t="s">
        <v>134</v>
      </c>
      <c r="C173" s="4" t="str">
        <f>VLOOKUP(TableFields[Field],Columns[],2,0)&amp;"("</f>
        <v>string(</v>
      </c>
      <c r="D173" s="4" t="str">
        <f>IF(VLOOKUP(TableFields[Field],Columns[],3,0)&lt;&gt;"","'"&amp;VLOOKUP(TableFields[Field],Columns[],3,0)&amp;"'","")</f>
        <v>'arg5'</v>
      </c>
      <c r="E173" s="7" t="str">
        <f>IF(VLOOKUP(TableFields[Field],Columns[],4,0)&lt;&gt;0,", "&amp;VLOOKUP(TableFields[Field],Columns[],4,0)&amp;")",")")</f>
        <v>, 64)</v>
      </c>
      <c r="F173" s="4" t="str">
        <f>IF(VLOOKUP(TableFields[Field],Columns[],5,0)=0,"","-&gt;"&amp;VLOOKUP(TableFields[Field],Columns[],5,0))</f>
        <v>-&gt;nullable()</v>
      </c>
      <c r="G173" s="4" t="str">
        <f>IF(VLOOKUP(TableFields[Field],Columns[],6,0)=0,"","-&gt;"&amp;VLOOKUP(TableFields[Field],Columns[],6,0))</f>
        <v/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$table-&gt;string('arg5', 64)-&gt;nullable();</v>
      </c>
    </row>
    <row r="174" spans="1:11" hidden="1" x14ac:dyDescent="0.25">
      <c r="A174" s="4" t="s">
        <v>105</v>
      </c>
      <c r="B174" s="4" t="s">
        <v>40</v>
      </c>
      <c r="C174" s="4" t="str">
        <f>VLOOKUP(TableFields[Field],Columns[],2,0)&amp;"("</f>
        <v>timestamps(</v>
      </c>
      <c r="D174" s="4" t="str">
        <f>IF(VLOOKUP(TableFields[Field],Columns[],3,0)&lt;&gt;"","'"&amp;VLOOKUP(TableFields[Field],Columns[],3,0)&amp;"'","")</f>
        <v/>
      </c>
      <c r="E174" s="7" t="str">
        <f>IF(VLOOKUP(TableFields[Field],Columns[],4,0)&lt;&gt;0,", "&amp;VLOOKUP(TableFields[Field],Columns[],4,0)&amp;")",")")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75" spans="1:11" hidden="1" x14ac:dyDescent="0.25">
      <c r="A175" s="4" t="s">
        <v>105</v>
      </c>
      <c r="B175" s="4" t="s">
        <v>123</v>
      </c>
      <c r="C175" s="4" t="str">
        <f>VLOOKUP(TableFields[Field],Columns[],2,0)&amp;"("</f>
        <v>foreign(</v>
      </c>
      <c r="D175" s="4" t="str">
        <f>IF(VLOOKUP(TableFields[Field],Columns[],3,0)&lt;&gt;"","'"&amp;VLOOKUP(TableFields[Field],Columns[],3,0)&amp;"'","")</f>
        <v>'form_field'</v>
      </c>
      <c r="E175" s="7" t="str">
        <f>IF(VLOOKUP(TableFields[Field],Columns[],4,0)&lt;&gt;0,", "&amp;VLOOKUP(TableFields[Field],Columns[],4,0)&amp;")",")")</f>
        <v>)</v>
      </c>
      <c r="F175" s="4" t="str">
        <f>IF(VLOOKUP(TableFields[Field],Columns[],5,0)=0,"","-&gt;"&amp;VLOOKUP(TableFields[Field],Columns[],5,0))</f>
        <v>-&gt;references('id')</v>
      </c>
      <c r="G175" s="4" t="str">
        <f>IF(VLOOKUP(TableFields[Field],Columns[],6,0)=0,"","-&gt;"&amp;VLOOKUP(TableFields[Field],Columns[],6,0))</f>
        <v>-&gt;on('__resource_form_fields')</v>
      </c>
      <c r="H175" s="4" t="str">
        <f>IF(VLOOKUP(TableFields[Field],Columns[],7,0)=0,"","-&gt;"&amp;VLOOKUP(TableFields[Field],Columns[],7,0))</f>
        <v>-&gt;onUpdate('cascade')</v>
      </c>
      <c r="I175" s="4" t="str">
        <f>IF(VLOOKUP(TableFields[Field],Columns[],8,0)=0,"","-&gt;"&amp;VLOOKUP(TableFields[Field],Columns[],8,0))</f>
        <v>-&gt;onDelete('cascade')</v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76" spans="1:11" hidden="1" x14ac:dyDescent="0.25">
      <c r="A176" s="4" t="s">
        <v>135</v>
      </c>
      <c r="B176" s="4" t="s">
        <v>21</v>
      </c>
      <c r="C176" s="4" t="str">
        <f>VLOOKUP(TableFields[Field],Columns[],2,0)&amp;"("</f>
        <v>increments(</v>
      </c>
      <c r="D176" s="4" t="str">
        <f>IF(VLOOKUP(TableFields[Field],Columns[],3,0)&lt;&gt;"","'"&amp;VLOOKUP(TableFields[Field],Columns[],3,0)&amp;"'","")</f>
        <v>'id'</v>
      </c>
      <c r="E176" s="7" t="str">
        <f>IF(VLOOKUP(TableFields[Field],Columns[],4,0)&lt;&gt;0,", "&amp;VLOOKUP(TableFields[Field],Columns[],4,0)&amp;")",")")</f>
        <v>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77" spans="1:11" hidden="1" x14ac:dyDescent="0.25">
      <c r="A177" s="4" t="s">
        <v>135</v>
      </c>
      <c r="B177" s="4" t="s">
        <v>97</v>
      </c>
      <c r="C177" s="4" t="str">
        <f>VLOOKUP(TableFields[Field],Columns[],2,0)&amp;"("</f>
        <v>unsignedInteger(</v>
      </c>
      <c r="D177" s="4" t="str">
        <f>IF(VLOOKUP(TableFields[Field],Columns[],3,0)&lt;&gt;"","'"&amp;VLOOKUP(TableFields[Field],Columns[],3,0)&amp;"'","")</f>
        <v>'resource_action'</v>
      </c>
      <c r="E177" s="7" t="str">
        <f>IF(VLOOKUP(TableFields[Field],Columns[],4,0)&lt;&gt;0,", "&amp;VLOOKUP(TableFields[Field],Columns[],4,0)&amp;")",")")</f>
        <v>)</v>
      </c>
      <c r="F177" s="4" t="str">
        <f>IF(VLOOKUP(TableFields[Field],Columns[],5,0)=0,"","-&gt;"&amp;VLOOKUP(TableFields[Field],Columns[],5,0))</f>
        <v>-&gt;index()</v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78" spans="1:11" hidden="1" x14ac:dyDescent="0.25">
      <c r="A178" s="4" t="s">
        <v>135</v>
      </c>
      <c r="B178" s="4" t="s">
        <v>94</v>
      </c>
      <c r="C178" s="4" t="str">
        <f>VLOOKUP(TableFields[Field],Columns[],2,0)&amp;"("</f>
        <v>unsignedInteger(</v>
      </c>
      <c r="D178" s="4" t="str">
        <f>IF(VLOOKUP(TableFields[Field],Columns[],3,0)&lt;&gt;"","'"&amp;VLOOKUP(TableFields[Field],Columns[],3,0)&amp;"'","")</f>
        <v>'resource_list'</v>
      </c>
      <c r="E178" s="7" t="str">
        <f>IF(VLOOKUP(TableFields[Field],Columns[],4,0)&lt;&gt;0,", "&amp;VLOOKUP(TableFields[Field],Columns[],4,0)&amp;")",")")</f>
        <v>)</v>
      </c>
      <c r="F178" s="4" t="str">
        <f>IF(VLOOKUP(TableFields[Field],Columns[],5,0)=0,"","-&gt;"&amp;VLOOKUP(TableFields[Field],Columns[],5,0))</f>
        <v>-&gt;index()</v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179" spans="1:11" hidden="1" x14ac:dyDescent="0.25">
      <c r="A179" s="4" t="s">
        <v>135</v>
      </c>
      <c r="B179" s="4" t="s">
        <v>40</v>
      </c>
      <c r="C179" s="4" t="str">
        <f>VLOOKUP(TableFields[Field],Columns[],2,0)&amp;"("</f>
        <v>timestamps(</v>
      </c>
      <c r="D179" s="4" t="str">
        <f>IF(VLOOKUP(TableFields[Field],Columns[],3,0)&lt;&gt;"","'"&amp;VLOOKUP(TableFields[Field],Columns[],3,0)&amp;"'","")</f>
        <v/>
      </c>
      <c r="E179" s="7" t="str">
        <f>IF(VLOOKUP(TableFields[Field],Columns[],4,0)&lt;&gt;0,", "&amp;VLOOKUP(TableFields[Field],Columns[],4,0)&amp;")",")")</f>
        <v>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80" spans="1:11" hidden="1" x14ac:dyDescent="0.25">
      <c r="A180" s="4" t="s">
        <v>135</v>
      </c>
      <c r="B180" s="4" t="s">
        <v>98</v>
      </c>
      <c r="C180" s="4" t="str">
        <f>VLOOKUP(TableFields[Field],Columns[],2,0)&amp;"("</f>
        <v>foreign(</v>
      </c>
      <c r="D180" s="4" t="str">
        <f>IF(VLOOKUP(TableFields[Field],Columns[],3,0)&lt;&gt;"","'"&amp;VLOOKUP(TableFields[Field],Columns[],3,0)&amp;"'","")</f>
        <v>'resource_action'</v>
      </c>
      <c r="E180" s="7" t="str">
        <f>IF(VLOOKUP(TableFields[Field],Columns[],4,0)&lt;&gt;0,", "&amp;VLOOKUP(TableFields[Field],Columns[],4,0)&amp;")",")")</f>
        <v>)</v>
      </c>
      <c r="F180" s="4" t="str">
        <f>IF(VLOOKUP(TableFields[Field],Columns[],5,0)=0,"","-&gt;"&amp;VLOOKUP(TableFields[Field],Columns[],5,0))</f>
        <v>-&gt;references('id')</v>
      </c>
      <c r="G180" s="4" t="str">
        <f>IF(VLOOKUP(TableFields[Field],Columns[],6,0)=0,"","-&gt;"&amp;VLOOKUP(TableFields[Field],Columns[],6,0))</f>
        <v>-&gt;on('__resource_actions')</v>
      </c>
      <c r="H180" s="4" t="str">
        <f>IF(VLOOKUP(TableFields[Field],Columns[],7,0)=0,"","-&gt;"&amp;VLOOKUP(TableFields[Field],Columns[],7,0))</f>
        <v>-&gt;onUpdate('cascade')</v>
      </c>
      <c r="I180" s="4" t="str">
        <f>IF(VLOOKUP(TableFields[Field],Columns[],8,0)=0,"","-&gt;"&amp;VLOOKUP(TableFields[Field],Columns[],8,0))</f>
        <v>-&gt;onDelete('cascade')</v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81" spans="1:11" hidden="1" x14ac:dyDescent="0.25">
      <c r="A181" s="4" t="s">
        <v>135</v>
      </c>
      <c r="B181" s="4" t="s">
        <v>95</v>
      </c>
      <c r="C181" s="4" t="str">
        <f>VLOOKUP(TableFields[Field],Columns[],2,0)&amp;"("</f>
        <v>foreign(</v>
      </c>
      <c r="D181" s="4" t="str">
        <f>IF(VLOOKUP(TableFields[Field],Columns[],3,0)&lt;&gt;"","'"&amp;VLOOKUP(TableFields[Field],Columns[],3,0)&amp;"'","")</f>
        <v>'resource_list'</v>
      </c>
      <c r="E181" s="7" t="str">
        <f>IF(VLOOKUP(TableFields[Field],Columns[],4,0)&lt;&gt;0,", "&amp;VLOOKUP(TableFields[Field],Columns[],4,0)&amp;")",")")</f>
        <v>)</v>
      </c>
      <c r="F181" s="4" t="str">
        <f>IF(VLOOKUP(TableFields[Field],Columns[],5,0)=0,"","-&gt;"&amp;VLOOKUP(TableFields[Field],Columns[],5,0))</f>
        <v>-&gt;references('id')</v>
      </c>
      <c r="G181" s="4" t="str">
        <f>IF(VLOOKUP(TableFields[Field],Columns[],6,0)=0,"","-&gt;"&amp;VLOOKUP(TableFields[Field],Columns[],6,0))</f>
        <v>-&gt;on('__resource_lists')</v>
      </c>
      <c r="H181" s="4" t="str">
        <f>IF(VLOOKUP(TableFields[Field],Columns[],7,0)=0,"","-&gt;"&amp;VLOOKUP(TableFields[Field],Columns[],7,0))</f>
        <v>-&gt;onUpdate('cascade')</v>
      </c>
      <c r="I181" s="4" t="str">
        <f>IF(VLOOKUP(TableFields[Field],Columns[],8,0)=0,"","-&gt;"&amp;VLOOKUP(TableFields[Field],Columns[],8,0))</f>
        <v>-&gt;onDelete('cascade')</v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182" spans="1:11" hidden="1" x14ac:dyDescent="0.25">
      <c r="A182" s="4" t="s">
        <v>136</v>
      </c>
      <c r="B182" s="4" t="s">
        <v>21</v>
      </c>
      <c r="C182" s="4" t="str">
        <f>VLOOKUP(TableFields[Field],Columns[],2,0)&amp;"("</f>
        <v>increments(</v>
      </c>
      <c r="D182" s="4" t="str">
        <f>IF(VLOOKUP(TableFields[Field],Columns[],3,0)&lt;&gt;"","'"&amp;VLOOKUP(TableFields[Field],Columns[],3,0)&amp;"'","")</f>
        <v>'id'</v>
      </c>
      <c r="E182" s="7" t="str">
        <f>IF(VLOOKUP(TableFields[Field],Columns[],4,0)&lt;&gt;0,", "&amp;VLOOKUP(TableFields[Field],Columns[],4,0)&amp;")",")")</f>
        <v>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83" spans="1:11" hidden="1" x14ac:dyDescent="0.25">
      <c r="A183" s="4" t="s">
        <v>136</v>
      </c>
      <c r="B183" s="4" t="s">
        <v>97</v>
      </c>
      <c r="C183" s="4" t="str">
        <f>VLOOKUP(TableFields[Field],Columns[],2,0)&amp;"("</f>
        <v>unsignedInteger(</v>
      </c>
      <c r="D183" s="4" t="str">
        <f>IF(VLOOKUP(TableFields[Field],Columns[],3,0)&lt;&gt;"","'"&amp;VLOOKUP(TableFields[Field],Columns[],3,0)&amp;"'","")</f>
        <v>'resource_action'</v>
      </c>
      <c r="E183" s="7" t="str">
        <f>IF(VLOOKUP(TableFields[Field],Columns[],4,0)&lt;&gt;0,", "&amp;VLOOKUP(TableFields[Field],Columns[],4,0)&amp;")",")")</f>
        <v>)</v>
      </c>
      <c r="F183" s="4" t="str">
        <f>IF(VLOOKUP(TableFields[Field],Columns[],5,0)=0,"","-&gt;"&amp;VLOOKUP(TableFields[Field],Columns[],5,0))</f>
        <v>-&gt;index()</v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84" spans="1:11" hidden="1" x14ac:dyDescent="0.25">
      <c r="A184" s="4" t="s">
        <v>136</v>
      </c>
      <c r="B184" s="4" t="s">
        <v>4</v>
      </c>
      <c r="C184" s="4" t="str">
        <f>VLOOKUP(TableFields[Field],Columns[],2,0)&amp;"("</f>
        <v>unsignedInteger(</v>
      </c>
      <c r="D184" s="4" t="str">
        <f>IF(VLOOKUP(TableFields[Field],Columns[],3,0)&lt;&gt;"","'"&amp;VLOOKUP(TableFields[Field],Columns[],3,0)&amp;"'","")</f>
        <v>'resource_data'</v>
      </c>
      <c r="E184" s="7" t="str">
        <f>IF(VLOOKUP(TableFields[Field],Columns[],4,0)&lt;&gt;0,", "&amp;VLOOKUP(TableFields[Field],Columns[],4,0)&amp;")",")")</f>
        <v>)</v>
      </c>
      <c r="F184" s="4" t="str">
        <f>IF(VLOOKUP(TableFields[Field],Columns[],5,0)=0,"","-&gt;"&amp;VLOOKUP(TableFields[Field],Columns[],5,0))</f>
        <v>-&gt;index()</v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185" spans="1:11" hidden="1" x14ac:dyDescent="0.25">
      <c r="A185" s="4" t="s">
        <v>136</v>
      </c>
      <c r="B185" s="4" t="s">
        <v>40</v>
      </c>
      <c r="C185" s="4" t="str">
        <f>VLOOKUP(TableFields[Field],Columns[],2,0)&amp;"("</f>
        <v>timestamps(</v>
      </c>
      <c r="D185" s="4" t="str">
        <f>IF(VLOOKUP(TableFields[Field],Columns[],3,0)&lt;&gt;"","'"&amp;VLOOKUP(TableFields[Field],Columns[],3,0)&amp;"'","")</f>
        <v/>
      </c>
      <c r="E185" s="7" t="str">
        <f>IF(VLOOKUP(TableFields[Field],Columns[],4,0)&lt;&gt;0,", "&amp;VLOOKUP(TableFields[Field],Columns[],4,0)&amp;")",")")</f>
        <v>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86" spans="1:11" hidden="1" x14ac:dyDescent="0.25">
      <c r="A186" s="4" t="s">
        <v>136</v>
      </c>
      <c r="B186" s="4" t="s">
        <v>98</v>
      </c>
      <c r="C186" s="4" t="str">
        <f>VLOOKUP(TableFields[Field],Columns[],2,0)&amp;"("</f>
        <v>foreign(</v>
      </c>
      <c r="D186" s="4" t="str">
        <f>IF(VLOOKUP(TableFields[Field],Columns[],3,0)&lt;&gt;"","'"&amp;VLOOKUP(TableFields[Field],Columns[],3,0)&amp;"'","")</f>
        <v>'resource_action'</v>
      </c>
      <c r="E186" s="7" t="str">
        <f>IF(VLOOKUP(TableFields[Field],Columns[],4,0)&lt;&gt;0,", "&amp;VLOOKUP(TableFields[Field],Columns[],4,0)&amp;")",")")</f>
        <v>)</v>
      </c>
      <c r="F186" s="4" t="str">
        <f>IF(VLOOKUP(TableFields[Field],Columns[],5,0)=0,"","-&gt;"&amp;VLOOKUP(TableFields[Field],Columns[],5,0))</f>
        <v>-&gt;references('id')</v>
      </c>
      <c r="G186" s="4" t="str">
        <f>IF(VLOOKUP(TableFields[Field],Columns[],6,0)=0,"","-&gt;"&amp;VLOOKUP(TableFields[Field],Columns[],6,0))</f>
        <v>-&gt;on('__resource_actions')</v>
      </c>
      <c r="H186" s="4" t="str">
        <f>IF(VLOOKUP(TableFields[Field],Columns[],7,0)=0,"","-&gt;"&amp;VLOOKUP(TableFields[Field],Columns[],7,0))</f>
        <v>-&gt;onUpdate('cascade')</v>
      </c>
      <c r="I186" s="4" t="str">
        <f>IF(VLOOKUP(TableFields[Field],Columns[],8,0)=0,"","-&gt;"&amp;VLOOKUP(TableFields[Field],Columns[],8,0))</f>
        <v>-&gt;onDelete('cascade')</v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87" spans="1:11" hidden="1" x14ac:dyDescent="0.25">
      <c r="A187" s="4" t="s">
        <v>136</v>
      </c>
      <c r="B187" s="4" t="s">
        <v>93</v>
      </c>
      <c r="C187" s="4" t="str">
        <f>VLOOKUP(TableFields[Field],Columns[],2,0)&amp;"("</f>
        <v>foreign(</v>
      </c>
      <c r="D187" s="4" t="str">
        <f>IF(VLOOKUP(TableFields[Field],Columns[],3,0)&lt;&gt;"","'"&amp;VLOOKUP(TableFields[Field],Columns[],3,0)&amp;"'","")</f>
        <v>'resource_data'</v>
      </c>
      <c r="E187" s="7" t="str">
        <f>IF(VLOOKUP(TableFields[Field],Columns[],4,0)&lt;&gt;0,", "&amp;VLOOKUP(TableFields[Field],Columns[],4,0)&amp;")",")")</f>
        <v>)</v>
      </c>
      <c r="F187" s="4" t="str">
        <f>IF(VLOOKUP(TableFields[Field],Columns[],5,0)=0,"","-&gt;"&amp;VLOOKUP(TableFields[Field],Columns[],5,0))</f>
        <v>-&gt;references('id')</v>
      </c>
      <c r="G187" s="4" t="str">
        <f>IF(VLOOKUP(TableFields[Field],Columns[],6,0)=0,"","-&gt;"&amp;VLOOKUP(TableFields[Field],Columns[],6,0))</f>
        <v>-&gt;on('__resource_data')</v>
      </c>
      <c r="H187" s="4" t="str">
        <f>IF(VLOOKUP(TableFields[Field],Columns[],7,0)=0,"","-&gt;"&amp;VLOOKUP(TableFields[Field],Columns[],7,0))</f>
        <v>-&gt;onUpdate('cascade')</v>
      </c>
      <c r="I187" s="4" t="str">
        <f>IF(VLOOKUP(TableFields[Field],Columns[],8,0)=0,"","-&gt;"&amp;VLOOKUP(TableFields[Field],Columns[],8,0))</f>
        <v>-&gt;onDelete('cascade')</v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188" spans="1:11" hidden="1" x14ac:dyDescent="0.25">
      <c r="A188" s="4" t="s">
        <v>137</v>
      </c>
      <c r="B188" s="4" t="s">
        <v>21</v>
      </c>
      <c r="C188" s="4" t="str">
        <f>VLOOKUP(TableFields[Field],Columns[],2,0)&amp;"("</f>
        <v>increments(</v>
      </c>
      <c r="D188" s="4" t="str">
        <f>IF(VLOOKUP(TableFields[Field],Columns[],3,0)&lt;&gt;"","'"&amp;VLOOKUP(TableFields[Field],Columns[],3,0)&amp;"'","")</f>
        <v>'id'</v>
      </c>
      <c r="E188" s="7" t="str">
        <f>IF(VLOOKUP(TableFields[Field],Columns[],4,0)&lt;&gt;0,", "&amp;VLOOKUP(TableFields[Field],Columns[],4,0)&amp;")",")")</f>
        <v>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89" spans="1:11" hidden="1" x14ac:dyDescent="0.25">
      <c r="A189" s="4" t="s">
        <v>137</v>
      </c>
      <c r="B189" s="4" t="s">
        <v>26</v>
      </c>
      <c r="C189" s="4" t="str">
        <f>VLOOKUP(TableFields[Field],Columns[],2,0)&amp;"("</f>
        <v>string(</v>
      </c>
      <c r="D189" s="4" t="str">
        <f>IF(VLOOKUP(TableFields[Field],Columns[],3,0)&lt;&gt;"","'"&amp;VLOOKUP(TableFields[Field],Columns[],3,0)&amp;"'","")</f>
        <v>'name'</v>
      </c>
      <c r="E189" s="7" t="str">
        <f>IF(VLOOKUP(TableFields[Field],Columns[],4,0)&lt;&gt;0,", "&amp;VLOOKUP(TableFields[Field],Columns[],4,0)&amp;")",")")</f>
        <v>, 64)</v>
      </c>
      <c r="F189" s="4" t="str">
        <f>IF(VLOOKUP(TableFields[Field],Columns[],5,0)=0,"","-&gt;"&amp;VLOOKUP(TableFields[Field],Columns[],5,0))</f>
        <v>-&gt;index()</v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90" spans="1:11" hidden="1" x14ac:dyDescent="0.25">
      <c r="A190" s="4" t="s">
        <v>137</v>
      </c>
      <c r="B190" s="4" t="s">
        <v>28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'description'</v>
      </c>
      <c r="E190" s="7" t="str">
        <f>IF(VLOOKUP(TableFields[Field],Columns[],4,0)&lt;&gt;0,", "&amp;VLOOKUP(TableFields[Field],Columns[],4,0)&amp;")",")")</f>
        <v>, 1024)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191" spans="1:11" hidden="1" x14ac:dyDescent="0.25">
      <c r="A191" s="4" t="s">
        <v>137</v>
      </c>
      <c r="B191" s="4" t="s">
        <v>30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'title'</v>
      </c>
      <c r="E191" s="7" t="str">
        <f>IF(VLOOKUP(TableFields[Field],Columns[],4,0)&lt;&gt;0,", "&amp;VLOOKUP(TableFields[Field],Columns[],4,0)&amp;")",")")</f>
        <v>, 128)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192" spans="1:11" hidden="1" x14ac:dyDescent="0.25">
      <c r="A192" s="4" t="s">
        <v>137</v>
      </c>
      <c r="B192" s="4" t="s">
        <v>40</v>
      </c>
      <c r="C192" s="4" t="str">
        <f>VLOOKUP(TableFields[Field],Columns[],2,0)&amp;"("</f>
        <v>timestamps(</v>
      </c>
      <c r="D192" s="4" t="str">
        <f>IF(VLOOKUP(TableFields[Field],Columns[],3,0)&lt;&gt;"","'"&amp;VLOOKUP(TableFields[Field],Columns[],3,0)&amp;"'","")</f>
        <v/>
      </c>
      <c r="E192" s="7" t="str">
        <f>IF(VLOOKUP(TableFields[Field],Columns[],4,0)&lt;&gt;0,", "&amp;VLOOKUP(TableFields[Field],Columns[],4,0)&amp;")",")")</f>
        <v>)</v>
      </c>
      <c r="F192" s="4" t="str">
        <f>IF(VLOOKUP(TableFields[Field],Columns[],5,0)=0,"","-&gt;"&amp;VLOOKUP(TableFields[Field],Columns[],5,0))</f>
        <v/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93" spans="1:11" hidden="1" x14ac:dyDescent="0.25">
      <c r="A193" s="4" t="s">
        <v>138</v>
      </c>
      <c r="B193" s="4" t="s">
        <v>21</v>
      </c>
      <c r="C193" s="4" t="str">
        <f>VLOOKUP(TableFields[Field],Columns[],2,0)&amp;"("</f>
        <v>increments(</v>
      </c>
      <c r="D193" s="4" t="str">
        <f>IF(VLOOKUP(TableFields[Field],Columns[],3,0)&lt;&gt;"","'"&amp;VLOOKUP(TableFields[Field],Columns[],3,0)&amp;"'","")</f>
        <v>'id'</v>
      </c>
      <c r="E193" s="7" t="str">
        <f>IF(VLOOKUP(TableFields[Field],Columns[],4,0)&lt;&gt;0,", "&amp;VLOOKUP(TableFields[Field],Columns[],4,0)&amp;")",")")</f>
        <v>)</v>
      </c>
      <c r="F193" s="4" t="str">
        <f>IF(VLOOKUP(TableFields[Field],Columns[],5,0)=0,"","-&gt;"&amp;VLOOKUP(TableFields[Field],Columns[],5,0))</f>
        <v/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94" spans="1:11" hidden="1" x14ac:dyDescent="0.25">
      <c r="A194" s="4" t="s">
        <v>138</v>
      </c>
      <c r="B194" s="4" t="s">
        <v>141</v>
      </c>
      <c r="C194" s="4" t="str">
        <f>VLOOKUP(TableFields[Field],Columns[],2,0)&amp;"("</f>
        <v>unsignedInteger(</v>
      </c>
      <c r="D194" s="4" t="str">
        <f>IF(VLOOKUP(TableFields[Field],Columns[],3,0)&lt;&gt;"","'"&amp;VLOOKUP(TableFields[Field],Columns[],3,0)&amp;"'","")</f>
        <v>'group'</v>
      </c>
      <c r="E194" s="7" t="str">
        <f>IF(VLOOKUP(TableFields[Field],Columns[],4,0)&lt;&gt;0,", "&amp;VLOOKUP(TableFields[Field],Columns[],4,0)&amp;")",")")</f>
        <v>)</v>
      </c>
      <c r="F194" s="4" t="str">
        <f>IF(VLOOKUP(TableFields[Field],Columns[],5,0)=0,"","-&gt;"&amp;VLOOKUP(TableFields[Field],Columns[],5,0))</f>
        <v/>
      </c>
      <c r="G194" s="4" t="str">
        <f>IF(VLOOKUP(TableFields[Field],Columns[],6,0)=0,"","-&gt;"&amp;VLOOKUP(TableFields[Field],Columns[],6,0))</f>
        <v/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$table-&gt;unsignedInteger('group');</v>
      </c>
    </row>
    <row r="195" spans="1:11" hidden="1" x14ac:dyDescent="0.25">
      <c r="A195" s="4" t="s">
        <v>138</v>
      </c>
      <c r="B195" s="4" t="s">
        <v>144</v>
      </c>
      <c r="C195" s="4" t="str">
        <f>VLOOKUP(TableFields[Field],Columns[],2,0)&amp;"("</f>
        <v>unsignedInteger(</v>
      </c>
      <c r="D195" s="4" t="str">
        <f>IF(VLOOKUP(TableFields[Field],Columns[],3,0)&lt;&gt;"","'"&amp;VLOOKUP(TableFields[Field],Columns[],3,0)&amp;"'","")</f>
        <v>'user'</v>
      </c>
      <c r="E195" s="7" t="str">
        <f>IF(VLOOKUP(TableFields[Field],Columns[],4,0)&lt;&gt;0,", "&amp;VLOOKUP(TableFields[Field],Columns[],4,0)&amp;")",")")</f>
        <v>)</v>
      </c>
      <c r="F195" s="4" t="str">
        <f>IF(VLOOKUP(TableFields[Field],Columns[],5,0)=0,"","-&gt;"&amp;VLOOKUP(TableFields[Field],Columns[],5,0))</f>
        <v/>
      </c>
      <c r="G195" s="4" t="str">
        <f>IF(VLOOKUP(TableFields[Field],Columns[],6,0)=0,"","-&gt;"&amp;VLOOKUP(TableFields[Field],Columns[],6,0))</f>
        <v/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$table-&gt;unsignedInteger('user');</v>
      </c>
    </row>
    <row r="196" spans="1:11" hidden="1" x14ac:dyDescent="0.25">
      <c r="A196" s="4" t="s">
        <v>138</v>
      </c>
      <c r="B196" s="4" t="s">
        <v>40</v>
      </c>
      <c r="C196" s="4" t="str">
        <f>VLOOKUP(TableFields[Field],Columns[],2,0)&amp;"("</f>
        <v>timestamps(</v>
      </c>
      <c r="D196" s="4" t="str">
        <f>IF(VLOOKUP(TableFields[Field],Columns[],3,0)&lt;&gt;"","'"&amp;VLOOKUP(TableFields[Field],Columns[],3,0)&amp;"'","")</f>
        <v/>
      </c>
      <c r="E196" s="7" t="str">
        <f>IF(VLOOKUP(TableFields[Field],Columns[],4,0)&lt;&gt;0,", "&amp;VLOOKUP(TableFields[Field],Columns[],4,0)&amp;")",")")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97" spans="1:11" hidden="1" x14ac:dyDescent="0.25">
      <c r="A197" s="4" t="s">
        <v>138</v>
      </c>
      <c r="B197" s="4" t="s">
        <v>142</v>
      </c>
      <c r="C197" s="4" t="str">
        <f>VLOOKUP(TableFields[Field],Columns[],2,0)&amp;"("</f>
        <v>foreign(</v>
      </c>
      <c r="D197" s="4" t="str">
        <f>IF(VLOOKUP(TableFields[Field],Columns[],3,0)&lt;&gt;"","'"&amp;VLOOKUP(TableFields[Field],Columns[],3,0)&amp;"'","")</f>
        <v>'group'</v>
      </c>
      <c r="E197" s="7" t="str">
        <f>IF(VLOOKUP(TableFields[Field],Columns[],4,0)&lt;&gt;0,", "&amp;VLOOKUP(TableFields[Field],Columns[],4,0)&amp;")",")")</f>
        <v>)</v>
      </c>
      <c r="F197" s="4" t="str">
        <f>IF(VLOOKUP(TableFields[Field],Columns[],5,0)=0,"","-&gt;"&amp;VLOOKUP(TableFields[Field],Columns[],5,0))</f>
        <v>-&gt;references('id')</v>
      </c>
      <c r="G197" s="4" t="str">
        <f>IF(VLOOKUP(TableFields[Field],Columns[],6,0)=0,"","-&gt;"&amp;VLOOKUP(TableFields[Field],Columns[],6,0))</f>
        <v>-&gt;on('__groups')</v>
      </c>
      <c r="H197" s="4" t="str">
        <f>IF(VLOOKUP(TableFields[Field],Columns[],7,0)=0,"","-&gt;"&amp;VLOOKUP(TableFields[Field],Columns[],7,0))</f>
        <v>-&gt;onUpdate('cascade')</v>
      </c>
      <c r="I197" s="4" t="str">
        <f>IF(VLOOKUP(TableFields[Field],Columns[],8,0)=0,"","-&gt;"&amp;VLOOKUP(TableFields[Field],Columns[],8,0))</f>
        <v>-&gt;onDelete('cascade')</v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$table-&gt;foreign('group')-&gt;references('id')-&gt;on('__groups')-&gt;onUpdate('cascade')-&gt;onDelete('cascade');</v>
      </c>
    </row>
    <row r="198" spans="1:11" hidden="1" x14ac:dyDescent="0.25">
      <c r="A198" s="4" t="s">
        <v>138</v>
      </c>
      <c r="B198" s="4" t="s">
        <v>145</v>
      </c>
      <c r="C198" s="4" t="str">
        <f>VLOOKUP(TableFields[Field],Columns[],2,0)&amp;"("</f>
        <v>foreign(</v>
      </c>
      <c r="D198" s="4" t="str">
        <f>IF(VLOOKUP(TableFields[Field],Columns[],3,0)&lt;&gt;"","'"&amp;VLOOKUP(TableFields[Field],Columns[],3,0)&amp;"'","")</f>
        <v>'user'</v>
      </c>
      <c r="E198" s="7" t="str">
        <f>IF(VLOOKUP(TableFields[Field],Columns[],4,0)&lt;&gt;0,", "&amp;VLOOKUP(TableFields[Field],Columns[],4,0)&amp;")",")")</f>
        <v>)</v>
      </c>
      <c r="F198" s="4" t="str">
        <f>IF(VLOOKUP(TableFields[Field],Columns[],5,0)=0,"","-&gt;"&amp;VLOOKUP(TableFields[Field],Columns[],5,0))</f>
        <v>-&gt;references('id')</v>
      </c>
      <c r="G198" s="4" t="str">
        <f>IF(VLOOKUP(TableFields[Field],Columns[],6,0)=0,"","-&gt;"&amp;VLOOKUP(TableFields[Field],Columns[],6,0))</f>
        <v>-&gt;on('users')</v>
      </c>
      <c r="H198" s="4" t="str">
        <f>IF(VLOOKUP(TableFields[Field],Columns[],7,0)=0,"","-&gt;"&amp;VLOOKUP(TableFields[Field],Columns[],7,0))</f>
        <v>-&gt;onUpdate('cascade')</v>
      </c>
      <c r="I198" s="4" t="str">
        <f>IF(VLOOKUP(TableFields[Field],Columns[],8,0)=0,"","-&gt;"&amp;VLOOKUP(TableFields[Field],Columns[],8,0))</f>
        <v>-&gt;onDelete('cascade')</v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99" spans="1:11" x14ac:dyDescent="0.25">
      <c r="A199" s="4" t="s">
        <v>139</v>
      </c>
      <c r="B199" s="4" t="s">
        <v>21</v>
      </c>
      <c r="C199" s="4" t="str">
        <f>VLOOKUP(TableFields[Field],Columns[],2,0)&amp;"("</f>
        <v>increments(</v>
      </c>
      <c r="D199" s="4" t="str">
        <f>IF(VLOOKUP(TableFields[Field],Columns[],3,0)&lt;&gt;"","'"&amp;VLOOKUP(TableFields[Field],Columns[],3,0)&amp;"'","")</f>
        <v>'id'</v>
      </c>
      <c r="E199" s="7" t="str">
        <f>IF(VLOOKUP(TableFields[Field],Columns[],4,0)&lt;&gt;0,", "&amp;VLOOKUP(TableFields[Field],Columns[],4,0)&amp;")",")")</f>
        <v>)</v>
      </c>
      <c r="F199" s="4" t="str">
        <f>IF(VLOOKUP(TableFields[Field],Columns[],5,0)=0,"","-&gt;"&amp;VLOOKUP(TableFields[Field],Columns[],5,0))</f>
        <v/>
      </c>
      <c r="G199" s="4" t="str">
        <f>IF(VLOOKUP(TableFields[Field],Columns[],6,0)=0,"","-&gt;"&amp;VLOOKUP(TableFields[Field],Columns[],6,0))</f>
        <v/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00" spans="1:11" x14ac:dyDescent="0.25">
      <c r="A200" s="4" t="s">
        <v>139</v>
      </c>
      <c r="B200" s="4" t="s">
        <v>26</v>
      </c>
      <c r="C200" s="4" t="str">
        <f>VLOOKUP(TableFields[Field],Columns[],2,0)&amp;"("</f>
        <v>string(</v>
      </c>
      <c r="D200" s="4" t="str">
        <f>IF(VLOOKUP(TableFields[Field],Columns[],3,0)&lt;&gt;"","'"&amp;VLOOKUP(TableFields[Field],Columns[],3,0)&amp;"'","")</f>
        <v>'name'</v>
      </c>
      <c r="E200" s="7" t="str">
        <f>IF(VLOOKUP(TableFields[Field],Columns[],4,0)&lt;&gt;0,", "&amp;VLOOKUP(TableFields[Field],Columns[],4,0)&amp;")",")")</f>
        <v>, 64)</v>
      </c>
      <c r="F200" s="4" t="str">
        <f>IF(VLOOKUP(TableFields[Field],Columns[],5,0)=0,"","-&gt;"&amp;VLOOKUP(TableFields[Field],Columns[],5,0))</f>
        <v>-&gt;index()</v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201" spans="1:11" x14ac:dyDescent="0.25">
      <c r="A201" s="4" t="s">
        <v>139</v>
      </c>
      <c r="B201" s="4" t="s">
        <v>28</v>
      </c>
      <c r="C201" s="4" t="str">
        <f>VLOOKUP(TableFields[Field],Columns[],2,0)&amp;"("</f>
        <v>string(</v>
      </c>
      <c r="D201" s="4" t="str">
        <f>IF(VLOOKUP(TableFields[Field],Columns[],3,0)&lt;&gt;"","'"&amp;VLOOKUP(TableFields[Field],Columns[],3,0)&amp;"'","")</f>
        <v>'description'</v>
      </c>
      <c r="E201" s="7" t="str">
        <f>IF(VLOOKUP(TableFields[Field],Columns[],4,0)&lt;&gt;0,", "&amp;VLOOKUP(TableFields[Field],Columns[],4,0)&amp;")",")")</f>
        <v>, 1024)</v>
      </c>
      <c r="F201" s="4" t="str">
        <f>IF(VLOOKUP(TableFields[Field],Columns[],5,0)=0,"","-&gt;"&amp;VLOOKUP(TableFields[Field],Columns[],5,0))</f>
        <v>-&gt;nullable()</v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202" spans="1:11" x14ac:dyDescent="0.25">
      <c r="A202" s="4" t="s">
        <v>139</v>
      </c>
      <c r="B202" s="4" t="s">
        <v>30</v>
      </c>
      <c r="C202" s="4" t="str">
        <f>VLOOKUP(TableFields[Field],Columns[],2,0)&amp;"("</f>
        <v>string(</v>
      </c>
      <c r="D202" s="4" t="str">
        <f>IF(VLOOKUP(TableFields[Field],Columns[],3,0)&lt;&gt;"","'"&amp;VLOOKUP(TableFields[Field],Columns[],3,0)&amp;"'","")</f>
        <v>'title'</v>
      </c>
      <c r="E202" s="7" t="str">
        <f>IF(VLOOKUP(TableFields[Field],Columns[],4,0)&lt;&gt;0,", "&amp;VLOOKUP(TableFields[Field],Columns[],4,0)&amp;")",")")</f>
        <v>, 128)</v>
      </c>
      <c r="F202" s="4" t="str">
        <f>IF(VLOOKUP(TableFields[Field],Columns[],5,0)=0,"","-&gt;"&amp;VLOOKUP(TableFields[Field],Columns[],5,0))</f>
        <v>-&gt;nullable()</v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203" spans="1:11" x14ac:dyDescent="0.25">
      <c r="A203" s="4" t="s">
        <v>139</v>
      </c>
      <c r="B203" s="4" t="s">
        <v>40</v>
      </c>
      <c r="C203" s="4" t="str">
        <f>VLOOKUP(TableFields[Field],Columns[],2,0)&amp;"("</f>
        <v>timestamps(</v>
      </c>
      <c r="D203" s="4" t="str">
        <f>IF(VLOOKUP(TableFields[Field],Columns[],3,0)&lt;&gt;"","'"&amp;VLOOKUP(TableFields[Field],Columns[],3,0)&amp;"'","")</f>
        <v/>
      </c>
      <c r="E203" s="7" t="str">
        <f>IF(VLOOKUP(TableFields[Field],Columns[],4,0)&lt;&gt;0,", "&amp;VLOOKUP(TableFields[Field],Columns[],4,0)&amp;")",")")</f>
        <v>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04" spans="1:11" hidden="1" x14ac:dyDescent="0.25">
      <c r="A204" s="4" t="s">
        <v>140</v>
      </c>
      <c r="B204" s="4" t="s">
        <v>21</v>
      </c>
      <c r="C204" s="4" t="str">
        <f>VLOOKUP(TableFields[Field],Columns[],2,0)&amp;"("</f>
        <v>increments(</v>
      </c>
      <c r="D204" s="4" t="str">
        <f>IF(VLOOKUP(TableFields[Field],Columns[],3,0)&lt;&gt;"","'"&amp;VLOOKUP(TableFields[Field],Columns[],3,0)&amp;"'","")</f>
        <v>'id'</v>
      </c>
      <c r="E204" s="7" t="str">
        <f>IF(VLOOKUP(TableFields[Field],Columns[],4,0)&lt;&gt;0,", "&amp;VLOOKUP(TableFields[Field],Columns[],4,0)&amp;")",")")</f>
        <v>)</v>
      </c>
      <c r="F204" s="4" t="str">
        <f>IF(VLOOKUP(TableFields[Field],Columns[],5,0)=0,"","-&gt;"&amp;VLOOKUP(TableFields[Field],Columns[],5,0))</f>
        <v/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05" spans="1:11" hidden="1" x14ac:dyDescent="0.25">
      <c r="A205" s="4" t="s">
        <v>140</v>
      </c>
      <c r="B205" s="4" t="s">
        <v>141</v>
      </c>
      <c r="C205" s="4" t="str">
        <f>VLOOKUP(TableFields[Field],Columns[],2,0)&amp;"("</f>
        <v>unsignedInteger(</v>
      </c>
      <c r="D205" s="4" t="str">
        <f>IF(VLOOKUP(TableFields[Field],Columns[],3,0)&lt;&gt;"","'"&amp;VLOOKUP(TableFields[Field],Columns[],3,0)&amp;"'","")</f>
        <v>'group'</v>
      </c>
      <c r="E205" s="7" t="str">
        <f>IF(VLOOKUP(TableFields[Field],Columns[],4,0)&lt;&gt;0,", "&amp;VLOOKUP(TableFields[Field],Columns[],4,0)&amp;")",")")</f>
        <v>)</v>
      </c>
      <c r="F205" s="4" t="str">
        <f>IF(VLOOKUP(TableFields[Field],Columns[],5,0)=0,"","-&gt;"&amp;VLOOKUP(TableFields[Field],Columns[],5,0))</f>
        <v/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$table-&gt;unsignedInteger('group');</v>
      </c>
    </row>
    <row r="206" spans="1:11" hidden="1" x14ac:dyDescent="0.25">
      <c r="A206" s="4" t="s">
        <v>140</v>
      </c>
      <c r="B206" s="4" t="s">
        <v>147</v>
      </c>
      <c r="C206" s="4" t="str">
        <f>VLOOKUP(TableFields[Field],Columns[],2,0)&amp;"("</f>
        <v>unsignedInteger(</v>
      </c>
      <c r="D206" s="4" t="str">
        <f>IF(VLOOKUP(TableFields[Field],Columns[],3,0)&lt;&gt;"","'"&amp;VLOOKUP(TableFields[Field],Columns[],3,0)&amp;"'","")</f>
        <v>'role'</v>
      </c>
      <c r="E206" s="7" t="str">
        <f>IF(VLOOKUP(TableFields[Field],Columns[],4,0)&lt;&gt;0,", "&amp;VLOOKUP(TableFields[Field],Columns[],4,0)&amp;")",")")</f>
        <v>)</v>
      </c>
      <c r="F206" s="4" t="str">
        <f>IF(VLOOKUP(TableFields[Field],Columns[],5,0)=0,"","-&gt;"&amp;VLOOKUP(TableFields[Field],Columns[],5,0))</f>
        <v/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$table-&gt;unsignedInteger('role');</v>
      </c>
    </row>
    <row r="207" spans="1:11" hidden="1" x14ac:dyDescent="0.25">
      <c r="A207" s="4" t="s">
        <v>140</v>
      </c>
      <c r="B207" s="4" t="s">
        <v>40</v>
      </c>
      <c r="C207" s="4" t="str">
        <f>VLOOKUP(TableFields[Field],Columns[],2,0)&amp;"("</f>
        <v>timestamps(</v>
      </c>
      <c r="D207" s="4" t="str">
        <f>IF(VLOOKUP(TableFields[Field],Columns[],3,0)&lt;&gt;"","'"&amp;VLOOKUP(TableFields[Field],Columns[],3,0)&amp;"'","")</f>
        <v/>
      </c>
      <c r="E207" s="7" t="str">
        <f>IF(VLOOKUP(TableFields[Field],Columns[],4,0)&lt;&gt;0,", "&amp;VLOOKUP(TableFields[Field],Columns[],4,0)&amp;")",")")</f>
        <v>)</v>
      </c>
      <c r="F207" s="4" t="str">
        <f>IF(VLOOKUP(TableFields[Field],Columns[],5,0)=0,"","-&gt;"&amp;VLOOKUP(TableFields[Field],Columns[],5,0))</f>
        <v/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08" spans="1:11" hidden="1" x14ac:dyDescent="0.25">
      <c r="A208" s="4" t="s">
        <v>140</v>
      </c>
      <c r="B208" s="4" t="s">
        <v>142</v>
      </c>
      <c r="C208" s="4" t="str">
        <f>VLOOKUP(TableFields[Field],Columns[],2,0)&amp;"("</f>
        <v>foreign(</v>
      </c>
      <c r="D208" s="4" t="str">
        <f>IF(VLOOKUP(TableFields[Field],Columns[],3,0)&lt;&gt;"","'"&amp;VLOOKUP(TableFields[Field],Columns[],3,0)&amp;"'","")</f>
        <v>'group'</v>
      </c>
      <c r="E208" s="7" t="str">
        <f>IF(VLOOKUP(TableFields[Field],Columns[],4,0)&lt;&gt;0,", "&amp;VLOOKUP(TableFields[Field],Columns[],4,0)&amp;")",")")</f>
        <v>)</v>
      </c>
      <c r="F208" s="4" t="str">
        <f>IF(VLOOKUP(TableFields[Field],Columns[],5,0)=0,"","-&gt;"&amp;VLOOKUP(TableFields[Field],Columns[],5,0))</f>
        <v>-&gt;references('id')</v>
      </c>
      <c r="G208" s="4" t="str">
        <f>IF(VLOOKUP(TableFields[Field],Columns[],6,0)=0,"","-&gt;"&amp;VLOOKUP(TableFields[Field],Columns[],6,0))</f>
        <v>-&gt;on('__groups')</v>
      </c>
      <c r="H208" s="4" t="str">
        <f>IF(VLOOKUP(TableFields[Field],Columns[],7,0)=0,"","-&gt;"&amp;VLOOKUP(TableFields[Field],Columns[],7,0))</f>
        <v>-&gt;onUpdate('cascade')</v>
      </c>
      <c r="I208" s="4" t="str">
        <f>IF(VLOOKUP(TableFields[Field],Columns[],8,0)=0,"","-&gt;"&amp;VLOOKUP(TableFields[Field],Columns[],8,0))</f>
        <v>-&gt;onDelete('cascade')</v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$table-&gt;foreign('group')-&gt;references('id')-&gt;on('__groups')-&gt;onUpdate('cascade')-&gt;onDelete('cascade');</v>
      </c>
    </row>
    <row r="209" spans="1:11" hidden="1" x14ac:dyDescent="0.25">
      <c r="A209" s="4" t="s">
        <v>140</v>
      </c>
      <c r="B209" s="4" t="s">
        <v>148</v>
      </c>
      <c r="C209" s="4" t="str">
        <f>VLOOKUP(TableFields[Field],Columns[],2,0)&amp;"("</f>
        <v>foreign(</v>
      </c>
      <c r="D209" s="4" t="str">
        <f>IF(VLOOKUP(TableFields[Field],Columns[],3,0)&lt;&gt;"","'"&amp;VLOOKUP(TableFields[Field],Columns[],3,0)&amp;"'","")</f>
        <v>'role'</v>
      </c>
      <c r="E209" s="7" t="str">
        <f>IF(VLOOKUP(TableFields[Field],Columns[],4,0)&lt;&gt;0,", "&amp;VLOOKUP(TableFields[Field],Columns[],4,0)&amp;")",")")</f>
        <v>)</v>
      </c>
      <c r="F209" s="4" t="str">
        <f>IF(VLOOKUP(TableFields[Field],Columns[],5,0)=0,"","-&gt;"&amp;VLOOKUP(TableFields[Field],Columns[],5,0))</f>
        <v>-&gt;references('id')</v>
      </c>
      <c r="G209" s="4" t="str">
        <f>IF(VLOOKUP(TableFields[Field],Columns[],6,0)=0,"","-&gt;"&amp;VLOOKUP(TableFields[Field],Columns[],6,0))</f>
        <v>-&gt;on('__roles')</v>
      </c>
      <c r="H209" s="4" t="str">
        <f>IF(VLOOKUP(TableFields[Field],Columns[],7,0)=0,"","-&gt;"&amp;VLOOKUP(TableFields[Field],Columns[],7,0))</f>
        <v>-&gt;onUpdate('cascade')</v>
      </c>
      <c r="I209" s="4" t="str">
        <f>IF(VLOOKUP(TableFields[Field],Columns[],8,0)=0,"","-&gt;"&amp;VLOOKUP(TableFields[Field],Columns[],8,0))</f>
        <v>-&gt;onDelete('cascade')</v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$table-&gt;foreign('role')-&gt;references('id')-&gt;on('__roles')-&gt;onUpdate('cascade')-&gt;onDelete('cascade');</v>
      </c>
    </row>
    <row r="210" spans="1:11" hidden="1" x14ac:dyDescent="0.25">
      <c r="A210" s="4" t="s">
        <v>150</v>
      </c>
      <c r="B210" s="4" t="s">
        <v>21</v>
      </c>
      <c r="C210" s="4" t="str">
        <f>VLOOKUP(TableFields[Field],Columns[],2,0)&amp;"("</f>
        <v>increments(</v>
      </c>
      <c r="D210" s="4" t="str">
        <f>IF(VLOOKUP(TableFields[Field],Columns[],3,0)&lt;&gt;"","'"&amp;VLOOKUP(TableFields[Field],Columns[],3,0)&amp;"'","")</f>
        <v>'id'</v>
      </c>
      <c r="E210" s="7" t="str">
        <f>IF(VLOOKUP(TableFields[Field],Columns[],4,0)&lt;&gt;0,", "&amp;VLOOKUP(TableFields[Field],Columns[],4,0)&amp;")",")")</f>
        <v>)</v>
      </c>
      <c r="F210" s="4" t="str">
        <f>IF(VLOOKUP(TableFields[Field],Columns[],5,0)=0,"","-&gt;"&amp;VLOOKUP(TableFields[Field],Columns[],5,0))</f>
        <v/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11" spans="1:11" hidden="1" x14ac:dyDescent="0.25">
      <c r="A211" s="4" t="s">
        <v>150</v>
      </c>
      <c r="B211" s="4" t="s">
        <v>117</v>
      </c>
      <c r="C211" s="4" t="str">
        <f>VLOOKUP(TableFields[Field],Columns[],2,0)&amp;"("</f>
        <v>unsignedInteger(</v>
      </c>
      <c r="D211" s="4" t="str">
        <f>IF(VLOOKUP(TableFields[Field],Columns[],3,0)&lt;&gt;"","'"&amp;VLOOKUP(TableFields[Field],Columns[],3,0)&amp;"'","")</f>
        <v>'resource_form'</v>
      </c>
      <c r="E211" s="7" t="str">
        <f>IF(VLOOKUP(TableFields[Field],Columns[],4,0)&lt;&gt;0,", "&amp;VLOOKUP(TableFields[Field],Columns[],4,0)&amp;")",")")</f>
        <v>)</v>
      </c>
      <c r="F211" s="4" t="str">
        <f>IF(VLOOKUP(TableFields[Field],Columns[],5,0)=0,"","-&gt;"&amp;VLOOKUP(TableFields[Field],Columns[],5,0))</f>
        <v>-&gt;index()</v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212" spans="1:11" hidden="1" x14ac:dyDescent="0.25">
      <c r="A212" s="4" t="s">
        <v>150</v>
      </c>
      <c r="B212" s="4" t="s">
        <v>26</v>
      </c>
      <c r="C212" s="4" t="str">
        <f>VLOOKUP(TableFields[Field],Columns[],2,0)&amp;"("</f>
        <v>string(</v>
      </c>
      <c r="D212" s="4" t="str">
        <f>IF(VLOOKUP(TableFields[Field],Columns[],3,0)&lt;&gt;"","'"&amp;VLOOKUP(TableFields[Field],Columns[],3,0)&amp;"'","")</f>
        <v>'name'</v>
      </c>
      <c r="E212" s="7" t="str">
        <f>IF(VLOOKUP(TableFields[Field],Columns[],4,0)&lt;&gt;0,", "&amp;VLOOKUP(TableFields[Field],Columns[],4,0)&amp;")",")")</f>
        <v>, 64)</v>
      </c>
      <c r="F212" s="4" t="str">
        <f>IF(VLOOKUP(TableFields[Field],Columns[],5,0)=0,"","-&gt;"&amp;VLOOKUP(TableFields[Field],Columns[],5,0))</f>
        <v>-&gt;index()</v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213" spans="1:11" hidden="1" x14ac:dyDescent="0.25">
      <c r="A213" s="4" t="s">
        <v>150</v>
      </c>
      <c r="B213" s="4" t="s">
        <v>151</v>
      </c>
      <c r="C213" s="4" t="str">
        <f>VLOOKUP(TableFields[Field],Columns[],2,0)&amp;"("</f>
        <v>string(</v>
      </c>
      <c r="D213" s="4" t="str">
        <f>IF(VLOOKUP(TableFields[Field],Columns[],3,0)&lt;&gt;"","'"&amp;VLOOKUP(TableFields[Field],Columns[],3,0)&amp;"'","")</f>
        <v>'value'</v>
      </c>
      <c r="E213" s="7" t="str">
        <f>IF(VLOOKUP(TableFields[Field],Columns[],4,0)&lt;&gt;0,", "&amp;VLOOKUP(TableFields[Field],Columns[],4,0)&amp;")",")")</f>
        <v>, 1024)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1024)-&gt;nullable();</v>
      </c>
    </row>
    <row r="214" spans="1:11" hidden="1" x14ac:dyDescent="0.25">
      <c r="A214" s="4" t="s">
        <v>150</v>
      </c>
      <c r="B214" s="4" t="s">
        <v>36</v>
      </c>
      <c r="C214" s="4" t="str">
        <f>VLOOKUP(TableFields[Field],Columns[],2,0)&amp;"("</f>
        <v>string(</v>
      </c>
      <c r="D214" s="4" t="str">
        <f>IF(VLOOKUP(TableFields[Field],Columns[],3,0)&lt;&gt;"","'"&amp;VLOOKUP(TableFields[Field],Columns[],3,0)&amp;"'","")</f>
        <v>'method'</v>
      </c>
      <c r="E214" s="7" t="str">
        <f>IF(VLOOKUP(TableFields[Field],Columns[],4,0)&lt;&gt;0,", "&amp;VLOOKUP(TableFields[Field],Columns[],4,0)&amp;")",")")</f>
        <v>, 128)</v>
      </c>
      <c r="F214" s="4" t="str">
        <f>IF(VLOOKUP(TableFields[Field],Columns[],5,0)=0,"","-&gt;"&amp;VLOOKUP(TableFields[Field],Columns[],5,0))</f>
        <v>-&gt;nullable()</v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215" spans="1:11" hidden="1" x14ac:dyDescent="0.25">
      <c r="A215" s="4" t="s">
        <v>150</v>
      </c>
      <c r="B215" s="4" t="s">
        <v>577</v>
      </c>
      <c r="C215" s="4" t="str">
        <f>VLOOKUP(TableFields[Field],Columns[],2,0)&amp;"("</f>
        <v>unsignedInteger(</v>
      </c>
      <c r="D215" s="4" t="str">
        <f>IF(VLOOKUP(TableFields[Field],Columns[],3,0)&lt;&gt;"","'"&amp;VLOOKUP(TableFields[Field],Columns[],3,0)&amp;"'","")</f>
        <v>'relation'</v>
      </c>
      <c r="E215" s="7" t="str">
        <f>IF(VLOOKUP(TableFields[Field],Columns[],4,0)&lt;&gt;0,", "&amp;VLOOKUP(TableFields[Field],Columns[],4,0)&amp;")",")")</f>
        <v>)</v>
      </c>
      <c r="F215" s="4" t="str">
        <f>IF(VLOOKUP(TableFields[Field],Columns[],5,0)=0,"","-&gt;"&amp;VLOOKUP(TableFields[Field],Columns[],5,0))</f>
        <v>-&gt;index()</v>
      </c>
      <c r="G215" s="4" t="str">
        <f>IF(VLOOKUP(TableFields[Field],Columns[],6,0)=0,"","-&gt;"&amp;VLOOKUP(TableFields[Field],Columns[],6,0))</f>
        <v>-&gt;nullable()</v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16" spans="1:11" hidden="1" x14ac:dyDescent="0.25">
      <c r="A216" s="4" t="s">
        <v>150</v>
      </c>
      <c r="B216" s="4" t="s">
        <v>579</v>
      </c>
      <c r="C216" s="4" t="str">
        <f>VLOOKUP(TableFields[Field],Columns[],2,0)&amp;"("</f>
        <v>unsignedInteger(</v>
      </c>
      <c r="D216" s="4" t="str">
        <f>IF(VLOOKUP(TableFields[Field],Columns[],3,0)&lt;&gt;"","'"&amp;VLOOKUP(TableFields[Field],Columns[],3,0)&amp;"'","")</f>
        <v>'nest_relation1'</v>
      </c>
      <c r="E216" s="7" t="str">
        <f>IF(VLOOKUP(TableFields[Field],Columns[],4,0)&lt;&gt;0,", "&amp;VLOOKUP(TableFields[Field],Columns[],4,0)&amp;")",")")</f>
        <v>)</v>
      </c>
      <c r="F216" s="4" t="str">
        <f>IF(VLOOKUP(TableFields[Field],Columns[],5,0)=0,"","-&gt;"&amp;VLOOKUP(TableFields[Field],Columns[],5,0))</f>
        <v>-&gt;index()</v>
      </c>
      <c r="G216" s="4" t="str">
        <f>IF(VLOOKUP(TableFields[Field],Columns[],6,0)=0,"","-&gt;"&amp;VLOOKUP(TableFields[Field],Columns[],6,0))</f>
        <v>-&gt;nullable()</v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217" spans="1:11" hidden="1" x14ac:dyDescent="0.25">
      <c r="A217" s="4" t="s">
        <v>150</v>
      </c>
      <c r="B217" s="4" t="s">
        <v>580</v>
      </c>
      <c r="C217" s="4" t="str">
        <f>VLOOKUP(TableFields[Field],Columns[],2,0)&amp;"("</f>
        <v>unsignedInteger(</v>
      </c>
      <c r="D217" s="4" t="str">
        <f>IF(VLOOKUP(TableFields[Field],Columns[],3,0)&lt;&gt;"","'"&amp;VLOOKUP(TableFields[Field],Columns[],3,0)&amp;"'","")</f>
        <v>'nest_relation2'</v>
      </c>
      <c r="E217" s="7" t="str">
        <f>IF(VLOOKUP(TableFields[Field],Columns[],4,0)&lt;&gt;0,", "&amp;VLOOKUP(TableFields[Field],Columns[],4,0)&amp;")",")")</f>
        <v>)</v>
      </c>
      <c r="F217" s="4" t="str">
        <f>IF(VLOOKUP(TableFields[Field],Columns[],5,0)=0,"","-&gt;"&amp;VLOOKUP(TableFields[Field],Columns[],5,0))</f>
        <v>-&gt;index()</v>
      </c>
      <c r="G217" s="4" t="str">
        <f>IF(VLOOKUP(TableFields[Field],Columns[],6,0)=0,"","-&gt;"&amp;VLOOKUP(TableFields[Field],Columns[],6,0))</f>
        <v>-&gt;nullable()</v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218" spans="1:11" hidden="1" x14ac:dyDescent="0.25">
      <c r="A218" s="4" t="s">
        <v>150</v>
      </c>
      <c r="B218" s="4" t="s">
        <v>581</v>
      </c>
      <c r="C218" s="4" t="str">
        <f>VLOOKUP(TableFields[Field],Columns[],2,0)&amp;"("</f>
        <v>unsignedInteger(</v>
      </c>
      <c r="D218" s="4" t="str">
        <f>IF(VLOOKUP(TableFields[Field],Columns[],3,0)&lt;&gt;"","'"&amp;VLOOKUP(TableFields[Field],Columns[],3,0)&amp;"'","")</f>
        <v>'nest_relation3'</v>
      </c>
      <c r="E218" s="7" t="str">
        <f>IF(VLOOKUP(TableFields[Field],Columns[],4,0)&lt;&gt;0,", "&amp;VLOOKUP(TableFields[Field],Columns[],4,0)&amp;")",")")</f>
        <v>)</v>
      </c>
      <c r="F218" s="4" t="str">
        <f>IF(VLOOKUP(TableFields[Field],Columns[],5,0)=0,"","-&gt;"&amp;VLOOKUP(TableFields[Field],Columns[],5,0))</f>
        <v>-&gt;index()</v>
      </c>
      <c r="G218" s="4" t="str">
        <f>IF(VLOOKUP(TableFields[Field],Columns[],6,0)=0,"","-&gt;"&amp;VLOOKUP(TableFields[Field],Columns[],6,0))</f>
        <v>-&gt;nullable()</v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219" spans="1:11" hidden="1" x14ac:dyDescent="0.25">
      <c r="A219" s="4" t="s">
        <v>150</v>
      </c>
      <c r="B219" s="4" t="s">
        <v>152</v>
      </c>
      <c r="C219" s="4" t="str">
        <f>VLOOKUP(TableFields[Field],Columns[],2,0)&amp;"("</f>
        <v>string(</v>
      </c>
      <c r="D219" s="4" t="str">
        <f>IF(VLOOKUP(TableFields[Field],Columns[],3,0)&lt;&gt;"","'"&amp;VLOOKUP(TableFields[Field],Columns[],3,0)&amp;"'","")</f>
        <v>'attribute'</v>
      </c>
      <c r="E219" s="7" t="str">
        <f>IF(VLOOKUP(TableFields[Field],Columns[],4,0)&lt;&gt;0,", "&amp;VLOOKUP(TableFields[Field],Columns[],4,0)&amp;")",")")</f>
        <v>, 64)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/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64)-&gt;nullable();</v>
      </c>
    </row>
    <row r="220" spans="1:11" hidden="1" x14ac:dyDescent="0.25">
      <c r="A220" s="4" t="s">
        <v>150</v>
      </c>
      <c r="B220" s="4" t="s">
        <v>40</v>
      </c>
      <c r="C220" s="4" t="str">
        <f>VLOOKUP(TableFields[Field],Columns[],2,0)&amp;"("</f>
        <v>timestamps(</v>
      </c>
      <c r="D220" s="4" t="str">
        <f>IF(VLOOKUP(TableFields[Field],Columns[],3,0)&lt;&gt;"","'"&amp;VLOOKUP(TableFields[Field],Columns[],3,0)&amp;"'","")</f>
        <v/>
      </c>
      <c r="E220" s="7" t="str">
        <f>IF(VLOOKUP(TableFields[Field],Columns[],4,0)&lt;&gt;0,", "&amp;VLOOKUP(TableFields[Field],Columns[],4,0)&amp;")",")")</f>
        <v>)</v>
      </c>
      <c r="F220" s="4" t="str">
        <f>IF(VLOOKUP(TableFields[Field],Columns[],5,0)=0,"","-&gt;"&amp;VLOOKUP(TableFields[Field],Columns[],5,0))</f>
        <v/>
      </c>
      <c r="G220" s="4" t="str">
        <f>IF(VLOOKUP(TableFields[Field],Columns[],6,0)=0,"","-&gt;"&amp;VLOOKUP(TableFields[Field],Columns[],6,0))</f>
        <v/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21" spans="1:11" hidden="1" x14ac:dyDescent="0.25">
      <c r="A221" s="4" t="s">
        <v>150</v>
      </c>
      <c r="B221" s="4" t="s">
        <v>118</v>
      </c>
      <c r="C221" s="4" t="str">
        <f>VLOOKUP(TableFields[Field],Columns[],2,0)&amp;"("</f>
        <v>foreign(</v>
      </c>
      <c r="D221" s="4" t="str">
        <f>IF(VLOOKUP(TableFields[Field],Columns[],3,0)&lt;&gt;"","'"&amp;VLOOKUP(TableFields[Field],Columns[],3,0)&amp;"'","")</f>
        <v>'resource_form'</v>
      </c>
      <c r="E221" s="7" t="str">
        <f>IF(VLOOKUP(TableFields[Field],Columns[],4,0)&lt;&gt;0,", "&amp;VLOOKUP(TableFields[Field],Columns[],4,0)&amp;")",")")</f>
        <v>)</v>
      </c>
      <c r="F221" s="4" t="str">
        <f>IF(VLOOKUP(TableFields[Field],Columns[],5,0)=0,"","-&gt;"&amp;VLOOKUP(TableFields[Field],Columns[],5,0))</f>
        <v>-&gt;references('id')</v>
      </c>
      <c r="G221" s="4" t="str">
        <f>IF(VLOOKUP(TableFields[Field],Columns[],6,0)=0,"","-&gt;"&amp;VLOOKUP(TableFields[Field],Columns[],6,0))</f>
        <v>-&gt;on('__resource_forms')</v>
      </c>
      <c r="H221" s="4" t="str">
        <f>IF(VLOOKUP(TableFields[Field],Columns[],7,0)=0,"","-&gt;"&amp;VLOOKUP(TableFields[Field],Columns[],7,0))</f>
        <v>-&gt;onUpdate('cascade')</v>
      </c>
      <c r="I221" s="4" t="str">
        <f>IF(VLOOKUP(TableFields[Field],Columns[],8,0)=0,"","-&gt;"&amp;VLOOKUP(TableFields[Field],Columns[],8,0))</f>
        <v>-&gt;onDelete('cascade')</v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222" spans="1:11" hidden="1" x14ac:dyDescent="0.25">
      <c r="A222" s="4" t="s">
        <v>150</v>
      </c>
      <c r="B222" s="4" t="s">
        <v>578</v>
      </c>
      <c r="C222" s="5" t="str">
        <f>VLOOKUP(TableFields[Field],Columns[],2,0)&amp;"("</f>
        <v>foreign(</v>
      </c>
      <c r="D222" s="5" t="str">
        <f>IF(VLOOKUP(TableFields[Field],Columns[],3,0)&lt;&gt;"","'"&amp;VLOOKUP(TableFields[Field],Columns[],3,0)&amp;"'","")</f>
        <v>'relation'</v>
      </c>
      <c r="E222" s="8" t="str">
        <f>IF(VLOOKUP(TableFields[Field],Columns[],4,0)&lt;&gt;0,", "&amp;VLOOKUP(TableFields[Field],Columns[],4,0)&amp;")",")")</f>
        <v>)</v>
      </c>
      <c r="F222" s="5" t="str">
        <f>IF(VLOOKUP(TableFields[Field],Columns[],5,0)=0,"","-&gt;"&amp;VLOOKUP(TableFields[Field],Columns[],5,0))</f>
        <v>-&gt;references('id')</v>
      </c>
      <c r="G222" s="5" t="str">
        <f>IF(VLOOKUP(TableFields[Field],Columns[],6,0)=0,"","-&gt;"&amp;VLOOKUP(TableFields[Field],Columns[],6,0))</f>
        <v>-&gt;on('__resource_relations')</v>
      </c>
      <c r="H222" s="5" t="str">
        <f>IF(VLOOKUP(TableFields[Field],Columns[],7,0)=0,"","-&gt;"&amp;VLOOKUP(TableFields[Field],Columns[],7,0))</f>
        <v>-&gt;onUpdate('cascade')</v>
      </c>
      <c r="I222" s="5" t="str">
        <f>IF(VLOOKUP(TableFields[Field],Columns[],8,0)=0,"","-&gt;"&amp;VLOOKUP(TableFields[Field],Columns[],8,0))</f>
        <v>-&gt;onDelete('set null')</v>
      </c>
      <c r="J222" s="5" t="str">
        <f>IF(VLOOKUP(TableFields[Field],Columns[],9,0)=0,"","-&gt;"&amp;VLOOKUP(TableFields[Field],Columns[],9,0))</f>
        <v/>
      </c>
      <c r="K222" s="5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23" spans="1:11" hidden="1" x14ac:dyDescent="0.25">
      <c r="A223" s="4" t="s">
        <v>150</v>
      </c>
      <c r="B223" s="4" t="s">
        <v>584</v>
      </c>
      <c r="C223" s="5" t="str">
        <f>VLOOKUP(TableFields[Field],Columns[],2,0)&amp;"("</f>
        <v>foreign(</v>
      </c>
      <c r="D223" s="5" t="str">
        <f>IF(VLOOKUP(TableFields[Field],Columns[],3,0)&lt;&gt;"","'"&amp;VLOOKUP(TableFields[Field],Columns[],3,0)&amp;"'","")</f>
        <v>'nest_relation1'</v>
      </c>
      <c r="E223" s="8" t="str">
        <f>IF(VLOOKUP(TableFields[Field],Columns[],4,0)&lt;&gt;0,", "&amp;VLOOKUP(TableFields[Field],Columns[],4,0)&amp;")",")")</f>
        <v>)</v>
      </c>
      <c r="F223" s="5" t="str">
        <f>IF(VLOOKUP(TableFields[Field],Columns[],5,0)=0,"","-&gt;"&amp;VLOOKUP(TableFields[Field],Columns[],5,0))</f>
        <v>-&gt;references('id')</v>
      </c>
      <c r="G223" s="5" t="str">
        <f>IF(VLOOKUP(TableFields[Field],Columns[],6,0)=0,"","-&gt;"&amp;VLOOKUP(TableFields[Field],Columns[],6,0))</f>
        <v>-&gt;on('__resource_relations')</v>
      </c>
      <c r="H223" s="5" t="str">
        <f>IF(VLOOKUP(TableFields[Field],Columns[],7,0)=0,"","-&gt;"&amp;VLOOKUP(TableFields[Field],Columns[],7,0))</f>
        <v>-&gt;onUpdate('cascade')</v>
      </c>
      <c r="I223" s="5" t="str">
        <f>IF(VLOOKUP(TableFields[Field],Columns[],8,0)=0,"","-&gt;"&amp;VLOOKUP(TableFields[Field],Columns[],8,0))</f>
        <v>-&gt;onDelete('set null')</v>
      </c>
      <c r="J223" s="5" t="str">
        <f>IF(VLOOKUP(TableFields[Field],Columns[],9,0)=0,"","-&gt;"&amp;VLOOKUP(TableFields[Field],Columns[],9,0))</f>
        <v/>
      </c>
      <c r="K223" s="5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224" spans="1:11" hidden="1" x14ac:dyDescent="0.25">
      <c r="A224" s="4" t="s">
        <v>150</v>
      </c>
      <c r="B224" s="4" t="s">
        <v>585</v>
      </c>
      <c r="C224" s="5" t="str">
        <f>VLOOKUP(TableFields[Field],Columns[],2,0)&amp;"("</f>
        <v>foreign(</v>
      </c>
      <c r="D224" s="5" t="str">
        <f>IF(VLOOKUP(TableFields[Field],Columns[],3,0)&lt;&gt;"","'"&amp;VLOOKUP(TableFields[Field],Columns[],3,0)&amp;"'","")</f>
        <v>'nest_relation2'</v>
      </c>
      <c r="E224" s="8" t="str">
        <f>IF(VLOOKUP(TableFields[Field],Columns[],4,0)&lt;&gt;0,", "&amp;VLOOKUP(TableFields[Field],Columns[],4,0)&amp;")",")")</f>
        <v>)</v>
      </c>
      <c r="F224" s="5" t="str">
        <f>IF(VLOOKUP(TableFields[Field],Columns[],5,0)=0,"","-&gt;"&amp;VLOOKUP(TableFields[Field],Columns[],5,0))</f>
        <v>-&gt;references('id')</v>
      </c>
      <c r="G224" s="5" t="str">
        <f>IF(VLOOKUP(TableFields[Field],Columns[],6,0)=0,"","-&gt;"&amp;VLOOKUP(TableFields[Field],Columns[],6,0))</f>
        <v>-&gt;on('__resource_relations')</v>
      </c>
      <c r="H224" s="5" t="str">
        <f>IF(VLOOKUP(TableFields[Field],Columns[],7,0)=0,"","-&gt;"&amp;VLOOKUP(TableFields[Field],Columns[],7,0))</f>
        <v>-&gt;onUpdate('cascade')</v>
      </c>
      <c r="I224" s="5" t="str">
        <f>IF(VLOOKUP(TableFields[Field],Columns[],8,0)=0,"","-&gt;"&amp;VLOOKUP(TableFields[Field],Columns[],8,0))</f>
        <v>-&gt;onDelete('set null')</v>
      </c>
      <c r="J224" s="5" t="str">
        <f>IF(VLOOKUP(TableFields[Field],Columns[],9,0)=0,"","-&gt;"&amp;VLOOKUP(TableFields[Field],Columns[],9,0))</f>
        <v/>
      </c>
      <c r="K224" s="5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225" spans="1:11" hidden="1" x14ac:dyDescent="0.25">
      <c r="A225" s="4" t="s">
        <v>150</v>
      </c>
      <c r="B225" s="4" t="s">
        <v>586</v>
      </c>
      <c r="C225" s="4" t="str">
        <f>VLOOKUP(TableFields[Field],Columns[],2,0)&amp;"("</f>
        <v>foreign(</v>
      </c>
      <c r="D225" s="4" t="str">
        <f>IF(VLOOKUP(TableFields[Field],Columns[],3,0)&lt;&gt;"","'"&amp;VLOOKUP(TableFields[Field],Columns[],3,0)&amp;"'","")</f>
        <v>'nest_relation3'</v>
      </c>
      <c r="E225" s="7" t="str">
        <f>IF(VLOOKUP(TableFields[Field],Columns[],4,0)&lt;&gt;0,", "&amp;VLOOKUP(TableFields[Field],Columns[],4,0)&amp;")",")")</f>
        <v>)</v>
      </c>
      <c r="F225" s="4" t="str">
        <f>IF(VLOOKUP(TableFields[Field],Columns[],5,0)=0,"","-&gt;"&amp;VLOOKUP(TableFields[Field],Columns[],5,0))</f>
        <v>-&gt;references('id')</v>
      </c>
      <c r="G225" s="4" t="str">
        <f>IF(VLOOKUP(TableFields[Field],Columns[],6,0)=0,"","-&gt;"&amp;VLOOKUP(TableFields[Field],Columns[],6,0))</f>
        <v>-&gt;on('__resource_relations')</v>
      </c>
      <c r="H225" s="4" t="str">
        <f>IF(VLOOKUP(TableFields[Field],Columns[],7,0)=0,"","-&gt;"&amp;VLOOKUP(TableFields[Field],Columns[],7,0))</f>
        <v>-&gt;onUpdate('cascade')</v>
      </c>
      <c r="I225" s="4" t="str">
        <f>IF(VLOOKUP(TableFields[Field],Columns[],8,0)=0,"","-&gt;"&amp;VLOOKUP(TableFields[Field],Columns[],8,0))</f>
        <v>-&gt;onDelete('set null')</v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226" spans="1:11" hidden="1" x14ac:dyDescent="0.25">
      <c r="A226" s="4" t="s">
        <v>188</v>
      </c>
      <c r="B226" s="2" t="s">
        <v>21</v>
      </c>
      <c r="C226" s="2" t="str">
        <f>VLOOKUP(TableFields[Field],Columns[],2,0)&amp;"("</f>
        <v>increments(</v>
      </c>
      <c r="D226" s="2" t="str">
        <f>IF(VLOOKUP(TableFields[Field],Columns[],3,0)&lt;&gt;"","'"&amp;VLOOKUP(TableFields[Field],Columns[],3,0)&amp;"'","")</f>
        <v>'id'</v>
      </c>
      <c r="E226" s="9" t="str">
        <f>IF(VLOOKUP(TableFields[Field],Columns[],4,0)&lt;&gt;0,", "&amp;VLOOKUP(TableFields[Field],Columns[],4,0)&amp;")",")")</f>
        <v>)</v>
      </c>
      <c r="F226" s="2" t="str">
        <f>IF(VLOOKUP(TableFields[Field],Columns[],5,0)=0,"","-&gt;"&amp;VLOOKUP(TableFields[Field],Columns[],5,0))</f>
        <v/>
      </c>
      <c r="G226" s="2" t="str">
        <f>IF(VLOOKUP(TableFields[Field],Columns[],6,0)=0,"","-&gt;"&amp;VLOOKUP(TableFields[Field],Columns[],6,0))</f>
        <v/>
      </c>
      <c r="H226" s="2" t="str">
        <f>IF(VLOOKUP(TableFields[Field],Columns[],7,0)=0,"","-&gt;"&amp;VLOOKUP(TableFields[Field],Columns[],7,0))</f>
        <v/>
      </c>
      <c r="I226" s="2" t="str">
        <f>IF(VLOOKUP(TableFields[Field],Columns[],8,0)=0,"","-&gt;"&amp;VLOOKUP(TableFields[Field],Columns[],8,0))</f>
        <v/>
      </c>
      <c r="J226" s="2" t="str">
        <f>IF(VLOOKUP(TableFields[Field],Columns[],9,0)=0,"","-&gt;"&amp;VLOOKUP(TableFields[Field],Columns[],9,0))</f>
        <v/>
      </c>
      <c r="K226" s="2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27" spans="1:11" hidden="1" x14ac:dyDescent="0.25">
      <c r="A227" s="4" t="s">
        <v>188</v>
      </c>
      <c r="B227" s="2" t="s">
        <v>194</v>
      </c>
      <c r="C227" s="2" t="str">
        <f>VLOOKUP(TableFields[Field],Columns[],2,0)&amp;"("</f>
        <v>string(</v>
      </c>
      <c r="D227" s="2" t="str">
        <f>IF(VLOOKUP(TableFields[Field],Columns[],3,0)&lt;&gt;"","'"&amp;VLOOKUP(TableFields[Field],Columns[],3,0)&amp;"'","")</f>
        <v>'name'</v>
      </c>
      <c r="E227" s="9" t="str">
        <f>IF(VLOOKUP(TableFields[Field],Columns[],4,0)&lt;&gt;0,", "&amp;VLOOKUP(TableFields[Field],Columns[],4,0)&amp;")",")")</f>
        <v>, 512)</v>
      </c>
      <c r="F227" s="2" t="str">
        <f>IF(VLOOKUP(TableFields[Field],Columns[],5,0)=0,"","-&gt;"&amp;VLOOKUP(TableFields[Field],Columns[],5,0))</f>
        <v>-&gt;index()</v>
      </c>
      <c r="G227" s="2" t="str">
        <f>IF(VLOOKUP(TableFields[Field],Columns[],6,0)=0,"","-&gt;"&amp;VLOOKUP(TableFields[Field],Columns[],6,0))</f>
        <v/>
      </c>
      <c r="H227" s="2" t="str">
        <f>IF(VLOOKUP(TableFields[Field],Columns[],7,0)=0,"","-&gt;"&amp;VLOOKUP(TableFields[Field],Columns[],7,0))</f>
        <v/>
      </c>
      <c r="I227" s="2" t="str">
        <f>IF(VLOOKUP(TableFields[Field],Columns[],8,0)=0,"","-&gt;"&amp;VLOOKUP(TableFields[Field],Columns[],8,0))</f>
        <v/>
      </c>
      <c r="J227" s="2" t="str">
        <f>IF(VLOOKUP(TableFields[Field],Columns[],9,0)=0,"","-&gt;"&amp;VLOOKUP(TableFields[Field],Columns[],9,0))</f>
        <v/>
      </c>
      <c r="K227" s="2" t="str">
        <f>"$table-&gt;"&amp;TableFields[Type]&amp;TableFields[Name]&amp;TableFields[Arg2]&amp;TableFields[Method1]&amp;TableFields[Method2]&amp;TableFields[Method3]&amp;TableFields[Method4]&amp;TableFields[Method5]&amp;";"</f>
        <v>$table-&gt;string('name', 512)-&gt;index();</v>
      </c>
    </row>
    <row r="228" spans="1:11" hidden="1" x14ac:dyDescent="0.25">
      <c r="A228" s="4" t="s">
        <v>188</v>
      </c>
      <c r="B228" s="2" t="s">
        <v>191</v>
      </c>
      <c r="C228" s="2" t="str">
        <f>VLOOKUP(TableFields[Field],Columns[],2,0)&amp;"("</f>
        <v>string(</v>
      </c>
      <c r="D228" s="2" t="str">
        <f>IF(VLOOKUP(TableFields[Field],Columns[],3,0)&lt;&gt;"","'"&amp;VLOOKUP(TableFields[Field],Columns[],3,0)&amp;"'","")</f>
        <v>'name_short'</v>
      </c>
      <c r="E228" s="9" t="str">
        <f>IF(VLOOKUP(TableFields[Field],Columns[],4,0)&lt;&gt;0,", "&amp;VLOOKUP(TableFields[Field],Columns[],4,0)&amp;")",")")</f>
        <v>, 128)</v>
      </c>
      <c r="F228" s="2" t="str">
        <f>IF(VLOOKUP(TableFields[Field],Columns[],5,0)=0,"","-&gt;"&amp;VLOOKUP(TableFields[Field],Columns[],5,0))</f>
        <v>-&gt;nullable()</v>
      </c>
      <c r="G228" s="2" t="str">
        <f>IF(VLOOKUP(TableFields[Field],Columns[],6,0)=0,"","-&gt;"&amp;VLOOKUP(TableFields[Field],Columns[],6,0))</f>
        <v/>
      </c>
      <c r="H228" s="2" t="str">
        <f>IF(VLOOKUP(TableFields[Field],Columns[],7,0)=0,"","-&gt;"&amp;VLOOKUP(TableFields[Field],Columns[],7,0))</f>
        <v/>
      </c>
      <c r="I228" s="2" t="str">
        <f>IF(VLOOKUP(TableFields[Field],Columns[],8,0)=0,"","-&gt;"&amp;VLOOKUP(TableFields[Field],Columns[],8,0))</f>
        <v/>
      </c>
      <c r="J228" s="2" t="str">
        <f>IF(VLOOKUP(TableFields[Field],Columns[],9,0)=0,"","-&gt;"&amp;VLOOKUP(TableFields[Field],Columns[],9,0))</f>
        <v/>
      </c>
      <c r="K228" s="2" t="str">
        <f>"$table-&gt;"&amp;TableFields[Type]&amp;TableFields[Name]&amp;TableFields[Arg2]&amp;TableFields[Method1]&amp;TableFields[Method2]&amp;TableFields[Method3]&amp;TableFields[Method4]&amp;TableFields[Method5]&amp;";"</f>
        <v>$table-&gt;string('name_short', 128)-&gt;nullable();</v>
      </c>
    </row>
    <row r="229" spans="1:11" hidden="1" x14ac:dyDescent="0.25">
      <c r="A229" s="4" t="s">
        <v>188</v>
      </c>
      <c r="B229" s="2" t="s">
        <v>192</v>
      </c>
      <c r="C229" s="2" t="str">
        <f>VLOOKUP(TableFields[Field],Columns[],2,0)&amp;"("</f>
        <v>string(</v>
      </c>
      <c r="D229" s="2" t="str">
        <f>IF(VLOOKUP(TableFields[Field],Columns[],3,0)&lt;&gt;"","'"&amp;VLOOKUP(TableFields[Field],Columns[],3,0)&amp;"'","")</f>
        <v>'name_long'</v>
      </c>
      <c r="E229" s="9" t="str">
        <f>IF(VLOOKUP(TableFields[Field],Columns[],4,0)&lt;&gt;0,", "&amp;VLOOKUP(TableFields[Field],Columns[],4,0)&amp;")",")")</f>
        <v>, 512)</v>
      </c>
      <c r="F229" s="2" t="str">
        <f>IF(VLOOKUP(TableFields[Field],Columns[],5,0)=0,"","-&gt;"&amp;VLOOKUP(TableFields[Field],Columns[],5,0))</f>
        <v>-&gt;nullable()</v>
      </c>
      <c r="G229" s="2" t="str">
        <f>IF(VLOOKUP(TableFields[Field],Columns[],6,0)=0,"","-&gt;"&amp;VLOOKUP(TableFields[Field],Columns[],6,0))</f>
        <v/>
      </c>
      <c r="H229" s="2" t="str">
        <f>IF(VLOOKUP(TableFields[Field],Columns[],7,0)=0,"","-&gt;"&amp;VLOOKUP(TableFields[Field],Columns[],7,0))</f>
        <v/>
      </c>
      <c r="I229" s="2" t="str">
        <f>IF(VLOOKUP(TableFields[Field],Columns[],8,0)=0,"","-&gt;"&amp;VLOOKUP(TableFields[Field],Columns[],8,0))</f>
        <v/>
      </c>
      <c r="J229" s="2" t="str">
        <f>IF(VLOOKUP(TableFields[Field],Columns[],9,0)=0,"","-&gt;"&amp;VLOOKUP(TableFields[Field],Columns[],9,0))</f>
        <v/>
      </c>
      <c r="K229" s="2" t="str">
        <f>"$table-&gt;"&amp;TableFields[Type]&amp;TableFields[Name]&amp;TableFields[Arg2]&amp;TableFields[Method1]&amp;TableFields[Method2]&amp;TableFields[Method3]&amp;TableFields[Method4]&amp;TableFields[Method5]&amp;";"</f>
        <v>$table-&gt;string('name_long', 512)-&gt;nullable();</v>
      </c>
    </row>
    <row r="230" spans="1:11" hidden="1" x14ac:dyDescent="0.25">
      <c r="A230" s="4" t="s">
        <v>188</v>
      </c>
      <c r="B230" s="2" t="s">
        <v>189</v>
      </c>
      <c r="C230" s="2" t="str">
        <f>VLOOKUP(TableFields[Field],Columns[],2,0)&amp;"("</f>
        <v>string(</v>
      </c>
      <c r="D230" s="2" t="str">
        <f>IF(VLOOKUP(TableFields[Field],Columns[],3,0)&lt;&gt;"","'"&amp;VLOOKUP(TableFields[Field],Columns[],3,0)&amp;"'","")</f>
        <v>'address_line1'</v>
      </c>
      <c r="E230" s="9" t="str">
        <f>IF(VLOOKUP(TableFields[Field],Columns[],4,0)&lt;&gt;0,", "&amp;VLOOKUP(TableFields[Field],Columns[],4,0)&amp;")",")")</f>
        <v>, 1024)</v>
      </c>
      <c r="F230" s="2" t="str">
        <f>IF(VLOOKUP(TableFields[Field],Columns[],5,0)=0,"","-&gt;"&amp;VLOOKUP(TableFields[Field],Columns[],5,0))</f>
        <v>-&gt;nullable()</v>
      </c>
      <c r="G230" s="2" t="str">
        <f>IF(VLOOKUP(TableFields[Field],Columns[],6,0)=0,"","-&gt;"&amp;VLOOKUP(TableFields[Field],Columns[],6,0))</f>
        <v/>
      </c>
      <c r="H230" s="2" t="str">
        <f>IF(VLOOKUP(TableFields[Field],Columns[],7,0)=0,"","-&gt;"&amp;VLOOKUP(TableFields[Field],Columns[],7,0))</f>
        <v/>
      </c>
      <c r="I230" s="2" t="str">
        <f>IF(VLOOKUP(TableFields[Field],Columns[],8,0)=0,"","-&gt;"&amp;VLOOKUP(TableFields[Field],Columns[],8,0))</f>
        <v/>
      </c>
      <c r="J230" s="2" t="str">
        <f>IF(VLOOKUP(TableFields[Field],Columns[],9,0)=0,"","-&gt;"&amp;VLOOKUP(TableFields[Field],Columns[],9,0))</f>
        <v/>
      </c>
      <c r="K230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$table-&gt;string('address_line1', 1024)-&gt;nullable();</v>
      </c>
    </row>
    <row r="231" spans="1:11" hidden="1" x14ac:dyDescent="0.25">
      <c r="A231" s="4" t="s">
        <v>188</v>
      </c>
      <c r="B231" s="2" t="s">
        <v>190</v>
      </c>
      <c r="C231" s="2" t="str">
        <f>VLOOKUP(TableFields[Field],Columns[],2,0)&amp;"("</f>
        <v>string(</v>
      </c>
      <c r="D231" s="2" t="str">
        <f>IF(VLOOKUP(TableFields[Field],Columns[],3,0)&lt;&gt;"","'"&amp;VLOOKUP(TableFields[Field],Columns[],3,0)&amp;"'","")</f>
        <v>'address_line2'</v>
      </c>
      <c r="E231" s="9" t="str">
        <f>IF(VLOOKUP(TableFields[Field],Columns[],4,0)&lt;&gt;0,", "&amp;VLOOKUP(TableFields[Field],Columns[],4,0)&amp;")",")")</f>
        <v>, 1024)</v>
      </c>
      <c r="F231" s="2" t="str">
        <f>IF(VLOOKUP(TableFields[Field],Columns[],5,0)=0,"","-&gt;"&amp;VLOOKUP(TableFields[Field],Columns[],5,0))</f>
        <v>-&gt;nullable()</v>
      </c>
      <c r="G231" s="2" t="str">
        <f>IF(VLOOKUP(TableFields[Field],Columns[],6,0)=0,"","-&gt;"&amp;VLOOKUP(TableFields[Field],Columns[],6,0))</f>
        <v/>
      </c>
      <c r="H231" s="2" t="str">
        <f>IF(VLOOKUP(TableFields[Field],Columns[],7,0)=0,"","-&gt;"&amp;VLOOKUP(TableFields[Field],Columns[],7,0))</f>
        <v/>
      </c>
      <c r="I231" s="2" t="str">
        <f>IF(VLOOKUP(TableFields[Field],Columns[],8,0)=0,"","-&gt;"&amp;VLOOKUP(TableFields[Field],Columns[],8,0))</f>
        <v/>
      </c>
      <c r="J231" s="2" t="str">
        <f>IF(VLOOKUP(TableFields[Field],Columns[],9,0)=0,"","-&gt;"&amp;VLOOKUP(TableFields[Field],Columns[],9,0))</f>
        <v/>
      </c>
      <c r="K231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$table-&gt;string('address_line2', 1024)-&gt;nullable();</v>
      </c>
    </row>
    <row r="232" spans="1:11" hidden="1" x14ac:dyDescent="0.25">
      <c r="A232" s="4" t="s">
        <v>188</v>
      </c>
      <c r="B232" s="2" t="s">
        <v>196</v>
      </c>
      <c r="C232" s="2" t="str">
        <f>VLOOKUP(TableFields[Field],Columns[],2,0)&amp;"("</f>
        <v>string(</v>
      </c>
      <c r="D232" s="2" t="str">
        <f>IF(VLOOKUP(TableFields[Field],Columns[],3,0)&lt;&gt;"","'"&amp;VLOOKUP(TableFields[Field],Columns[],3,0)&amp;"'","")</f>
        <v>'address_short'</v>
      </c>
      <c r="E232" s="9" t="str">
        <f>IF(VLOOKUP(TableFields[Field],Columns[],4,0)&lt;&gt;0,", "&amp;VLOOKUP(TableFields[Field],Columns[],4,0)&amp;")",")")</f>
        <v>, 512)</v>
      </c>
      <c r="F232" s="2" t="str">
        <f>IF(VLOOKUP(TableFields[Field],Columns[],5,0)=0,"","-&gt;"&amp;VLOOKUP(TableFields[Field],Columns[],5,0))</f>
        <v>-&gt;nullable()</v>
      </c>
      <c r="G232" s="2" t="str">
        <f>IF(VLOOKUP(TableFields[Field],Columns[],6,0)=0,"","-&gt;"&amp;VLOOKUP(TableFields[Field],Columns[],6,0))</f>
        <v/>
      </c>
      <c r="H232" s="2" t="str">
        <f>IF(VLOOKUP(TableFields[Field],Columns[],7,0)=0,"","-&gt;"&amp;VLOOKUP(TableFields[Field],Columns[],7,0))</f>
        <v/>
      </c>
      <c r="I232" s="2" t="str">
        <f>IF(VLOOKUP(TableFields[Field],Columns[],8,0)=0,"","-&gt;"&amp;VLOOKUP(TableFields[Field],Columns[],8,0))</f>
        <v/>
      </c>
      <c r="J232" s="2" t="str">
        <f>IF(VLOOKUP(TableFields[Field],Columns[],9,0)=0,"","-&gt;"&amp;VLOOKUP(TableFields[Field],Columns[],9,0))</f>
        <v/>
      </c>
      <c r="K232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$table-&gt;string('address_short', 512)-&gt;nullable();</v>
      </c>
    </row>
    <row r="233" spans="1:11" hidden="1" x14ac:dyDescent="0.25">
      <c r="A233" s="4" t="s">
        <v>188</v>
      </c>
      <c r="B233" s="2" t="s">
        <v>195</v>
      </c>
      <c r="C233" s="2" t="str">
        <f>VLOOKUP(TableFields[Field],Columns[],2,0)&amp;"("</f>
        <v>string(</v>
      </c>
      <c r="D233" s="2" t="str">
        <f>IF(VLOOKUP(TableFields[Field],Columns[],3,0)&lt;&gt;"","'"&amp;VLOOKUP(TableFields[Field],Columns[],3,0)&amp;"'","")</f>
        <v>'address_long'</v>
      </c>
      <c r="E233" s="9" t="str">
        <f>IF(VLOOKUP(TableFields[Field],Columns[],4,0)&lt;&gt;0,", "&amp;VLOOKUP(TableFields[Field],Columns[],4,0)&amp;")",")")</f>
        <v>, 1024)</v>
      </c>
      <c r="F233" s="2" t="str">
        <f>IF(VLOOKUP(TableFields[Field],Columns[],5,0)=0,"","-&gt;"&amp;VLOOKUP(TableFields[Field],Columns[],5,0))</f>
        <v>-&gt;nullable()</v>
      </c>
      <c r="G233" s="2" t="str">
        <f>IF(VLOOKUP(TableFields[Field],Columns[],6,0)=0,"","-&gt;"&amp;VLOOKUP(TableFields[Field],Columns[],6,0))</f>
        <v/>
      </c>
      <c r="H233" s="2" t="str">
        <f>IF(VLOOKUP(TableFields[Field],Columns[],7,0)=0,"","-&gt;"&amp;VLOOKUP(TableFields[Field],Columns[],7,0))</f>
        <v/>
      </c>
      <c r="I233" s="2" t="str">
        <f>IF(VLOOKUP(TableFields[Field],Columns[],8,0)=0,"","-&gt;"&amp;VLOOKUP(TableFields[Field],Columns[],8,0))</f>
        <v/>
      </c>
      <c r="J233" s="2" t="str">
        <f>IF(VLOOKUP(TableFields[Field],Columns[],9,0)=0,"","-&gt;"&amp;VLOOKUP(TableFields[Field],Columns[],9,0))</f>
        <v/>
      </c>
      <c r="K233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$table-&gt;string('address_long', 1024)-&gt;nullable();</v>
      </c>
    </row>
    <row r="234" spans="1:11" hidden="1" x14ac:dyDescent="0.25">
      <c r="A234" s="4" t="s">
        <v>188</v>
      </c>
      <c r="B234" s="4" t="s">
        <v>40</v>
      </c>
      <c r="C234" s="4" t="str">
        <f>VLOOKUP(TableFields[Field],Columns[],2,0)&amp;"("</f>
        <v>timestamps(</v>
      </c>
      <c r="D234" s="4" t="str">
        <f>IF(VLOOKUP(TableFields[Field],Columns[],3,0)&lt;&gt;"","'"&amp;VLOOKUP(TableFields[Field],Columns[],3,0)&amp;"'","")</f>
        <v/>
      </c>
      <c r="E234" s="7" t="str">
        <f>IF(VLOOKUP(TableFields[Field],Columns[],4,0)&lt;&gt;0,", "&amp;VLOOKUP(TableFields[Field],Columns[],4,0)&amp;")",")")</f>
        <v>)</v>
      </c>
      <c r="F234" s="4" t="str">
        <f>IF(VLOOKUP(TableFields[Field],Columns[],5,0)=0,"","-&gt;"&amp;VLOOKUP(TableFields[Field],Columns[],5,0))</f>
        <v/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35" spans="1:11" hidden="1" x14ac:dyDescent="0.25">
      <c r="A235" s="4" t="s">
        <v>193</v>
      </c>
      <c r="B235" s="2" t="s">
        <v>21</v>
      </c>
      <c r="C235" s="2" t="str">
        <f>VLOOKUP(TableFields[Field],Columns[],2,0)&amp;"("</f>
        <v>increments(</v>
      </c>
      <c r="D235" s="2" t="str">
        <f>IF(VLOOKUP(TableFields[Field],Columns[],3,0)&lt;&gt;"","'"&amp;VLOOKUP(TableFields[Field],Columns[],3,0)&amp;"'","")</f>
        <v>'id'</v>
      </c>
      <c r="E235" s="9" t="str">
        <f>IF(VLOOKUP(TableFields[Field],Columns[],4,0)&lt;&gt;0,", "&amp;VLOOKUP(TableFields[Field],Columns[],4,0)&amp;")",")")</f>
        <v>)</v>
      </c>
      <c r="F235" s="2" t="str">
        <f>IF(VLOOKUP(TableFields[Field],Columns[],5,0)=0,"","-&gt;"&amp;VLOOKUP(TableFields[Field],Columns[],5,0))</f>
        <v/>
      </c>
      <c r="G235" s="2" t="str">
        <f>IF(VLOOKUP(TableFields[Field],Columns[],6,0)=0,"","-&gt;"&amp;VLOOKUP(TableFields[Field],Columns[],6,0))</f>
        <v/>
      </c>
      <c r="H235" s="2" t="str">
        <f>IF(VLOOKUP(TableFields[Field],Columns[],7,0)=0,"","-&gt;"&amp;VLOOKUP(TableFields[Field],Columns[],7,0))</f>
        <v/>
      </c>
      <c r="I235" s="2" t="str">
        <f>IF(VLOOKUP(TableFields[Field],Columns[],8,0)=0,"","-&gt;"&amp;VLOOKUP(TableFields[Field],Columns[],8,0))</f>
        <v/>
      </c>
      <c r="J235" s="2" t="str">
        <f>IF(VLOOKUP(TableFields[Field],Columns[],9,0)=0,"","-&gt;"&amp;VLOOKUP(TableFields[Field],Columns[],9,0))</f>
        <v/>
      </c>
      <c r="K235" s="2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36" spans="1:11" hidden="1" x14ac:dyDescent="0.25">
      <c r="A236" s="4" t="s">
        <v>193</v>
      </c>
      <c r="B236" s="2" t="s">
        <v>188</v>
      </c>
      <c r="C236" s="2" t="str">
        <f>VLOOKUP(TableFields[Field],Columns[],2,0)&amp;"("</f>
        <v>unsignedInteger(</v>
      </c>
      <c r="D236" s="2" t="str">
        <f>IF(VLOOKUP(TableFields[Field],Columns[],3,0)&lt;&gt;"","'"&amp;VLOOKUP(TableFields[Field],Columns[],3,0)&amp;"'","")</f>
        <v>'organisation'</v>
      </c>
      <c r="E236" s="9" t="str">
        <f>IF(VLOOKUP(TableFields[Field],Columns[],4,0)&lt;&gt;0,", "&amp;VLOOKUP(TableFields[Field],Columns[],4,0)&amp;")",")")</f>
        <v>)</v>
      </c>
      <c r="F236" s="2" t="str">
        <f>IF(VLOOKUP(TableFields[Field],Columns[],5,0)=0,"","-&gt;"&amp;VLOOKUP(TableFields[Field],Columns[],5,0))</f>
        <v/>
      </c>
      <c r="G236" s="2" t="str">
        <f>IF(VLOOKUP(TableFields[Field],Columns[],6,0)=0,"","-&gt;"&amp;VLOOKUP(TableFields[Field],Columns[],6,0))</f>
        <v/>
      </c>
      <c r="H236" s="2" t="str">
        <f>IF(VLOOKUP(TableFields[Field],Columns[],7,0)=0,"","-&gt;"&amp;VLOOKUP(TableFields[Field],Columns[],7,0))</f>
        <v/>
      </c>
      <c r="I236" s="2" t="str">
        <f>IF(VLOOKUP(TableFields[Field],Columns[],8,0)=0,"","-&gt;"&amp;VLOOKUP(TableFields[Field],Columns[],8,0))</f>
        <v/>
      </c>
      <c r="J236" s="2" t="str">
        <f>IF(VLOOKUP(TableFields[Field],Columns[],9,0)=0,"","-&gt;"&amp;VLOOKUP(TableFields[Field],Columns[],9,0))</f>
        <v/>
      </c>
      <c r="K236" s="2" t="str">
        <f>"$table-&gt;"&amp;TableFields[Type]&amp;TableFields[Name]&amp;TableFields[Arg2]&amp;TableFields[Method1]&amp;TableFields[Method2]&amp;TableFields[Method3]&amp;TableFields[Method4]&amp;TableFields[Method5]&amp;";"</f>
        <v>$table-&gt;unsignedInteger('organisation');</v>
      </c>
    </row>
    <row r="237" spans="1:11" hidden="1" x14ac:dyDescent="0.25">
      <c r="A237" s="4" t="s">
        <v>193</v>
      </c>
      <c r="B237" s="2" t="s">
        <v>199</v>
      </c>
      <c r="C237" s="2" t="str">
        <f>VLOOKUP(TableFields[Field],Columns[],2,0)&amp;"("</f>
        <v>enum(</v>
      </c>
      <c r="D237" s="2" t="str">
        <f>IF(VLOOKUP(TableFields[Field],Columns[],3,0)&lt;&gt;"","'"&amp;VLOOKUP(TableFields[Field],Columns[],3,0)&amp;"'","")</f>
        <v>'type'</v>
      </c>
      <c r="E237" s="9" t="str">
        <f>IF(VLOOKUP(TableFields[Field],Columns[],4,0)&lt;&gt;0,", "&amp;VLOOKUP(TableFields[Field],Columns[],4,0)&amp;")",")")</f>
        <v>, ['number','email','address'])</v>
      </c>
      <c r="F237" s="2" t="str">
        <f>IF(VLOOKUP(TableFields[Field],Columns[],5,0)=0,"","-&gt;"&amp;VLOOKUP(TableFields[Field],Columns[],5,0))</f>
        <v>-&gt;default('number')</v>
      </c>
      <c r="G237" s="2" t="str">
        <f>IF(VLOOKUP(TableFields[Field],Columns[],6,0)=0,"","-&gt;"&amp;VLOOKUP(TableFields[Field],Columns[],6,0))</f>
        <v/>
      </c>
      <c r="H237" s="2" t="str">
        <f>IF(VLOOKUP(TableFields[Field],Columns[],7,0)=0,"","-&gt;"&amp;VLOOKUP(TableFields[Field],Columns[],7,0))</f>
        <v/>
      </c>
      <c r="I237" s="2" t="str">
        <f>IF(VLOOKUP(TableFields[Field],Columns[],8,0)=0,"","-&gt;"&amp;VLOOKUP(TableFields[Field],Columns[],8,0))</f>
        <v/>
      </c>
      <c r="J237" s="2" t="str">
        <f>IF(VLOOKUP(TableFields[Field],Columns[],9,0)=0,"","-&gt;"&amp;VLOOKUP(TableFields[Field],Columns[],9,0))</f>
        <v/>
      </c>
      <c r="K237" s="2" t="str">
        <f>"$table-&gt;"&amp;TableFields[Type]&amp;TableFields[Name]&amp;TableFields[Arg2]&amp;TableFields[Method1]&amp;TableFields[Method2]&amp;TableFields[Method3]&amp;TableFields[Method4]&amp;TableFields[Method5]&amp;";"</f>
        <v>$table-&gt;enum('type', ['number','email','address'])-&gt;default('number');</v>
      </c>
    </row>
    <row r="238" spans="1:11" hidden="1" x14ac:dyDescent="0.25">
      <c r="A238" s="4" t="s">
        <v>193</v>
      </c>
      <c r="B238" s="2" t="s">
        <v>201</v>
      </c>
      <c r="C238" s="2" t="str">
        <f>VLOOKUP(TableFields[Field],Columns[],2,0)&amp;"("</f>
        <v>string(</v>
      </c>
      <c r="D238" s="2" t="str">
        <f>IF(VLOOKUP(TableFields[Field],Columns[],3,0)&lt;&gt;"","'"&amp;VLOOKUP(TableFields[Field],Columns[],3,0)&amp;"'","")</f>
        <v>'type_name'</v>
      </c>
      <c r="E238" s="9" t="str">
        <f>IF(VLOOKUP(TableFields[Field],Columns[],4,0)&lt;&gt;0,", "&amp;VLOOKUP(TableFields[Field],Columns[],4,0)&amp;")",")")</f>
        <v>, 64)</v>
      </c>
      <c r="F238" s="2" t="str">
        <f>IF(VLOOKUP(TableFields[Field],Columns[],5,0)=0,"","-&gt;"&amp;VLOOKUP(TableFields[Field],Columns[],5,0))</f>
        <v>-&gt;nullable()</v>
      </c>
      <c r="G238" s="2" t="str">
        <f>IF(VLOOKUP(TableFields[Field],Columns[],6,0)=0,"","-&gt;"&amp;VLOOKUP(TableFields[Field],Columns[],6,0))</f>
        <v/>
      </c>
      <c r="H238" s="2" t="str">
        <f>IF(VLOOKUP(TableFields[Field],Columns[],7,0)=0,"","-&gt;"&amp;VLOOKUP(TableFields[Field],Columns[],7,0))</f>
        <v/>
      </c>
      <c r="I238" s="2" t="str">
        <f>IF(VLOOKUP(TableFields[Field],Columns[],8,0)=0,"","-&gt;"&amp;VLOOKUP(TableFields[Field],Columns[],8,0))</f>
        <v/>
      </c>
      <c r="J238" s="2" t="str">
        <f>IF(VLOOKUP(TableFields[Field],Columns[],9,0)=0,"","-&gt;"&amp;VLOOKUP(TableFields[Field],Columns[],9,0))</f>
        <v/>
      </c>
      <c r="K238" s="2" t="str">
        <f>"$table-&gt;"&amp;TableFields[Type]&amp;TableFields[Name]&amp;TableFields[Arg2]&amp;TableFields[Method1]&amp;TableFields[Method2]&amp;TableFields[Method3]&amp;TableFields[Method4]&amp;TableFields[Method5]&amp;";"</f>
        <v>$table-&gt;string('type_name', 64)-&gt;nullable();</v>
      </c>
    </row>
    <row r="239" spans="1:11" hidden="1" x14ac:dyDescent="0.25">
      <c r="A239" s="4" t="s">
        <v>193</v>
      </c>
      <c r="B239" s="2" t="s">
        <v>203</v>
      </c>
      <c r="C239" s="2" t="str">
        <f>VLOOKUP(TableFields[Field],Columns[],2,0)&amp;"("</f>
        <v>string(</v>
      </c>
      <c r="D239" s="2" t="str">
        <f>IF(VLOOKUP(TableFields[Field],Columns[],3,0)&lt;&gt;"","'"&amp;VLOOKUP(TableFields[Field],Columns[],3,0)&amp;"'","")</f>
        <v>'detail'</v>
      </c>
      <c r="E239" s="9" t="str">
        <f>IF(VLOOKUP(TableFields[Field],Columns[],4,0)&lt;&gt;0,", "&amp;VLOOKUP(TableFields[Field],Columns[],4,0)&amp;")",")")</f>
        <v>, 256)</v>
      </c>
      <c r="F239" s="2" t="str">
        <f>IF(VLOOKUP(TableFields[Field],Columns[],5,0)=0,"","-&gt;"&amp;VLOOKUP(TableFields[Field],Columns[],5,0))</f>
        <v>-&gt;nullable()</v>
      </c>
      <c r="G239" s="2" t="str">
        <f>IF(VLOOKUP(TableFields[Field],Columns[],6,0)=0,"","-&gt;"&amp;VLOOKUP(TableFields[Field],Columns[],6,0))</f>
        <v/>
      </c>
      <c r="H239" s="2" t="str">
        <f>IF(VLOOKUP(TableFields[Field],Columns[],7,0)=0,"","-&gt;"&amp;VLOOKUP(TableFields[Field],Columns[],7,0))</f>
        <v/>
      </c>
      <c r="I239" s="2" t="str">
        <f>IF(VLOOKUP(TableFields[Field],Columns[],8,0)=0,"","-&gt;"&amp;VLOOKUP(TableFields[Field],Columns[],8,0))</f>
        <v/>
      </c>
      <c r="J239" s="2" t="str">
        <f>IF(VLOOKUP(TableFields[Field],Columns[],9,0)=0,"","-&gt;"&amp;VLOOKUP(TableFields[Field],Columns[],9,0))</f>
        <v/>
      </c>
      <c r="K239" s="2" t="str">
        <f>"$table-&gt;"&amp;TableFields[Type]&amp;TableFields[Name]&amp;TableFields[Arg2]&amp;TableFields[Method1]&amp;TableFields[Method2]&amp;TableFields[Method3]&amp;TableFields[Method4]&amp;TableFields[Method5]&amp;";"</f>
        <v>$table-&gt;string('detail', 256)-&gt;nullable();</v>
      </c>
    </row>
    <row r="240" spans="1:11" hidden="1" x14ac:dyDescent="0.25">
      <c r="A240" s="4" t="s">
        <v>193</v>
      </c>
      <c r="B240" s="2" t="s">
        <v>40</v>
      </c>
      <c r="C240" s="2" t="str">
        <f>VLOOKUP(TableFields[Field],Columns[],2,0)&amp;"("</f>
        <v>timestamps(</v>
      </c>
      <c r="D240" s="2" t="str">
        <f>IF(VLOOKUP(TableFields[Field],Columns[],3,0)&lt;&gt;"","'"&amp;VLOOKUP(TableFields[Field],Columns[],3,0)&amp;"'","")</f>
        <v/>
      </c>
      <c r="E240" s="9" t="str">
        <f>IF(VLOOKUP(TableFields[Field],Columns[],4,0)&lt;&gt;0,", "&amp;VLOOKUP(TableFields[Field],Columns[],4,0)&amp;")",")")</f>
        <v>)</v>
      </c>
      <c r="F240" s="2" t="str">
        <f>IF(VLOOKUP(TableFields[Field],Columns[],5,0)=0,"","-&gt;"&amp;VLOOKUP(TableFields[Field],Columns[],5,0))</f>
        <v/>
      </c>
      <c r="G240" s="2" t="str">
        <f>IF(VLOOKUP(TableFields[Field],Columns[],6,0)=0,"","-&gt;"&amp;VLOOKUP(TableFields[Field],Columns[],6,0))</f>
        <v/>
      </c>
      <c r="H240" s="2" t="str">
        <f>IF(VLOOKUP(TableFields[Field],Columns[],7,0)=0,"","-&gt;"&amp;VLOOKUP(TableFields[Field],Columns[],7,0))</f>
        <v/>
      </c>
      <c r="I240" s="2" t="str">
        <f>IF(VLOOKUP(TableFields[Field],Columns[],8,0)=0,"","-&gt;"&amp;VLOOKUP(TableFields[Field],Columns[],8,0))</f>
        <v/>
      </c>
      <c r="J240" s="2" t="str">
        <f>IF(VLOOKUP(TableFields[Field],Columns[],9,0)=0,"","-&gt;"&amp;VLOOKUP(TableFields[Field],Columns[],9,0))</f>
        <v/>
      </c>
      <c r="K240" s="2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41" spans="1:11" hidden="1" x14ac:dyDescent="0.25">
      <c r="A241" s="4" t="s">
        <v>193</v>
      </c>
      <c r="B241" s="2" t="s">
        <v>197</v>
      </c>
      <c r="C241" s="2" t="str">
        <f>VLOOKUP(TableFields[Field],Columns[],2,0)&amp;"("</f>
        <v>foreign(</v>
      </c>
      <c r="D241" s="2" t="str">
        <f>IF(VLOOKUP(TableFields[Field],Columns[],3,0)&lt;&gt;"","'"&amp;VLOOKUP(TableFields[Field],Columns[],3,0)&amp;"'","")</f>
        <v>'organisation'</v>
      </c>
      <c r="E241" s="9" t="str">
        <f>IF(VLOOKUP(TableFields[Field],Columns[],4,0)&lt;&gt;0,", "&amp;VLOOKUP(TableFields[Field],Columns[],4,0)&amp;")",")")</f>
        <v>)</v>
      </c>
      <c r="F241" s="2" t="str">
        <f>IF(VLOOKUP(TableFields[Field],Columns[],5,0)=0,"","-&gt;"&amp;VLOOKUP(TableFields[Field],Columns[],5,0))</f>
        <v>-&gt;references('id')</v>
      </c>
      <c r="G241" s="2" t="str">
        <f>IF(VLOOKUP(TableFields[Field],Columns[],6,0)=0,"","-&gt;"&amp;VLOOKUP(TableFields[Field],Columns[],6,0))</f>
        <v>-&gt;on('__organisation')</v>
      </c>
      <c r="H241" s="2" t="str">
        <f>IF(VLOOKUP(TableFields[Field],Columns[],7,0)=0,"","-&gt;"&amp;VLOOKUP(TableFields[Field],Columns[],7,0))</f>
        <v>-&gt;onUpdate('cascade')</v>
      </c>
      <c r="I241" s="2" t="str">
        <f>IF(VLOOKUP(TableFields[Field],Columns[],8,0)=0,"","-&gt;"&amp;VLOOKUP(TableFields[Field],Columns[],8,0))</f>
        <v>-&gt;onDelete('cascade')</v>
      </c>
      <c r="J241" s="2" t="str">
        <f>IF(VLOOKUP(TableFields[Field],Columns[],9,0)=0,"","-&gt;"&amp;VLOOKUP(TableFields[Field],Columns[],9,0))</f>
        <v/>
      </c>
      <c r="K241" s="2" t="str">
        <f>"$table-&gt;"&amp;TableFields[Type]&amp;TableFields[Name]&amp;TableFields[Arg2]&amp;TableFields[Method1]&amp;TableFields[Method2]&amp;TableFields[Method3]&amp;TableFields[Method4]&amp;TableFields[Method5]&amp;";"</f>
        <v>$table-&gt;foreign('organisation')-&gt;references('id')-&gt;on('__organisation')-&gt;onUpdate('cascade')-&gt;onDelete('cascade');</v>
      </c>
    </row>
    <row r="242" spans="1:11" hidden="1" x14ac:dyDescent="0.25">
      <c r="A242" s="4" t="s">
        <v>212</v>
      </c>
      <c r="B242" s="4" t="s">
        <v>21</v>
      </c>
      <c r="C242" s="4" t="str">
        <f>VLOOKUP(TableFields[Field],Columns[],2,0)&amp;"("</f>
        <v>increments(</v>
      </c>
      <c r="D242" s="4" t="str">
        <f>IF(VLOOKUP(TableFields[Field],Columns[],3,0)&lt;&gt;"","'"&amp;VLOOKUP(TableFields[Field],Columns[],3,0)&amp;"'","")</f>
        <v>'id'</v>
      </c>
      <c r="E242" s="7" t="str">
        <f>IF(VLOOKUP(TableFields[Field],Columns[],4,0)&lt;&gt;0,", "&amp;VLOOKUP(TableFields[Field],Columns[],4,0)&amp;")",")")</f>
        <v>)</v>
      </c>
      <c r="F242" s="4" t="str">
        <f>IF(VLOOKUP(TableFields[Field],Columns[],5,0)=0,"","-&gt;"&amp;VLOOKUP(TableFields[Field],Columns[],5,0))</f>
        <v/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43" spans="1:11" hidden="1" x14ac:dyDescent="0.25">
      <c r="A243" s="4" t="s">
        <v>212</v>
      </c>
      <c r="B243" s="4" t="s">
        <v>23</v>
      </c>
      <c r="C243" s="4" t="str">
        <f>VLOOKUP(TableFields[Field],Columns[],2,0)&amp;"("</f>
        <v>unsignedInteger(</v>
      </c>
      <c r="D243" s="4" t="str">
        <f>IF(VLOOKUP(TableFields[Field],Columns[],3,0)&lt;&gt;"","'"&amp;VLOOKUP(TableFields[Field],Columns[],3,0)&amp;"'","")</f>
        <v>'resource'</v>
      </c>
      <c r="E243" s="7" t="str">
        <f>IF(VLOOKUP(TableFields[Field],Columns[],4,0)&lt;&gt;0,", "&amp;VLOOKUP(TableFields[Field],Columns[],4,0)&amp;")",")")</f>
        <v>)</v>
      </c>
      <c r="F243" s="4" t="str">
        <f>IF(VLOOKUP(TableFields[Field],Columns[],5,0)=0,"","-&gt;"&amp;VLOOKUP(TableFields[Field],Columns[],5,0))</f>
        <v>-&gt;index()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244" spans="1:11" hidden="1" x14ac:dyDescent="0.25">
      <c r="A244" s="4" t="s">
        <v>212</v>
      </c>
      <c r="B244" s="4" t="s">
        <v>147</v>
      </c>
      <c r="C244" s="4" t="str">
        <f>VLOOKUP(TableFields[Field],Columns[],2,0)&amp;"("</f>
        <v>unsignedInteger(</v>
      </c>
      <c r="D244" s="4" t="str">
        <f>IF(VLOOKUP(TableFields[Field],Columns[],3,0)&lt;&gt;"","'"&amp;VLOOKUP(TableFields[Field],Columns[],3,0)&amp;"'","")</f>
        <v>'role'</v>
      </c>
      <c r="E244" s="7" t="str">
        <f>IF(VLOOKUP(TableFields[Field],Columns[],4,0)&lt;&gt;0,", "&amp;VLOOKUP(TableFields[Field],Columns[],4,0)&amp;")",")")</f>
        <v>)</v>
      </c>
      <c r="F244" s="4" t="str">
        <f>IF(VLOOKUP(TableFields[Field],Columns[],5,0)=0,"","-&gt;"&amp;VLOOKUP(TableFields[Field],Columns[],5,0))</f>
        <v/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$table-&gt;unsignedInteger('role');</v>
      </c>
    </row>
    <row r="245" spans="1:11" hidden="1" x14ac:dyDescent="0.25">
      <c r="A245" s="4" t="s">
        <v>212</v>
      </c>
      <c r="B245" s="4" t="s">
        <v>377</v>
      </c>
      <c r="C245" s="4" t="str">
        <f>VLOOKUP(TableFields[Field],Columns[],2,0)&amp;"("</f>
        <v>enum(</v>
      </c>
      <c r="D245" s="4" t="str">
        <f>IF(VLOOKUP(TableFields[Field],Columns[],3,0)&lt;&gt;"","'"&amp;VLOOKUP(TableFields[Field],Columns[],3,0)&amp;"'","")</f>
        <v>'actions_availability'</v>
      </c>
      <c r="E245" s="7" t="str">
        <f>IF(VLOOKUP(TableFields[Field],Columns[],4,0)&lt;&gt;0,", "&amp;VLOOKUP(TableFields[Field],Columns[],4,0)&amp;")",")")</f>
        <v>, ['All','Only','Except'])</v>
      </c>
      <c r="F245" s="4" t="str">
        <f>IF(VLOOKUP(TableFields[Field],Columns[],5,0)=0,"","-&gt;"&amp;VLOOKUP(TableFields[Field],Columns[],5,0))</f>
        <v>-&gt;default('All')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$table-&gt;enum('actions_availability', ['All','Only','Except'])-&gt;default('All');</v>
      </c>
    </row>
    <row r="246" spans="1:11" hidden="1" x14ac:dyDescent="0.25">
      <c r="A246" s="4" t="s">
        <v>212</v>
      </c>
      <c r="B246" s="4" t="s">
        <v>379</v>
      </c>
      <c r="C246" s="4" t="str">
        <f>VLOOKUP(TableFields[Field],Columns[],2,0)&amp;"("</f>
        <v>string(</v>
      </c>
      <c r="D246" s="4" t="str">
        <f>IF(VLOOKUP(TableFields[Field],Columns[],3,0)&lt;&gt;"","'"&amp;VLOOKUP(TableFields[Field],Columns[],3,0)&amp;"'","")</f>
        <v>'actions'</v>
      </c>
      <c r="E246" s="7" t="str">
        <f>IF(VLOOKUP(TableFields[Field],Columns[],4,0)&lt;&gt;0,", "&amp;VLOOKUP(TableFields[Field],Columns[],4,0)&amp;")",")")</f>
        <v>, 1024)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$table-&gt;string('actions', 1024)-&gt;nullable();</v>
      </c>
    </row>
    <row r="247" spans="1:11" hidden="1" x14ac:dyDescent="0.25">
      <c r="A247" s="4" t="s">
        <v>212</v>
      </c>
      <c r="B247" s="4" t="s">
        <v>40</v>
      </c>
      <c r="C247" s="4" t="str">
        <f>VLOOKUP(TableFields[Field],Columns[],2,0)&amp;"("</f>
        <v>timestamps(</v>
      </c>
      <c r="D247" s="4" t="str">
        <f>IF(VLOOKUP(TableFields[Field],Columns[],3,0)&lt;&gt;"","'"&amp;VLOOKUP(TableFields[Field],Columns[],3,0)&amp;"'","")</f>
        <v/>
      </c>
      <c r="E247" s="7" t="str">
        <f>IF(VLOOKUP(TableFields[Field],Columns[],4,0)&lt;&gt;0,", "&amp;VLOOKUP(TableFields[Field],Columns[],4,0)&amp;")",")")</f>
        <v>)</v>
      </c>
      <c r="F247" s="4" t="str">
        <f>IF(VLOOKUP(TableFields[Field],Columns[],5,0)=0,"","-&gt;"&amp;VLOOKUP(TableFields[Field],Columns[],5,0))</f>
        <v/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48" spans="1:11" hidden="1" x14ac:dyDescent="0.25">
      <c r="A248" s="4" t="s">
        <v>212</v>
      </c>
      <c r="B248" s="4" t="s">
        <v>41</v>
      </c>
      <c r="C248" s="4" t="str">
        <f>VLOOKUP(TableFields[Field],Columns[],2,0)&amp;"("</f>
        <v>foreign(</v>
      </c>
      <c r="D248" s="4" t="str">
        <f>IF(VLOOKUP(TableFields[Field],Columns[],3,0)&lt;&gt;"","'"&amp;VLOOKUP(TableFields[Field],Columns[],3,0)&amp;"'","")</f>
        <v>'resource'</v>
      </c>
      <c r="E248" s="7" t="str">
        <f>IF(VLOOKUP(TableFields[Field],Columns[],4,0)&lt;&gt;0,", "&amp;VLOOKUP(TableFields[Field],Columns[],4,0)&amp;")",")")</f>
        <v>)</v>
      </c>
      <c r="F248" s="4" t="str">
        <f>IF(VLOOKUP(TableFields[Field],Columns[],5,0)=0,"","-&gt;"&amp;VLOOKUP(TableFields[Field],Columns[],5,0))</f>
        <v>-&gt;references('id')</v>
      </c>
      <c r="G248" s="4" t="str">
        <f>IF(VLOOKUP(TableFields[Field],Columns[],6,0)=0,"","-&gt;"&amp;VLOOKUP(TableFields[Field],Columns[],6,0))</f>
        <v>-&gt;on('__resources')</v>
      </c>
      <c r="H248" s="4" t="str">
        <f>IF(VLOOKUP(TableFields[Field],Columns[],7,0)=0,"","-&gt;"&amp;VLOOKUP(TableFields[Field],Columns[],7,0))</f>
        <v>-&gt;onUpdate('cascade')</v>
      </c>
      <c r="I248" s="4" t="str">
        <f>IF(VLOOKUP(TableFields[Field],Columns[],8,0)=0,"","-&gt;"&amp;VLOOKUP(TableFields[Field],Columns[],8,0))</f>
        <v>-&gt;onDelete('cascade')</v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249" spans="1:11" hidden="1" x14ac:dyDescent="0.25">
      <c r="A249" s="4" t="s">
        <v>212</v>
      </c>
      <c r="B249" s="4" t="s">
        <v>148</v>
      </c>
      <c r="C249" s="4" t="str">
        <f>VLOOKUP(TableFields[Field],Columns[],2,0)&amp;"("</f>
        <v>foreign(</v>
      </c>
      <c r="D249" s="4" t="str">
        <f>IF(VLOOKUP(TableFields[Field],Columns[],3,0)&lt;&gt;"","'"&amp;VLOOKUP(TableFields[Field],Columns[],3,0)&amp;"'","")</f>
        <v>'role'</v>
      </c>
      <c r="E249" s="7" t="str">
        <f>IF(VLOOKUP(TableFields[Field],Columns[],4,0)&lt;&gt;0,", "&amp;VLOOKUP(TableFields[Field],Columns[],4,0)&amp;")",")")</f>
        <v>)</v>
      </c>
      <c r="F249" s="4" t="str">
        <f>IF(VLOOKUP(TableFields[Field],Columns[],5,0)=0,"","-&gt;"&amp;VLOOKUP(TableFields[Field],Columns[],5,0))</f>
        <v>-&gt;references('id')</v>
      </c>
      <c r="G249" s="4" t="str">
        <f>IF(VLOOKUP(TableFields[Field],Columns[],6,0)=0,"","-&gt;"&amp;VLOOKUP(TableFields[Field],Columns[],6,0))</f>
        <v>-&gt;on('__roles')</v>
      </c>
      <c r="H249" s="4" t="str">
        <f>IF(VLOOKUP(TableFields[Field],Columns[],7,0)=0,"","-&gt;"&amp;VLOOKUP(TableFields[Field],Columns[],7,0))</f>
        <v>-&gt;onUpdate('cascade')</v>
      </c>
      <c r="I249" s="4" t="str">
        <f>IF(VLOOKUP(TableFields[Field],Columns[],8,0)=0,"","-&gt;"&amp;VLOOKUP(TableFields[Field],Columns[],8,0))</f>
        <v>-&gt;onDelete('cascade')</v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$table-&gt;foreign('role')-&gt;references('id')-&gt;on('__roles')-&gt;onUpdate('cascade')-&gt;onDelete('cascade');</v>
      </c>
    </row>
    <row r="250" spans="1:11" hidden="1" x14ac:dyDescent="0.25">
      <c r="A250" s="4" t="s">
        <v>455</v>
      </c>
      <c r="B250" s="4" t="s">
        <v>21</v>
      </c>
      <c r="C250" s="4" t="str">
        <f>VLOOKUP(TableFields[Field],Columns[],2,0)&amp;"("</f>
        <v>increments(</v>
      </c>
      <c r="D250" s="4" t="str">
        <f>IF(VLOOKUP(TableFields[Field],Columns[],3,0)&lt;&gt;"","'"&amp;VLOOKUP(TableFields[Field],Columns[],3,0)&amp;"'","")</f>
        <v>'id'</v>
      </c>
      <c r="E250" s="7" t="str">
        <f>IF(VLOOKUP(TableFields[Field],Columns[],4,0)&lt;&gt;0,", "&amp;VLOOKUP(TableFields[Field],Columns[],4,0)&amp;")",")")</f>
        <v>)</v>
      </c>
      <c r="F250" s="4" t="str">
        <f>IF(VLOOKUP(TableFields[Field],Columns[],5,0)=0,"","-&gt;"&amp;VLOOKUP(TableFields[Field],Columns[],5,0))</f>
        <v/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51" spans="1:11" hidden="1" x14ac:dyDescent="0.25">
      <c r="A251" s="4" t="s">
        <v>455</v>
      </c>
      <c r="B251" s="4" t="s">
        <v>122</v>
      </c>
      <c r="C251" s="4" t="str">
        <f>VLOOKUP(TableFields[Field],Columns[],2,0)&amp;"("</f>
        <v>unsignedInteger(</v>
      </c>
      <c r="D251" s="4" t="str">
        <f>IF(VLOOKUP(TableFields[Field],Columns[],3,0)&lt;&gt;"","'"&amp;VLOOKUP(TableFields[Field],Columns[],3,0)&amp;"'","")</f>
        <v>'form_field'</v>
      </c>
      <c r="E251" s="7" t="str">
        <f>IF(VLOOKUP(TableFields[Field],Columns[],4,0)&lt;&gt;0,", "&amp;VLOOKUP(TableFields[Field],Columns[],4,0)&amp;")",")")</f>
        <v>)</v>
      </c>
      <c r="F251" s="4" t="str">
        <f>IF(VLOOKUP(TableFields[Field],Columns[],5,0)=0,"","-&gt;"&amp;VLOOKUP(TableFields[Field],Columns[],5,0))</f>
        <v>-&gt;index()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252" spans="1:11" hidden="1" x14ac:dyDescent="0.25">
      <c r="A252" s="4" t="s">
        <v>455</v>
      </c>
      <c r="B252" s="4" t="s">
        <v>94</v>
      </c>
      <c r="C252" s="4" t="str">
        <f>VLOOKUP(TableFields[Field],Columns[],2,0)&amp;"("</f>
        <v>unsignedInteger(</v>
      </c>
      <c r="D252" s="4" t="str">
        <f>IF(VLOOKUP(TableFields[Field],Columns[],3,0)&lt;&gt;"","'"&amp;VLOOKUP(TableFields[Field],Columns[],3,0)&amp;"'","")</f>
        <v>'resource_list'</v>
      </c>
      <c r="E252" s="7" t="str">
        <f>IF(VLOOKUP(TableFields[Field],Columns[],4,0)&lt;&gt;0,", "&amp;VLOOKUP(TableFields[Field],Columns[],4,0)&amp;")",")")</f>
        <v>)</v>
      </c>
      <c r="F252" s="4" t="str">
        <f>IF(VLOOKUP(TableFields[Field],Columns[],5,0)=0,"","-&gt;"&amp;VLOOKUP(TableFields[Field],Columns[],5,0))</f>
        <v>-&gt;index()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253" spans="1:11" hidden="1" x14ac:dyDescent="0.25">
      <c r="A253" s="4" t="s">
        <v>455</v>
      </c>
      <c r="B253" s="4" t="s">
        <v>456</v>
      </c>
      <c r="C253" s="4" t="str">
        <f>VLOOKUP(TableFields[Field],Columns[],2,0)&amp;"("</f>
        <v>string(</v>
      </c>
      <c r="D253" s="4" t="str">
        <f>IF(VLOOKUP(TableFields[Field],Columns[],3,0)&lt;&gt;"","'"&amp;VLOOKUP(TableFields[Field],Columns[],3,0)&amp;"'","")</f>
        <v>'value_attr'</v>
      </c>
      <c r="E253" s="7" t="str">
        <f>IF(VLOOKUP(TableFields[Field],Columns[],4,0)&lt;&gt;0,", "&amp;VLOOKUP(TableFields[Field],Columns[],4,0)&amp;")",")")</f>
        <v>, 64)</v>
      </c>
      <c r="F253" s="4" t="str">
        <f>IF(VLOOKUP(TableFields[Field],Columns[],5,0)=0,"","-&gt;"&amp;VLOOKUP(TableFields[Field],Columns[],5,0))</f>
        <v>-&gt;default('id')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$table-&gt;string('value_attr', 64)-&gt;default('id');</v>
      </c>
    </row>
    <row r="254" spans="1:11" hidden="1" x14ac:dyDescent="0.25">
      <c r="A254" s="4" t="s">
        <v>455</v>
      </c>
      <c r="B254" s="4" t="s">
        <v>458</v>
      </c>
      <c r="C254" s="4" t="str">
        <f>VLOOKUP(TableFields[Field],Columns[],2,0)&amp;"("</f>
        <v>string(</v>
      </c>
      <c r="D254" s="4" t="str">
        <f>IF(VLOOKUP(TableFields[Field],Columns[],3,0)&lt;&gt;"","'"&amp;VLOOKUP(TableFields[Field],Columns[],3,0)&amp;"'","")</f>
        <v>'label_attr'</v>
      </c>
      <c r="E254" s="7" t="str">
        <f>IF(VLOOKUP(TableFields[Field],Columns[],4,0)&lt;&gt;0,", "&amp;VLOOKUP(TableFields[Field],Columns[],4,0)&amp;")",")")</f>
        <v>, 128)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$table-&gt;string('label_attr', 128)-&gt;nullable();</v>
      </c>
    </row>
    <row r="255" spans="1:11" hidden="1" x14ac:dyDescent="0.25">
      <c r="A255" s="4" t="s">
        <v>455</v>
      </c>
      <c r="B255" s="4" t="s">
        <v>460</v>
      </c>
      <c r="C255" s="4" t="str">
        <f>VLOOKUP(TableFields[Field],Columns[],2,0)&amp;"("</f>
        <v>enum(</v>
      </c>
      <c r="D255" s="4" t="str">
        <f>IF(VLOOKUP(TableFields[Field],Columns[],3,0)&lt;&gt;"","'"&amp;VLOOKUP(TableFields[Field],Columns[],3,0)&amp;"'","")</f>
        <v>'preload'</v>
      </c>
      <c r="E255" s="7" t="str">
        <f>IF(VLOOKUP(TableFields[Field],Columns[],4,0)&lt;&gt;0,", "&amp;VLOOKUP(TableFields[Field],Columns[],4,0)&amp;")",")")</f>
        <v>, ['Yes','No'])</v>
      </c>
      <c r="F255" s="4" t="str">
        <f>IF(VLOOKUP(TableFields[Field],Columns[],5,0)=0,"","-&gt;"&amp;VLOOKUP(TableFields[Field],Columns[],5,0))</f>
        <v>-&gt;default('Yes')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$table-&gt;enum('preload', ['Yes','No'])-&gt;default('Yes');</v>
      </c>
    </row>
    <row r="256" spans="1:11" hidden="1" x14ac:dyDescent="0.25">
      <c r="A256" s="4" t="s">
        <v>455</v>
      </c>
      <c r="B256" s="4" t="s">
        <v>40</v>
      </c>
      <c r="C256" s="4" t="str">
        <f>VLOOKUP(TableFields[Field],Columns[],2,0)&amp;"("</f>
        <v>timestamps(</v>
      </c>
      <c r="D256" s="4" t="str">
        <f>IF(VLOOKUP(TableFields[Field],Columns[],3,0)&lt;&gt;"","'"&amp;VLOOKUP(TableFields[Field],Columns[],3,0)&amp;"'","")</f>
        <v/>
      </c>
      <c r="E256" s="7" t="str">
        <f>IF(VLOOKUP(TableFields[Field],Columns[],4,0)&lt;&gt;0,", "&amp;VLOOKUP(TableFields[Field],Columns[],4,0)&amp;")",")")</f>
        <v>)</v>
      </c>
      <c r="F256" s="4" t="str">
        <f>IF(VLOOKUP(TableFields[Field],Columns[],5,0)=0,"","-&gt;"&amp;VLOOKUP(TableFields[Field],Columns[],5,0))</f>
        <v/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57" spans="1:11" hidden="1" x14ac:dyDescent="0.25">
      <c r="A257" s="4" t="s">
        <v>455</v>
      </c>
      <c r="B257" s="4" t="s">
        <v>123</v>
      </c>
      <c r="C257" s="4" t="str">
        <f>VLOOKUP(TableFields[Field],Columns[],2,0)&amp;"("</f>
        <v>foreign(</v>
      </c>
      <c r="D257" s="4" t="str">
        <f>IF(VLOOKUP(TableFields[Field],Columns[],3,0)&lt;&gt;"","'"&amp;VLOOKUP(TableFields[Field],Columns[],3,0)&amp;"'","")</f>
        <v>'form_field'</v>
      </c>
      <c r="E257" s="7" t="str">
        <f>IF(VLOOKUP(TableFields[Field],Columns[],4,0)&lt;&gt;0,", "&amp;VLOOKUP(TableFields[Field],Columns[],4,0)&amp;")",")")</f>
        <v>)</v>
      </c>
      <c r="F257" s="4" t="str">
        <f>IF(VLOOKUP(TableFields[Field],Columns[],5,0)=0,"","-&gt;"&amp;VLOOKUP(TableFields[Field],Columns[],5,0))</f>
        <v>-&gt;references('id')</v>
      </c>
      <c r="G257" s="4" t="str">
        <f>IF(VLOOKUP(TableFields[Field],Columns[],6,0)=0,"","-&gt;"&amp;VLOOKUP(TableFields[Field],Columns[],6,0))</f>
        <v>-&gt;on('__resource_form_fields')</v>
      </c>
      <c r="H257" s="4" t="str">
        <f>IF(VLOOKUP(TableFields[Field],Columns[],7,0)=0,"","-&gt;"&amp;VLOOKUP(TableFields[Field],Columns[],7,0))</f>
        <v>-&gt;onUpdate('cascade')</v>
      </c>
      <c r="I257" s="4" t="str">
        <f>IF(VLOOKUP(TableFields[Field],Columns[],8,0)=0,"","-&gt;"&amp;VLOOKUP(TableFields[Field],Columns[],8,0))</f>
        <v>-&gt;onDelete('cascade')</v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258" spans="1:11" hidden="1" x14ac:dyDescent="0.25">
      <c r="A258" s="4" t="s">
        <v>455</v>
      </c>
      <c r="B258" s="4" t="s">
        <v>95</v>
      </c>
      <c r="C258" s="4" t="str">
        <f>VLOOKUP(TableFields[Field],Columns[],2,0)&amp;"("</f>
        <v>foreign(</v>
      </c>
      <c r="D258" s="4" t="str">
        <f>IF(VLOOKUP(TableFields[Field],Columns[],3,0)&lt;&gt;"","'"&amp;VLOOKUP(TableFields[Field],Columns[],3,0)&amp;"'","")</f>
        <v>'resource_list'</v>
      </c>
      <c r="E258" s="7" t="str">
        <f>IF(VLOOKUP(TableFields[Field],Columns[],4,0)&lt;&gt;0,", "&amp;VLOOKUP(TableFields[Field],Columns[],4,0)&amp;")",")")</f>
        <v>)</v>
      </c>
      <c r="F258" s="4" t="str">
        <f>IF(VLOOKUP(TableFields[Field],Columns[],5,0)=0,"","-&gt;"&amp;VLOOKUP(TableFields[Field],Columns[],5,0))</f>
        <v>-&gt;references('id')</v>
      </c>
      <c r="G258" s="4" t="str">
        <f>IF(VLOOKUP(TableFields[Field],Columns[],6,0)=0,"","-&gt;"&amp;VLOOKUP(TableFields[Field],Columns[],6,0))</f>
        <v>-&gt;on('__resource_lists')</v>
      </c>
      <c r="H258" s="4" t="str">
        <f>IF(VLOOKUP(TableFields[Field],Columns[],7,0)=0,"","-&gt;"&amp;VLOOKUP(TableFields[Field],Columns[],7,0))</f>
        <v>-&gt;onUpdate('cascade')</v>
      </c>
      <c r="I258" s="4" t="str">
        <f>IF(VLOOKUP(TableFields[Field],Columns[],8,0)=0,"","-&gt;"&amp;VLOOKUP(TableFields[Field],Columns[],8,0))</f>
        <v>-&gt;onDelete('cascade')</v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259" spans="1:11" hidden="1" x14ac:dyDescent="0.25">
      <c r="A259" s="4" t="s">
        <v>564</v>
      </c>
      <c r="B259" s="4" t="s">
        <v>21</v>
      </c>
      <c r="C259" s="4" t="str">
        <f>VLOOKUP(TableFields[Field],Columns[],2,0)&amp;"("</f>
        <v>increments(</v>
      </c>
      <c r="D259" s="4" t="str">
        <f>IF(VLOOKUP(TableFields[Field],Columns[],3,0)&lt;&gt;"","'"&amp;VLOOKUP(TableFields[Field],Columns[],3,0)&amp;"'","")</f>
        <v>'id'</v>
      </c>
      <c r="E259" s="7" t="str">
        <f>IF(VLOOKUP(TableFields[Field],Columns[],4,0)&lt;&gt;0,", "&amp;VLOOKUP(TableFields[Field],Columns[],4,0)&amp;")",")")</f>
        <v>)</v>
      </c>
      <c r="F259" s="4" t="str">
        <f>IF(VLOOKUP(TableFields[Field],Columns[],5,0)=0,"","-&gt;"&amp;VLOOKUP(TableFields[Field],Columns[],5,0))</f>
        <v/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60" spans="1:11" hidden="1" x14ac:dyDescent="0.25">
      <c r="A260" s="4" t="s">
        <v>564</v>
      </c>
      <c r="B260" s="4" t="s">
        <v>94</v>
      </c>
      <c r="C260" s="4" t="str">
        <f>VLOOKUP(TableFields[Field],Columns[],2,0)&amp;"("</f>
        <v>unsignedInteger(</v>
      </c>
      <c r="D260" s="4" t="str">
        <f>IF(VLOOKUP(TableFields[Field],Columns[],3,0)&lt;&gt;"","'"&amp;VLOOKUP(TableFields[Field],Columns[],3,0)&amp;"'","")</f>
        <v>'resource_list'</v>
      </c>
      <c r="E260" s="7" t="str">
        <f>IF(VLOOKUP(TableFields[Field],Columns[],4,0)&lt;&gt;0,", "&amp;VLOOKUP(TableFields[Field],Columns[],4,0)&amp;")",")")</f>
        <v>)</v>
      </c>
      <c r="F260" s="4" t="str">
        <f>IF(VLOOKUP(TableFields[Field],Columns[],5,0)=0,"","-&gt;"&amp;VLOOKUP(TableFields[Field],Columns[],5,0))</f>
        <v>-&gt;index()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261" spans="1:11" hidden="1" x14ac:dyDescent="0.25">
      <c r="A261" s="4" t="s">
        <v>564</v>
      </c>
      <c r="B261" s="4" t="s">
        <v>269</v>
      </c>
      <c r="C261" s="4" t="str">
        <f>VLOOKUP(TableFields[Field],Columns[],2,0)&amp;"("</f>
        <v>string(</v>
      </c>
      <c r="D261" s="4" t="str">
        <f>IF(VLOOKUP(TableFields[Field],Columns[],3,0)&lt;&gt;"","'"&amp;VLOOKUP(TableFields[Field],Columns[],3,0)&amp;"'","")</f>
        <v>'label'</v>
      </c>
      <c r="E261" s="7" t="str">
        <f>IF(VLOOKUP(TableFields[Field],Columns[],4,0)&lt;&gt;0,", "&amp;VLOOKUP(TableFields[Field],Columns[],4,0)&amp;")",")")</f>
        <v>, 128)</v>
      </c>
      <c r="F261" s="4" t="str">
        <f>IF(VLOOKUP(TableFields[Field],Columns[],5,0)=0,"","-&gt;"&amp;VLOOKUP(TableFields[Field],Columns[],5,0))</f>
        <v>-&gt;nullable()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128)-&gt;nullable();</v>
      </c>
    </row>
    <row r="262" spans="1:11" hidden="1" x14ac:dyDescent="0.25">
      <c r="A262" s="4" t="s">
        <v>564</v>
      </c>
      <c r="B262" s="4" t="s">
        <v>565</v>
      </c>
      <c r="C262" s="4" t="str">
        <f>VLOOKUP(TableFields[Field],Columns[],2,0)&amp;"("</f>
        <v>string(</v>
      </c>
      <c r="D262" s="4" t="str">
        <f>IF(VLOOKUP(TableFields[Field],Columns[],3,0)&lt;&gt;"","'"&amp;VLOOKUP(TableFields[Field],Columns[],3,0)&amp;"'","")</f>
        <v>'field'</v>
      </c>
      <c r="E262" s="7" t="str">
        <f>IF(VLOOKUP(TableFields[Field],Columns[],4,0)&lt;&gt;0,", "&amp;VLOOKUP(TableFields[Field],Columns[],4,0)&amp;")",")")</f>
        <v>, 64)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$table-&gt;string('field', 64)-&gt;nullable();</v>
      </c>
    </row>
    <row r="263" spans="1:11" hidden="1" x14ac:dyDescent="0.25">
      <c r="A263" s="4" t="s">
        <v>564</v>
      </c>
      <c r="B263" s="4" t="s">
        <v>577</v>
      </c>
      <c r="C263" s="4" t="str">
        <f>VLOOKUP(TableFields[Field],Columns[],2,0)&amp;"("</f>
        <v>unsignedInteger(</v>
      </c>
      <c r="D263" s="4" t="str">
        <f>IF(VLOOKUP(TableFields[Field],Columns[],3,0)&lt;&gt;"","'"&amp;VLOOKUP(TableFields[Field],Columns[],3,0)&amp;"'","")</f>
        <v>'relation'</v>
      </c>
      <c r="E263" s="7" t="str">
        <f>IF(VLOOKUP(TableFields[Field],Columns[],4,0)&lt;&gt;0,", "&amp;VLOOKUP(TableFields[Field],Columns[],4,0)&amp;")",")")</f>
        <v>)</v>
      </c>
      <c r="F263" s="4" t="str">
        <f>IF(VLOOKUP(TableFields[Field],Columns[],5,0)=0,"","-&gt;"&amp;VLOOKUP(TableFields[Field],Columns[],5,0))</f>
        <v>-&gt;index()</v>
      </c>
      <c r="G263" s="4" t="str">
        <f>IF(VLOOKUP(TableFields[Field],Columns[],6,0)=0,"","-&gt;"&amp;VLOOKUP(TableFields[Field],Columns[],6,0))</f>
        <v>-&gt;nullable()</v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64" spans="1:11" hidden="1" x14ac:dyDescent="0.25">
      <c r="A264" s="4" t="s">
        <v>564</v>
      </c>
      <c r="B264" s="4" t="s">
        <v>579</v>
      </c>
      <c r="C264" s="4" t="str">
        <f>VLOOKUP(TableFields[Field],Columns[],2,0)&amp;"("</f>
        <v>unsignedInteger(</v>
      </c>
      <c r="D264" s="4" t="str">
        <f>IF(VLOOKUP(TableFields[Field],Columns[],3,0)&lt;&gt;"","'"&amp;VLOOKUP(TableFields[Field],Columns[],3,0)&amp;"'","")</f>
        <v>'nest_relation1'</v>
      </c>
      <c r="E264" s="7" t="str">
        <f>IF(VLOOKUP(TableFields[Field],Columns[],4,0)&lt;&gt;0,", "&amp;VLOOKUP(TableFields[Field],Columns[],4,0)&amp;")",")")</f>
        <v>)</v>
      </c>
      <c r="F264" s="4" t="str">
        <f>IF(VLOOKUP(TableFields[Field],Columns[],5,0)=0,"","-&gt;"&amp;VLOOKUP(TableFields[Field],Columns[],5,0))</f>
        <v>-&gt;index()</v>
      </c>
      <c r="G264" s="4" t="str">
        <f>IF(VLOOKUP(TableFields[Field],Columns[],6,0)=0,"","-&gt;"&amp;VLOOKUP(TableFields[Field],Columns[],6,0))</f>
        <v>-&gt;nullable()</v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265" spans="1:11" hidden="1" x14ac:dyDescent="0.25">
      <c r="A265" s="4" t="s">
        <v>564</v>
      </c>
      <c r="B265" s="4" t="s">
        <v>580</v>
      </c>
      <c r="C265" s="4" t="str">
        <f>VLOOKUP(TableFields[Field],Columns[],2,0)&amp;"("</f>
        <v>unsignedInteger(</v>
      </c>
      <c r="D265" s="4" t="str">
        <f>IF(VLOOKUP(TableFields[Field],Columns[],3,0)&lt;&gt;"","'"&amp;VLOOKUP(TableFields[Field],Columns[],3,0)&amp;"'","")</f>
        <v>'nest_relation2'</v>
      </c>
      <c r="E265" s="7" t="str">
        <f>IF(VLOOKUP(TableFields[Field],Columns[],4,0)&lt;&gt;0,", "&amp;VLOOKUP(TableFields[Field],Columns[],4,0)&amp;")",")")</f>
        <v>)</v>
      </c>
      <c r="F265" s="4" t="str">
        <f>IF(VLOOKUP(TableFields[Field],Columns[],5,0)=0,"","-&gt;"&amp;VLOOKUP(TableFields[Field],Columns[],5,0))</f>
        <v>-&gt;index()</v>
      </c>
      <c r="G265" s="4" t="str">
        <f>IF(VLOOKUP(TableFields[Field],Columns[],6,0)=0,"","-&gt;"&amp;VLOOKUP(TableFields[Field],Columns[],6,0))</f>
        <v>-&gt;nullable()</v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266" spans="1:11" hidden="1" x14ac:dyDescent="0.25">
      <c r="A266" s="4" t="s">
        <v>564</v>
      </c>
      <c r="B266" s="4" t="s">
        <v>40</v>
      </c>
      <c r="C266" s="4" t="str">
        <f>VLOOKUP(TableFields[Field],Columns[],2,0)&amp;"("</f>
        <v>timestamps(</v>
      </c>
      <c r="D266" s="4" t="str">
        <f>IF(VLOOKUP(TableFields[Field],Columns[],3,0)&lt;&gt;"","'"&amp;VLOOKUP(TableFields[Field],Columns[],3,0)&amp;"'","")</f>
        <v/>
      </c>
      <c r="E266" s="7" t="str">
        <f>IF(VLOOKUP(TableFields[Field],Columns[],4,0)&lt;&gt;0,", "&amp;VLOOKUP(TableFields[Field],Columns[],4,0)&amp;")",")")</f>
        <v>)</v>
      </c>
      <c r="F266" s="4" t="str">
        <f>IF(VLOOKUP(TableFields[Field],Columns[],5,0)=0,"","-&gt;"&amp;VLOOKUP(TableFields[Field],Columns[],5,0))</f>
        <v/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67" spans="1:11" hidden="1" x14ac:dyDescent="0.25">
      <c r="A267" s="4" t="s">
        <v>564</v>
      </c>
      <c r="B267" s="4" t="s">
        <v>95</v>
      </c>
      <c r="C267" s="4" t="str">
        <f>VLOOKUP(TableFields[Field],Columns[],2,0)&amp;"("</f>
        <v>foreign(</v>
      </c>
      <c r="D267" s="4" t="str">
        <f>IF(VLOOKUP(TableFields[Field],Columns[],3,0)&lt;&gt;"","'"&amp;VLOOKUP(TableFields[Field],Columns[],3,0)&amp;"'","")</f>
        <v>'resource_list'</v>
      </c>
      <c r="E267" s="7" t="str">
        <f>IF(VLOOKUP(TableFields[Field],Columns[],4,0)&lt;&gt;0,", "&amp;VLOOKUP(TableFields[Field],Columns[],4,0)&amp;")",")")</f>
        <v>)</v>
      </c>
      <c r="F267" s="4" t="str">
        <f>IF(VLOOKUP(TableFields[Field],Columns[],5,0)=0,"","-&gt;"&amp;VLOOKUP(TableFields[Field],Columns[],5,0))</f>
        <v>-&gt;references('id')</v>
      </c>
      <c r="G267" s="4" t="str">
        <f>IF(VLOOKUP(TableFields[Field],Columns[],6,0)=0,"","-&gt;"&amp;VLOOKUP(TableFields[Field],Columns[],6,0))</f>
        <v>-&gt;on('__resource_lists')</v>
      </c>
      <c r="H267" s="4" t="str">
        <f>IF(VLOOKUP(TableFields[Field],Columns[],7,0)=0,"","-&gt;"&amp;VLOOKUP(TableFields[Field],Columns[],7,0))</f>
        <v>-&gt;onUpdate('cascade')</v>
      </c>
      <c r="I267" s="4" t="str">
        <f>IF(VLOOKUP(TableFields[Field],Columns[],8,0)=0,"","-&gt;"&amp;VLOOKUP(TableFields[Field],Columns[],8,0))</f>
        <v>-&gt;onDelete('cascade')</v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268" spans="1:11" hidden="1" x14ac:dyDescent="0.25">
      <c r="A268" s="4" t="s">
        <v>564</v>
      </c>
      <c r="B268" s="4" t="s">
        <v>578</v>
      </c>
      <c r="C268" s="4" t="str">
        <f>VLOOKUP(TableFields[Field],Columns[],2,0)&amp;"("</f>
        <v>foreign(</v>
      </c>
      <c r="D268" s="4" t="str">
        <f>IF(VLOOKUP(TableFields[Field],Columns[],3,0)&lt;&gt;"","'"&amp;VLOOKUP(TableFields[Field],Columns[],3,0)&amp;"'","")</f>
        <v>'relation'</v>
      </c>
      <c r="E268" s="7" t="str">
        <f>IF(VLOOKUP(TableFields[Field],Columns[],4,0)&lt;&gt;0,", "&amp;VLOOKUP(TableFields[Field],Columns[],4,0)&amp;")",")")</f>
        <v>)</v>
      </c>
      <c r="F268" s="4" t="str">
        <f>IF(VLOOKUP(TableFields[Field],Columns[],5,0)=0,"","-&gt;"&amp;VLOOKUP(TableFields[Field],Columns[],5,0))</f>
        <v>-&gt;references('id')</v>
      </c>
      <c r="G268" s="4" t="str">
        <f>IF(VLOOKUP(TableFields[Field],Columns[],6,0)=0,"","-&gt;"&amp;VLOOKUP(TableFields[Field],Columns[],6,0))</f>
        <v>-&gt;on('__resource_relations')</v>
      </c>
      <c r="H268" s="4" t="str">
        <f>IF(VLOOKUP(TableFields[Field],Columns[],7,0)=0,"","-&gt;"&amp;VLOOKUP(TableFields[Field],Columns[],7,0))</f>
        <v>-&gt;onUpdate('cascade')</v>
      </c>
      <c r="I268" s="4" t="str">
        <f>IF(VLOOKUP(TableFields[Field],Columns[],8,0)=0,"","-&gt;"&amp;VLOOKUP(TableFields[Field],Columns[],8,0))</f>
        <v>-&gt;onDelete('set null')</v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69" spans="1:11" hidden="1" x14ac:dyDescent="0.25">
      <c r="A269" s="4" t="s">
        <v>564</v>
      </c>
      <c r="B269" s="4" t="s">
        <v>584</v>
      </c>
      <c r="C269" s="4" t="str">
        <f>VLOOKUP(TableFields[Field],Columns[],2,0)&amp;"("</f>
        <v>foreign(</v>
      </c>
      <c r="D269" s="4" t="str">
        <f>IF(VLOOKUP(TableFields[Field],Columns[],3,0)&lt;&gt;"","'"&amp;VLOOKUP(TableFields[Field],Columns[],3,0)&amp;"'","")</f>
        <v>'nest_relation1'</v>
      </c>
      <c r="E269" s="7" t="str">
        <f>IF(VLOOKUP(TableFields[Field],Columns[],4,0)&lt;&gt;0,", "&amp;VLOOKUP(TableFields[Field],Columns[],4,0)&amp;")",")")</f>
        <v>)</v>
      </c>
      <c r="F269" s="4" t="str">
        <f>IF(VLOOKUP(TableFields[Field],Columns[],5,0)=0,"","-&gt;"&amp;VLOOKUP(TableFields[Field],Columns[],5,0))</f>
        <v>-&gt;references('id')</v>
      </c>
      <c r="G269" s="4" t="str">
        <f>IF(VLOOKUP(TableFields[Field],Columns[],6,0)=0,"","-&gt;"&amp;VLOOKUP(TableFields[Field],Columns[],6,0))</f>
        <v>-&gt;on('__resource_relations')</v>
      </c>
      <c r="H269" s="4" t="str">
        <f>IF(VLOOKUP(TableFields[Field],Columns[],7,0)=0,"","-&gt;"&amp;VLOOKUP(TableFields[Field],Columns[],7,0))</f>
        <v>-&gt;onUpdate('cascade')</v>
      </c>
      <c r="I269" s="4" t="str">
        <f>IF(VLOOKUP(TableFields[Field],Columns[],8,0)=0,"","-&gt;"&amp;VLOOKUP(TableFields[Field],Columns[],8,0))</f>
        <v>-&gt;onDelete('set null')</v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270" spans="1:11" hidden="1" x14ac:dyDescent="0.25">
      <c r="A270" s="4" t="s">
        <v>564</v>
      </c>
      <c r="B270" s="4" t="s">
        <v>585</v>
      </c>
      <c r="C270" s="4" t="str">
        <f>VLOOKUP(TableFields[Field],Columns[],2,0)&amp;"("</f>
        <v>foreign(</v>
      </c>
      <c r="D270" s="4" t="str">
        <f>IF(VLOOKUP(TableFields[Field],Columns[],3,0)&lt;&gt;"","'"&amp;VLOOKUP(TableFields[Field],Columns[],3,0)&amp;"'","")</f>
        <v>'nest_relation2'</v>
      </c>
      <c r="E270" s="7" t="str">
        <f>IF(VLOOKUP(TableFields[Field],Columns[],4,0)&lt;&gt;0,", "&amp;VLOOKUP(TableFields[Field],Columns[],4,0)&amp;")",")")</f>
        <v>)</v>
      </c>
      <c r="F270" s="4" t="str">
        <f>IF(VLOOKUP(TableFields[Field],Columns[],5,0)=0,"","-&gt;"&amp;VLOOKUP(TableFields[Field],Columns[],5,0))</f>
        <v>-&gt;references('id')</v>
      </c>
      <c r="G270" s="4" t="str">
        <f>IF(VLOOKUP(TableFields[Field],Columns[],6,0)=0,"","-&gt;"&amp;VLOOKUP(TableFields[Field],Columns[],6,0))</f>
        <v>-&gt;on('__resource_relations')</v>
      </c>
      <c r="H270" s="4" t="str">
        <f>IF(VLOOKUP(TableFields[Field],Columns[],7,0)=0,"","-&gt;"&amp;VLOOKUP(TableFields[Field],Columns[],7,0))</f>
        <v>-&gt;onUpdate('cascade')</v>
      </c>
      <c r="I270" s="4" t="str">
        <f>IF(VLOOKUP(TableFields[Field],Columns[],8,0)=0,"","-&gt;"&amp;VLOOKUP(TableFields[Field],Columns[],8,0))</f>
        <v>-&gt;onDelete('set null')</v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271" spans="1:11" hidden="1" x14ac:dyDescent="0.25">
      <c r="A271" s="5" t="s">
        <v>572</v>
      </c>
      <c r="B271" s="5" t="s">
        <v>21</v>
      </c>
      <c r="C271" s="5" t="str">
        <f>VLOOKUP(TableFields[Field],Columns[],2,0)&amp;"("</f>
        <v>increments(</v>
      </c>
      <c r="D271" s="5" t="str">
        <f>IF(VLOOKUP(TableFields[Field],Columns[],3,0)&lt;&gt;"","'"&amp;VLOOKUP(TableFields[Field],Columns[],3,0)&amp;"'","")</f>
        <v>'id'</v>
      </c>
      <c r="E271" s="8" t="str">
        <f>IF(VLOOKUP(TableFields[Field],Columns[],4,0)&lt;&gt;0,", "&amp;VLOOKUP(TableFields[Field],Columns[],4,0)&amp;")",")")</f>
        <v>)</v>
      </c>
      <c r="F271" s="5" t="str">
        <f>IF(VLOOKUP(TableFields[Field],Columns[],5,0)=0,"","-&gt;"&amp;VLOOKUP(TableFields[Field],Columns[],5,0))</f>
        <v/>
      </c>
      <c r="G271" s="5" t="str">
        <f>IF(VLOOKUP(TableFields[Field],Columns[],6,0)=0,"","-&gt;"&amp;VLOOKUP(TableFields[Field],Columns[],6,0))</f>
        <v/>
      </c>
      <c r="H271" s="5" t="str">
        <f>IF(VLOOKUP(TableFields[Field],Columns[],7,0)=0,"","-&gt;"&amp;VLOOKUP(TableFields[Field],Columns[],7,0))</f>
        <v/>
      </c>
      <c r="I271" s="5" t="str">
        <f>IF(VLOOKUP(TableFields[Field],Columns[],8,0)=0,"","-&gt;"&amp;VLOOKUP(TableFields[Field],Columns[],8,0))</f>
        <v/>
      </c>
      <c r="J271" s="5" t="str">
        <f>IF(VLOOKUP(TableFields[Field],Columns[],9,0)=0,"","-&gt;"&amp;VLOOKUP(TableFields[Field],Columns[],9,0))</f>
        <v/>
      </c>
      <c r="K271" s="5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72" spans="1:11" hidden="1" x14ac:dyDescent="0.25">
      <c r="A272" s="5" t="s">
        <v>572</v>
      </c>
      <c r="B272" s="5" t="s">
        <v>4</v>
      </c>
      <c r="C272" s="5" t="str">
        <f>VLOOKUP(TableFields[Field],Columns[],2,0)&amp;"("</f>
        <v>unsignedInteger(</v>
      </c>
      <c r="D272" s="5" t="str">
        <f>IF(VLOOKUP(TableFields[Field],Columns[],3,0)&lt;&gt;"","'"&amp;VLOOKUP(TableFields[Field],Columns[],3,0)&amp;"'","")</f>
        <v>'resource_data'</v>
      </c>
      <c r="E272" s="8" t="str">
        <f>IF(VLOOKUP(TableFields[Field],Columns[],4,0)&lt;&gt;0,", "&amp;VLOOKUP(TableFields[Field],Columns[],4,0)&amp;")",")")</f>
        <v>)</v>
      </c>
      <c r="F272" s="5" t="str">
        <f>IF(VLOOKUP(TableFields[Field],Columns[],5,0)=0,"","-&gt;"&amp;VLOOKUP(TableFields[Field],Columns[],5,0))</f>
        <v>-&gt;index()</v>
      </c>
      <c r="G272" s="5" t="str">
        <f>IF(VLOOKUP(TableFields[Field],Columns[],6,0)=0,"","-&gt;"&amp;VLOOKUP(TableFields[Field],Columns[],6,0))</f>
        <v/>
      </c>
      <c r="H272" s="5" t="str">
        <f>IF(VLOOKUP(TableFields[Field],Columns[],7,0)=0,"","-&gt;"&amp;VLOOKUP(TableFields[Field],Columns[],7,0))</f>
        <v/>
      </c>
      <c r="I272" s="5" t="str">
        <f>IF(VLOOKUP(TableFields[Field],Columns[],8,0)=0,"","-&gt;"&amp;VLOOKUP(TableFields[Field],Columns[],8,0))</f>
        <v/>
      </c>
      <c r="J272" s="5" t="str">
        <f>IF(VLOOKUP(TableFields[Field],Columns[],9,0)=0,"","-&gt;"&amp;VLOOKUP(TableFields[Field],Columns[],9,0))</f>
        <v/>
      </c>
      <c r="K272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273" spans="1:11" hidden="1" x14ac:dyDescent="0.25">
      <c r="A273" s="5" t="s">
        <v>572</v>
      </c>
      <c r="B273" s="5" t="s">
        <v>57</v>
      </c>
      <c r="C273" s="5" t="str">
        <f>VLOOKUP(TableFields[Field],Columns[],2,0)&amp;"("</f>
        <v>unsignedInteger(</v>
      </c>
      <c r="D273" s="5" t="str">
        <f>IF(VLOOKUP(TableFields[Field],Columns[],3,0)&lt;&gt;"","'"&amp;VLOOKUP(TableFields[Field],Columns[],3,0)&amp;"'","")</f>
        <v>'scope'</v>
      </c>
      <c r="E273" s="8" t="str">
        <f>IF(VLOOKUP(TableFields[Field],Columns[],4,0)&lt;&gt;0,", "&amp;VLOOKUP(TableFields[Field],Columns[],4,0)&amp;")",")")</f>
        <v>)</v>
      </c>
      <c r="F273" s="5" t="str">
        <f>IF(VLOOKUP(TableFields[Field],Columns[],5,0)=0,"","-&gt;"&amp;VLOOKUP(TableFields[Field],Columns[],5,0))</f>
        <v>-&gt;index()</v>
      </c>
      <c r="G273" s="5" t="str">
        <f>IF(VLOOKUP(TableFields[Field],Columns[],6,0)=0,"","-&gt;"&amp;VLOOKUP(TableFields[Field],Columns[],6,0))</f>
        <v/>
      </c>
      <c r="H273" s="5" t="str">
        <f>IF(VLOOKUP(TableFields[Field],Columns[],7,0)=0,"","-&gt;"&amp;VLOOKUP(TableFields[Field],Columns[],7,0))</f>
        <v/>
      </c>
      <c r="I273" s="5" t="str">
        <f>IF(VLOOKUP(TableFields[Field],Columns[],8,0)=0,"","-&gt;"&amp;VLOOKUP(TableFields[Field],Columns[],8,0))</f>
        <v/>
      </c>
      <c r="J273" s="5" t="str">
        <f>IF(VLOOKUP(TableFields[Field],Columns[],9,0)=0,"","-&gt;"&amp;VLOOKUP(TableFields[Field],Columns[],9,0))</f>
        <v/>
      </c>
      <c r="K273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$table-&gt;unsignedInteger('scope')-&gt;index();</v>
      </c>
    </row>
    <row r="274" spans="1:11" hidden="1" x14ac:dyDescent="0.25">
      <c r="A274" s="5" t="s">
        <v>572</v>
      </c>
      <c r="B274" s="5" t="s">
        <v>40</v>
      </c>
      <c r="C274" s="5" t="str">
        <f>VLOOKUP(TableFields[Field],Columns[],2,0)&amp;"("</f>
        <v>timestamps(</v>
      </c>
      <c r="D274" s="5" t="str">
        <f>IF(VLOOKUP(TableFields[Field],Columns[],3,0)&lt;&gt;"","'"&amp;VLOOKUP(TableFields[Field],Columns[],3,0)&amp;"'","")</f>
        <v/>
      </c>
      <c r="E274" s="8" t="str">
        <f>IF(VLOOKUP(TableFields[Field],Columns[],4,0)&lt;&gt;0,", "&amp;VLOOKUP(TableFields[Field],Columns[],4,0)&amp;")",")")</f>
        <v>)</v>
      </c>
      <c r="F274" s="5" t="str">
        <f>IF(VLOOKUP(TableFields[Field],Columns[],5,0)=0,"","-&gt;"&amp;VLOOKUP(TableFields[Field],Columns[],5,0))</f>
        <v/>
      </c>
      <c r="G274" s="5" t="str">
        <f>IF(VLOOKUP(TableFields[Field],Columns[],6,0)=0,"","-&gt;"&amp;VLOOKUP(TableFields[Field],Columns[],6,0))</f>
        <v/>
      </c>
      <c r="H274" s="5" t="str">
        <f>IF(VLOOKUP(TableFields[Field],Columns[],7,0)=0,"","-&gt;"&amp;VLOOKUP(TableFields[Field],Columns[],7,0))</f>
        <v/>
      </c>
      <c r="I274" s="5" t="str">
        <f>IF(VLOOKUP(TableFields[Field],Columns[],8,0)=0,"","-&gt;"&amp;VLOOKUP(TableFields[Field],Columns[],8,0))</f>
        <v/>
      </c>
      <c r="J274" s="5" t="str">
        <f>IF(VLOOKUP(TableFields[Field],Columns[],9,0)=0,"","-&gt;"&amp;VLOOKUP(TableFields[Field],Columns[],9,0))</f>
        <v/>
      </c>
      <c r="K274" s="5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75" spans="1:11" hidden="1" x14ac:dyDescent="0.25">
      <c r="A275" s="5" t="s">
        <v>572</v>
      </c>
      <c r="B275" s="5" t="s">
        <v>93</v>
      </c>
      <c r="C275" s="5" t="str">
        <f>VLOOKUP(TableFields[Field],Columns[],2,0)&amp;"("</f>
        <v>foreign(</v>
      </c>
      <c r="D275" s="5" t="str">
        <f>IF(VLOOKUP(TableFields[Field],Columns[],3,0)&lt;&gt;"","'"&amp;VLOOKUP(TableFields[Field],Columns[],3,0)&amp;"'","")</f>
        <v>'resource_data'</v>
      </c>
      <c r="E275" s="8" t="str">
        <f>IF(VLOOKUP(TableFields[Field],Columns[],4,0)&lt;&gt;0,", "&amp;VLOOKUP(TableFields[Field],Columns[],4,0)&amp;")",")")</f>
        <v>)</v>
      </c>
      <c r="F275" s="5" t="str">
        <f>IF(VLOOKUP(TableFields[Field],Columns[],5,0)=0,"","-&gt;"&amp;VLOOKUP(TableFields[Field],Columns[],5,0))</f>
        <v>-&gt;references('id')</v>
      </c>
      <c r="G275" s="5" t="str">
        <f>IF(VLOOKUP(TableFields[Field],Columns[],6,0)=0,"","-&gt;"&amp;VLOOKUP(TableFields[Field],Columns[],6,0))</f>
        <v>-&gt;on('__resource_data')</v>
      </c>
      <c r="H275" s="5" t="str">
        <f>IF(VLOOKUP(TableFields[Field],Columns[],7,0)=0,"","-&gt;"&amp;VLOOKUP(TableFields[Field],Columns[],7,0))</f>
        <v>-&gt;onUpdate('cascade')</v>
      </c>
      <c r="I275" s="5" t="str">
        <f>IF(VLOOKUP(TableFields[Field],Columns[],8,0)=0,"","-&gt;"&amp;VLOOKUP(TableFields[Field],Columns[],8,0))</f>
        <v>-&gt;onDelete('cascade')</v>
      </c>
      <c r="J275" s="5" t="str">
        <f>IF(VLOOKUP(TableFields[Field],Columns[],9,0)=0,"","-&gt;"&amp;VLOOKUP(TableFields[Field],Columns[],9,0))</f>
        <v/>
      </c>
      <c r="K275" s="5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276" spans="1:11" hidden="1" x14ac:dyDescent="0.25">
      <c r="A276" s="4" t="s">
        <v>572</v>
      </c>
      <c r="B276" s="4" t="s">
        <v>60</v>
      </c>
      <c r="C276" s="4" t="str">
        <f>VLOOKUP(TableFields[Field],Columns[],2,0)&amp;"("</f>
        <v>foreign(</v>
      </c>
      <c r="D276" s="4" t="str">
        <f>IF(VLOOKUP(TableFields[Field],Columns[],3,0)&lt;&gt;"","'"&amp;VLOOKUP(TableFields[Field],Columns[],3,0)&amp;"'","")</f>
        <v>'scope'</v>
      </c>
      <c r="E276" s="7" t="str">
        <f>IF(VLOOKUP(TableFields[Field],Columns[],4,0)&lt;&gt;0,", "&amp;VLOOKUP(TableFields[Field],Columns[],4,0)&amp;")",")")</f>
        <v>)</v>
      </c>
      <c r="F276" s="4" t="str">
        <f>IF(VLOOKUP(TableFields[Field],Columns[],5,0)=0,"","-&gt;"&amp;VLOOKUP(TableFields[Field],Columns[],5,0))</f>
        <v>-&gt;references('id')</v>
      </c>
      <c r="G276" s="4" t="str">
        <f>IF(VLOOKUP(TableFields[Field],Columns[],6,0)=0,"","-&gt;"&amp;VLOOKUP(TableFields[Field],Columns[],6,0))</f>
        <v>-&gt;on('__resource_scopes')</v>
      </c>
      <c r="H276" s="4" t="str">
        <f>IF(VLOOKUP(TableFields[Field],Columns[],7,0)=0,"","-&gt;"&amp;VLOOKUP(TableFields[Field],Columns[],7,0))</f>
        <v>-&gt;onUpdate('cascade')</v>
      </c>
      <c r="I276" s="4" t="str">
        <f>IF(VLOOKUP(TableFields[Field],Columns[],8,0)=0,"","-&gt;"&amp;VLOOKUP(TableFields[Field],Columns[],8,0))</f>
        <v>-&gt;onDelete('cascade')</v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$table-&gt;foreign('scope')-&gt;references('id')-&gt;on('__resource_scopes')-&gt;onUpdate('cascade')-&gt;onDelete('cascade');</v>
      </c>
    </row>
  </sheetData>
  <dataConsolidate/>
  <dataValidations count="2">
    <dataValidation type="list" allowBlank="1" showInputMessage="1" showErrorMessage="1" sqref="B2:B276">
      <formula1>AvailableFields</formula1>
    </dataValidation>
    <dataValidation type="list" allowBlank="1" showInputMessage="1" showErrorMessage="1" sqref="A2:A276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8"/>
  <sheetViews>
    <sheetView topLeftCell="B1" workbookViewId="0">
      <selection activeCell="D219" sqref="D219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 x14ac:dyDescent="0.25">
      <c r="A1" s="36" t="s">
        <v>439</v>
      </c>
      <c r="B1" s="36" t="s">
        <v>437</v>
      </c>
      <c r="C1" s="36" t="s">
        <v>160</v>
      </c>
      <c r="D1" s="37" t="s">
        <v>415</v>
      </c>
      <c r="E1" s="37" t="s">
        <v>416</v>
      </c>
      <c r="F1" s="37" t="s">
        <v>417</v>
      </c>
      <c r="G1" s="37" t="s">
        <v>418</v>
      </c>
      <c r="H1" s="37" t="s">
        <v>419</v>
      </c>
      <c r="I1" s="37" t="s">
        <v>420</v>
      </c>
      <c r="J1" s="37" t="s">
        <v>421</v>
      </c>
      <c r="K1" s="37" t="s">
        <v>422</v>
      </c>
      <c r="L1" s="37" t="s">
        <v>423</v>
      </c>
      <c r="M1" s="37" t="s">
        <v>424</v>
      </c>
      <c r="N1" s="37" t="s">
        <v>425</v>
      </c>
      <c r="O1" s="37" t="s">
        <v>426</v>
      </c>
      <c r="P1" s="37" t="s">
        <v>427</v>
      </c>
      <c r="Q1" s="37" t="s">
        <v>428</v>
      </c>
      <c r="R1" s="37" t="s">
        <v>429</v>
      </c>
    </row>
    <row r="2" spans="1:18" hidden="1" x14ac:dyDescent="0.25">
      <c r="A2" s="18" t="str">
        <f>TableData[Table Name]&amp;"-"&amp;TableData[Record No]</f>
        <v>Groups-0</v>
      </c>
      <c r="B2" s="15" t="s">
        <v>180</v>
      </c>
      <c r="C2" s="18">
        <f>COUNTIF($B$1:$B1,TableData[Table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 x14ac:dyDescent="0.25">
      <c r="A3" s="18" t="str">
        <f>TableData[Table Name]&amp;"-"&amp;TableData[Record No]</f>
        <v>Groups-1</v>
      </c>
      <c r="B3" s="15" t="s">
        <v>180</v>
      </c>
      <c r="C3" s="18">
        <f>COUNTIF($B$1:$B2,TableData[Table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 x14ac:dyDescent="0.25">
      <c r="A4" s="18" t="str">
        <f>TableData[Table Name]&amp;"-"&amp;TableData[Record No]</f>
        <v>Groups-2</v>
      </c>
      <c r="B4" s="15" t="s">
        <v>180</v>
      </c>
      <c r="C4" s="18">
        <f>COUNTIF($B$1:$B3,TableData[Table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 x14ac:dyDescent="0.25">
      <c r="A5" s="18" t="str">
        <f>TableData[Table Name]&amp;"-"&amp;TableData[Record No]</f>
        <v>Groups-3</v>
      </c>
      <c r="B5" s="15" t="s">
        <v>180</v>
      </c>
      <c r="C5" s="18">
        <f>COUNTIF($B$1:$B4,TableData[Table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x14ac:dyDescent="0.25">
      <c r="A6" s="18" t="str">
        <f>TableData[Table Name]&amp;"-"&amp;TableData[Record No]</f>
        <v>Roles-0</v>
      </c>
      <c r="B6" s="15" t="s">
        <v>185</v>
      </c>
      <c r="C6" s="18">
        <f>COUNTIF($B$1:$B5,TableData[Table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x14ac:dyDescent="0.25">
      <c r="A7" s="18" t="str">
        <f>TableData[Table Name]&amp;"-"&amp;TableData[Record No]</f>
        <v>Roles-1</v>
      </c>
      <c r="B7" s="15" t="s">
        <v>185</v>
      </c>
      <c r="C7" s="18">
        <f>COUNTIF($B$1:$B6,TableData[Table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x14ac:dyDescent="0.25">
      <c r="A8" s="18" t="str">
        <f>TableData[Table Name]&amp;"-"&amp;TableData[Record No]</f>
        <v>Roles-2</v>
      </c>
      <c r="B8" s="15" t="s">
        <v>185</v>
      </c>
      <c r="C8" s="18">
        <f>COUNTIF($B$1:$B7,TableData[Table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x14ac:dyDescent="0.25">
      <c r="A9" s="18" t="str">
        <f>TableData[Table Name]&amp;"-"&amp;TableData[Record No]</f>
        <v>Roles-3</v>
      </c>
      <c r="B9" s="15" t="s">
        <v>185</v>
      </c>
      <c r="C9" s="18">
        <f>COUNTIF($B$1:$B8,TableData[Table Name])</f>
        <v>3</v>
      </c>
      <c r="D9" s="16" t="s">
        <v>593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 x14ac:dyDescent="0.25">
      <c r="A10" s="18" t="str">
        <f>TableData[Table Name]&amp;"-"&amp;TableData[Record No]</f>
        <v>Group Roles-0</v>
      </c>
      <c r="B10" s="16" t="s">
        <v>224</v>
      </c>
      <c r="C10" s="18">
        <f>COUNTIF($B$1:$B9,TableData[Table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 x14ac:dyDescent="0.25">
      <c r="A11" s="18" t="str">
        <f>TableData[Table Name]&amp;"-"&amp;TableData[Record No]</f>
        <v>Group Roles-1</v>
      </c>
      <c r="B11" s="16" t="s">
        <v>224</v>
      </c>
      <c r="C11" s="18">
        <f>COUNTIF($B$1:$B10,TableData[Table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 x14ac:dyDescent="0.25">
      <c r="A12" s="18" t="str">
        <f>TableData[Table Name]&amp;"-"&amp;TableData[Record No]</f>
        <v>Group Roles-2</v>
      </c>
      <c r="B12" s="16" t="s">
        <v>224</v>
      </c>
      <c r="C12" s="18">
        <f>COUNTIF($B$1:$B11,TableData[Table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 x14ac:dyDescent="0.25">
      <c r="A13" s="18" t="str">
        <f>TableData[Table Name]&amp;"-"&amp;TableData[Record No]</f>
        <v>Group Roles-3</v>
      </c>
      <c r="B13" s="16" t="s">
        <v>224</v>
      </c>
      <c r="C13" s="18">
        <f>COUNTIF($B$1:$B12,TableData[Table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 x14ac:dyDescent="0.25">
      <c r="A14" s="19" t="str">
        <f>TableData[Table Name]&amp;"-"&amp;TableData[Record No]</f>
        <v>Resources-0</v>
      </c>
      <c r="B14" s="16" t="s">
        <v>220</v>
      </c>
      <c r="C14" s="18">
        <f>COUNTIF($B$1:$B13,TableData[Table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 x14ac:dyDescent="0.25">
      <c r="A15" s="19" t="str">
        <f>TableData[Table Name]&amp;"-"&amp;TableData[Record No]</f>
        <v>Resources-1</v>
      </c>
      <c r="B15" s="16" t="s">
        <v>220</v>
      </c>
      <c r="C15" s="18">
        <f>COUNTIF($B$1:$B14,TableData[Table Name])</f>
        <v>1</v>
      </c>
      <c r="D15" s="15" t="s">
        <v>177</v>
      </c>
      <c r="E15" s="15" t="s">
        <v>179</v>
      </c>
      <c r="F15" s="15" t="s">
        <v>184</v>
      </c>
      <c r="G15" s="15" t="s">
        <v>563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 x14ac:dyDescent="0.25">
      <c r="A16" s="19" t="str">
        <f>TableData[Table Name]&amp;"-"&amp;TableData[Record No]</f>
        <v>Resources-2</v>
      </c>
      <c r="B16" s="16" t="s">
        <v>220</v>
      </c>
      <c r="C16" s="18">
        <f>COUNTIF($B$1:$B15,TableData[Table Name])</f>
        <v>2</v>
      </c>
      <c r="D16" s="15" t="s">
        <v>274</v>
      </c>
      <c r="E16" s="15" t="s">
        <v>181</v>
      </c>
      <c r="F16" s="15" t="s">
        <v>180</v>
      </c>
      <c r="G16" s="15" t="s">
        <v>563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 x14ac:dyDescent="0.25">
      <c r="A17" s="19" t="str">
        <f>TableData[Table Name]&amp;"-"&amp;TableData[Record No]</f>
        <v>Resources-3</v>
      </c>
      <c r="B17" s="16" t="s">
        <v>220</v>
      </c>
      <c r="C17" s="18">
        <f>COUNTIF($B$1:$B16,TableData[Table Name])</f>
        <v>3</v>
      </c>
      <c r="D17" s="15" t="s">
        <v>319</v>
      </c>
      <c r="E17" s="15" t="s">
        <v>186</v>
      </c>
      <c r="F17" s="15" t="s">
        <v>185</v>
      </c>
      <c r="G17" s="15" t="s">
        <v>563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 x14ac:dyDescent="0.25">
      <c r="A18" s="19" t="str">
        <f>TableData[Table Name]&amp;"-"&amp;TableData[Record No]</f>
        <v>Resources-4</v>
      </c>
      <c r="B18" s="16" t="s">
        <v>220</v>
      </c>
      <c r="C18" s="18">
        <f>COUNTIF($B$1:$B17,TableData[Table Name])</f>
        <v>4</v>
      </c>
      <c r="D18" s="15" t="s">
        <v>208</v>
      </c>
      <c r="E18" s="15" t="s">
        <v>209</v>
      </c>
      <c r="F18" s="15" t="s">
        <v>208</v>
      </c>
      <c r="G18" s="15" t="s">
        <v>563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 x14ac:dyDescent="0.25">
      <c r="A19" s="19" t="str">
        <f>TableData[Table Name]&amp;"-"&amp;TableData[Record No]</f>
        <v>Resources-5</v>
      </c>
      <c r="B19" s="16" t="s">
        <v>220</v>
      </c>
      <c r="C19" s="18">
        <f>COUNTIF($B$1:$B18,TableData[Table Name])</f>
        <v>5</v>
      </c>
      <c r="D19" s="15" t="s">
        <v>205</v>
      </c>
      <c r="E19" s="15" t="s">
        <v>206</v>
      </c>
      <c r="F19" s="15" t="s">
        <v>205</v>
      </c>
      <c r="G19" s="15" t="s">
        <v>563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 x14ac:dyDescent="0.25">
      <c r="A20" s="19" t="str">
        <f>TableData[Table Name]&amp;"-"&amp;TableData[Record No]</f>
        <v>Resources-6</v>
      </c>
      <c r="B20" s="16" t="s">
        <v>220</v>
      </c>
      <c r="C20" s="18">
        <f>COUNTIF($B$1:$B19,TableData[Table Name])</f>
        <v>6</v>
      </c>
      <c r="D20" s="15" t="s">
        <v>320</v>
      </c>
      <c r="E20" s="15" t="s">
        <v>309</v>
      </c>
      <c r="F20" s="15" t="s">
        <v>292</v>
      </c>
      <c r="G20" s="15" t="s">
        <v>563</v>
      </c>
      <c r="H20" s="15" t="s">
        <v>310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 x14ac:dyDescent="0.25">
      <c r="A21" s="19" t="str">
        <f>TableData[Table Name]&amp;"-"&amp;TableData[Record No]</f>
        <v>Resources-7</v>
      </c>
      <c r="B21" s="16" t="s">
        <v>220</v>
      </c>
      <c r="C21" s="18">
        <f>COUNTIF($B$1:$B20,TableData[Table Name])</f>
        <v>7</v>
      </c>
      <c r="D21" s="15" t="s">
        <v>317</v>
      </c>
      <c r="E21" s="15" t="s">
        <v>338</v>
      </c>
      <c r="F21" s="15" t="s">
        <v>316</v>
      </c>
      <c r="G21" s="15" t="s">
        <v>563</v>
      </c>
      <c r="H21" s="15" t="s">
        <v>318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 x14ac:dyDescent="0.25">
      <c r="A22" s="19" t="str">
        <f>TableData[Table Name]&amp;"-"&amp;TableData[Record No]</f>
        <v>Resources-8</v>
      </c>
      <c r="B22" s="16" t="s">
        <v>220</v>
      </c>
      <c r="C22" s="18">
        <f>COUNTIF($B$1:$B21,TableData[Table Name])</f>
        <v>8</v>
      </c>
      <c r="D22" s="15" t="s">
        <v>371</v>
      </c>
      <c r="E22" s="15" t="s">
        <v>372</v>
      </c>
      <c r="F22" s="15" t="s">
        <v>373</v>
      </c>
      <c r="G22" s="15" t="s">
        <v>563</v>
      </c>
      <c r="H22" s="15" t="s">
        <v>374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 x14ac:dyDescent="0.25">
      <c r="A23" s="19" t="str">
        <f>TableData[Table Name]&amp;"-"&amp;TableData[Record No]</f>
        <v>Resources-9</v>
      </c>
      <c r="B23" s="16" t="s">
        <v>220</v>
      </c>
      <c r="C23" s="18">
        <f>COUNTIF($B$1:$B22,TableData[Table Name])</f>
        <v>9</v>
      </c>
      <c r="D23" s="15" t="s">
        <v>384</v>
      </c>
      <c r="E23" s="15" t="s">
        <v>385</v>
      </c>
      <c r="F23" s="15" t="s">
        <v>386</v>
      </c>
      <c r="G23" s="15" t="s">
        <v>563</v>
      </c>
      <c r="H23" s="15" t="s">
        <v>387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 x14ac:dyDescent="0.25">
      <c r="A24" s="19" t="str">
        <f>TableData[Table Name]&amp;"-"&amp;TableData[Record No]</f>
        <v>Resources-10</v>
      </c>
      <c r="B24" s="16" t="s">
        <v>220</v>
      </c>
      <c r="C24" s="18">
        <f>COUNTIF($B$1:$B23,TableData[Table Name])</f>
        <v>10</v>
      </c>
      <c r="D24" s="15" t="s">
        <v>391</v>
      </c>
      <c r="E24" s="15" t="s">
        <v>390</v>
      </c>
      <c r="F24" s="15" t="s">
        <v>389</v>
      </c>
      <c r="G24" s="15" t="s">
        <v>563</v>
      </c>
      <c r="H24" s="15" t="s">
        <v>388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 x14ac:dyDescent="0.25">
      <c r="A25" s="19" t="str">
        <f>TableData[Table Name]&amp;"-"&amp;TableData[Record No]</f>
        <v>Resources-11</v>
      </c>
      <c r="B25" s="16" t="s">
        <v>220</v>
      </c>
      <c r="C25" s="18">
        <f>COUNTIF($B$1:$B24,TableData[Table Name])</f>
        <v>11</v>
      </c>
      <c r="D25" s="15" t="s">
        <v>397</v>
      </c>
      <c r="E25" s="15" t="s">
        <v>398</v>
      </c>
      <c r="F25" s="15" t="s">
        <v>399</v>
      </c>
      <c r="G25" s="15" t="s">
        <v>563</v>
      </c>
      <c r="H25" s="15" t="s">
        <v>400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 x14ac:dyDescent="0.25">
      <c r="A26" s="19" t="str">
        <f>TableData[Table Name]&amp;"-"&amp;TableData[Record No]</f>
        <v>Resources-12</v>
      </c>
      <c r="B26" s="16" t="s">
        <v>220</v>
      </c>
      <c r="C26" s="18">
        <f>COUNTIF($B$1:$B25,TableData[Table Name])</f>
        <v>12</v>
      </c>
      <c r="D26" s="15" t="s">
        <v>404</v>
      </c>
      <c r="E26" s="15" t="s">
        <v>405</v>
      </c>
      <c r="F26" s="15" t="s">
        <v>406</v>
      </c>
      <c r="G26" s="15" t="s">
        <v>563</v>
      </c>
      <c r="H26" s="15" t="s">
        <v>407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 x14ac:dyDescent="0.25">
      <c r="A27" s="19" t="str">
        <f>TableData[Table Name]&amp;"-"&amp;TableData[Record No]</f>
        <v>Resources-13</v>
      </c>
      <c r="B27" s="16" t="s">
        <v>220</v>
      </c>
      <c r="C27" s="18">
        <f>COUNTIF($B$1:$B26,TableData[Table Name])</f>
        <v>13</v>
      </c>
      <c r="D27" s="16" t="s">
        <v>408</v>
      </c>
      <c r="E27" s="16" t="s">
        <v>409</v>
      </c>
      <c r="F27" s="16" t="s">
        <v>410</v>
      </c>
      <c r="G27" s="15" t="s">
        <v>563</v>
      </c>
      <c r="H27" s="16" t="s">
        <v>411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 x14ac:dyDescent="0.25">
      <c r="A28" s="19" t="str">
        <f>TableData[Table Name]&amp;"-"&amp;TableData[Record No]</f>
        <v>Resource Roles-0</v>
      </c>
      <c r="B28" s="16" t="s">
        <v>227</v>
      </c>
      <c r="C28" s="18">
        <f>COUNTIF($B$1:$B27,TableData[Table Name])</f>
        <v>0</v>
      </c>
      <c r="D28" s="16" t="s">
        <v>23</v>
      </c>
      <c r="E28" s="16" t="s">
        <v>147</v>
      </c>
      <c r="F28" s="16" t="s">
        <v>383</v>
      </c>
      <c r="G28" s="16" t="s">
        <v>380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 x14ac:dyDescent="0.25">
      <c r="A29" s="19" t="str">
        <f>TableData[Table Name]&amp;"-"&amp;TableData[Record No]</f>
        <v>Resource Roles-1</v>
      </c>
      <c r="B29" s="16" t="s">
        <v>227</v>
      </c>
      <c r="C29" s="18">
        <f>COUNTIF($B$1:$B28,TableData[Table Name])</f>
        <v>1</v>
      </c>
      <c r="D29" s="16">
        <v>1</v>
      </c>
      <c r="E29" s="16">
        <v>1</v>
      </c>
      <c r="F29" s="16" t="s">
        <v>382</v>
      </c>
      <c r="G29" s="16" t="s">
        <v>562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 x14ac:dyDescent="0.25">
      <c r="A30" s="19" t="str">
        <f>TableData[Table Name]&amp;"-"&amp;TableData[Record No]</f>
        <v>Resource Roles-2</v>
      </c>
      <c r="B30" s="16" t="s">
        <v>227</v>
      </c>
      <c r="C30" s="18">
        <f>COUNTIF($B$1:$B29,TableData[Table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 x14ac:dyDescent="0.25">
      <c r="A31" s="19" t="str">
        <f>TableData[Table Name]&amp;"-"&amp;TableData[Record No]</f>
        <v>Resource Roles-3</v>
      </c>
      <c r="B31" s="16" t="s">
        <v>227</v>
      </c>
      <c r="C31" s="18">
        <f>COUNTIF($B$1:$B30,TableData[Table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 x14ac:dyDescent="0.25">
      <c r="A32" s="19" t="str">
        <f>TableData[Table Name]&amp;"-"&amp;TableData[Record No]</f>
        <v>Resource Roles-4</v>
      </c>
      <c r="B32" s="16" t="s">
        <v>227</v>
      </c>
      <c r="C32" s="18">
        <f>COUNTIF($B$1:$B31,TableData[Table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 x14ac:dyDescent="0.25">
      <c r="A33" s="19" t="str">
        <f>TableData[Table Name]&amp;"-"&amp;TableData[Record No]</f>
        <v>Resource Roles-5</v>
      </c>
      <c r="B33" s="16" t="s">
        <v>227</v>
      </c>
      <c r="C33" s="18">
        <f>COUNTIF($B$1:$B32,TableData[Table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 x14ac:dyDescent="0.25">
      <c r="A34" s="19" t="str">
        <f>TableData[Table Name]&amp;"-"&amp;TableData[Record No]</f>
        <v>Resource Roles-6</v>
      </c>
      <c r="B34" s="16" t="s">
        <v>227</v>
      </c>
      <c r="C34" s="18">
        <f>COUNTIF($B$1:$B33,TableData[Table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 x14ac:dyDescent="0.25">
      <c r="A35" s="19" t="str">
        <f>TableData[Table Name]&amp;"-"&amp;TableData[Record No]</f>
        <v>Resource Roles-7</v>
      </c>
      <c r="B35" s="16" t="s">
        <v>227</v>
      </c>
      <c r="C35" s="18">
        <f>COUNTIF($B$1:$B34,TableData[Table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hidden="1" x14ac:dyDescent="0.25">
      <c r="A36" s="19" t="str">
        <f>TableData[Table Name]&amp;"-"&amp;TableData[Record No]</f>
        <v>Resource Relations-0</v>
      </c>
      <c r="B36" s="16" t="s">
        <v>443</v>
      </c>
      <c r="C36" s="18">
        <f>COUNTIF($B$1:$B35,TableData[Table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 hidden="1" x14ac:dyDescent="0.25">
      <c r="A37" s="18" t="str">
        <f>TableData[Table Name]&amp;"-"&amp;TableData[Record No]</f>
        <v>Resource Relations-1</v>
      </c>
      <c r="B37" s="16" t="s">
        <v>443</v>
      </c>
      <c r="C37" s="18">
        <f>COUNTIF($B$1:$B36,TableData[Table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 hidden="1" x14ac:dyDescent="0.25">
      <c r="A38" s="18" t="str">
        <f>TableData[Table Name]&amp;"-"&amp;TableData[Record No]</f>
        <v>Resource Relations-2</v>
      </c>
      <c r="B38" s="16" t="s">
        <v>443</v>
      </c>
      <c r="C38" s="18">
        <f>COUNTIF($B$1:$B37,TableData[Table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 hidden="1" x14ac:dyDescent="0.25">
      <c r="A39" s="18" t="str">
        <f>TableData[Table Name]&amp;"-"&amp;TableData[Record No]</f>
        <v>Resource Relations-3</v>
      </c>
      <c r="B39" s="16" t="s">
        <v>443</v>
      </c>
      <c r="C39" s="18">
        <f>COUNTIF($B$1:$B38,TableData[Table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 hidden="1" x14ac:dyDescent="0.25">
      <c r="A40" s="18" t="str">
        <f>TableData[Table Name]&amp;"-"&amp;TableData[Record No]</f>
        <v>Resource Relations-4</v>
      </c>
      <c r="B40" s="16" t="s">
        <v>443</v>
      </c>
      <c r="C40" s="18">
        <f>COUNTIF($B$1:$B39,TableData[Table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 hidden="1" x14ac:dyDescent="0.25">
      <c r="A41" s="18" t="str">
        <f>TableData[Table Name]&amp;"-"&amp;TableData[Record No]</f>
        <v>Resource Relations-5</v>
      </c>
      <c r="B41" s="16" t="s">
        <v>443</v>
      </c>
      <c r="C41" s="18">
        <f>COUNTIF($B$1:$B40,TableData[Table Name])</f>
        <v>5</v>
      </c>
      <c r="D41" s="15">
        <v>3</v>
      </c>
      <c r="E41" s="15" t="s">
        <v>226</v>
      </c>
      <c r="F41" s="15" t="s">
        <v>396</v>
      </c>
      <c r="G41" s="15" t="s">
        <v>220</v>
      </c>
      <c r="H41" s="15" t="s">
        <v>311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 hidden="1" x14ac:dyDescent="0.25">
      <c r="A42" s="18" t="str">
        <f>TableData[Table Name]&amp;"-"&amp;TableData[Record No]</f>
        <v>Resource Relations-6</v>
      </c>
      <c r="B42" s="16" t="s">
        <v>443</v>
      </c>
      <c r="C42" s="18">
        <f>COUNTIF($B$1:$B41,TableData[Table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 hidden="1" x14ac:dyDescent="0.25">
      <c r="A43" s="18" t="str">
        <f>TableData[Table Name]&amp;"-"&amp;TableData[Record No]</f>
        <v>Resource Relations-7</v>
      </c>
      <c r="B43" s="16" t="s">
        <v>443</v>
      </c>
      <c r="C43" s="18">
        <f>COUNTIF($B$1:$B42,TableData[Table Name])</f>
        <v>7</v>
      </c>
      <c r="D43" s="15">
        <v>4</v>
      </c>
      <c r="E43" s="15" t="s">
        <v>316</v>
      </c>
      <c r="F43" s="15" t="s">
        <v>315</v>
      </c>
      <c r="G43" s="15" t="s">
        <v>314</v>
      </c>
      <c r="H43" s="15" t="s">
        <v>311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 hidden="1" x14ac:dyDescent="0.25">
      <c r="A44" s="18" t="str">
        <f>TableData[Table Name]&amp;"-"&amp;TableData[Record No]</f>
        <v>Resource Relations-8</v>
      </c>
      <c r="B44" s="16" t="s">
        <v>443</v>
      </c>
      <c r="C44" s="18">
        <f>COUNTIF($B$1:$B43,TableData[Table Name])</f>
        <v>8</v>
      </c>
      <c r="D44" s="15">
        <v>7</v>
      </c>
      <c r="E44" s="15" t="s">
        <v>373</v>
      </c>
      <c r="F44" s="15" t="s">
        <v>376</v>
      </c>
      <c r="G44" s="15" t="s">
        <v>347</v>
      </c>
      <c r="H44" s="15" t="s">
        <v>375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 hidden="1" x14ac:dyDescent="0.25">
      <c r="A45" s="18" t="str">
        <f>TableData[Table Name]&amp;"-"&amp;TableData[Record No]</f>
        <v>Resource Relations-9</v>
      </c>
      <c r="B45" s="16" t="s">
        <v>443</v>
      </c>
      <c r="C45" s="18">
        <f>COUNTIF($B$1:$B44,TableData[Table Name])</f>
        <v>9</v>
      </c>
      <c r="D45" s="15">
        <v>7</v>
      </c>
      <c r="E45" s="15" t="s">
        <v>386</v>
      </c>
      <c r="F45" s="15" t="s">
        <v>392</v>
      </c>
      <c r="G45" s="15" t="s">
        <v>393</v>
      </c>
      <c r="H45" s="15" t="s">
        <v>311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 hidden="1" x14ac:dyDescent="0.25">
      <c r="A46" s="18" t="str">
        <f>TableData[Table Name]&amp;"-"&amp;TableData[Record No]</f>
        <v>Resource Relations-10</v>
      </c>
      <c r="B46" s="16" t="s">
        <v>443</v>
      </c>
      <c r="C46" s="18">
        <f>COUNTIF($B$1:$B45,TableData[Table Name])</f>
        <v>10</v>
      </c>
      <c r="D46" s="15">
        <v>7</v>
      </c>
      <c r="E46" s="15" t="s">
        <v>389</v>
      </c>
      <c r="F46" s="15" t="s">
        <v>394</v>
      </c>
      <c r="G46" s="15" t="s">
        <v>395</v>
      </c>
      <c r="H46" s="15" t="s">
        <v>311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 hidden="1" x14ac:dyDescent="0.25">
      <c r="A47" s="18" t="str">
        <f>TableData[Table Name]&amp;"-"&amp;TableData[Record No]</f>
        <v>Resource Relations-11</v>
      </c>
      <c r="B47" s="16" t="s">
        <v>443</v>
      </c>
      <c r="C47" s="18">
        <f>COUNTIF($B$1:$B46,TableData[Table Name])</f>
        <v>11</v>
      </c>
      <c r="D47" s="15">
        <v>5</v>
      </c>
      <c r="E47" s="15" t="s">
        <v>312</v>
      </c>
      <c r="F47" s="15" t="s">
        <v>309</v>
      </c>
      <c r="G47" s="15" t="s">
        <v>292</v>
      </c>
      <c r="H47" s="15" t="s">
        <v>311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 hidden="1" x14ac:dyDescent="0.25">
      <c r="A48" s="18" t="str">
        <f>TableData[Table Name]&amp;"-"&amp;TableData[Record No]</f>
        <v>Resource Relations-12</v>
      </c>
      <c r="B48" s="16" t="s">
        <v>443</v>
      </c>
      <c r="C48" s="18">
        <f>COUNTIF($B$1:$B47,TableData[Table Name])</f>
        <v>12</v>
      </c>
      <c r="D48" s="15">
        <v>11</v>
      </c>
      <c r="E48" s="15" t="s">
        <v>401</v>
      </c>
      <c r="F48" s="15" t="s">
        <v>402</v>
      </c>
      <c r="G48" s="15" t="s">
        <v>208</v>
      </c>
      <c r="H48" s="15" t="s">
        <v>403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 hidden="1" x14ac:dyDescent="0.25">
      <c r="A49" s="18" t="str">
        <f>TableData[Table Name]&amp;"-"&amp;TableData[Record No]</f>
        <v>Resource Relations-13</v>
      </c>
      <c r="B49" s="16" t="s">
        <v>443</v>
      </c>
      <c r="C49" s="18">
        <f>COUNTIF($B$1:$B48,TableData[Table Name])</f>
        <v>13</v>
      </c>
      <c r="D49" s="15">
        <v>4</v>
      </c>
      <c r="E49" s="15" t="s">
        <v>433</v>
      </c>
      <c r="F49" s="15" t="s">
        <v>434</v>
      </c>
      <c r="G49" s="15" t="s">
        <v>406</v>
      </c>
      <c r="H49" s="15" t="s">
        <v>311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 hidden="1" x14ac:dyDescent="0.25">
      <c r="A50" s="19" t="str">
        <f>TableData[Table Name]&amp;"-"&amp;TableData[Record No]</f>
        <v>Resource Relations-14</v>
      </c>
      <c r="B50" s="16" t="s">
        <v>443</v>
      </c>
      <c r="C50" s="18">
        <f>COUNTIF($B$1:$B49,TableData[Table Name])</f>
        <v>14</v>
      </c>
      <c r="D50" s="16">
        <v>12</v>
      </c>
      <c r="E50" s="16" t="s">
        <v>410</v>
      </c>
      <c r="F50" s="16" t="s">
        <v>435</v>
      </c>
      <c r="G50" s="16" t="s">
        <v>436</v>
      </c>
      <c r="H50" s="16" t="s">
        <v>311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 x14ac:dyDescent="0.25">
      <c r="A51" s="19" t="str">
        <f>TableData[Table Name]&amp;"-"&amp;TableData[Record No]</f>
        <v>Resource Scopes-0</v>
      </c>
      <c r="B51" s="16" t="s">
        <v>440</v>
      </c>
      <c r="C51" s="18">
        <f>COUNTIF($B$1:$B50,TableData[Table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 x14ac:dyDescent="0.25">
      <c r="A52" s="18" t="str">
        <f>TableData[Table Name]&amp;"-"&amp;TableData[Record No]</f>
        <v>Resource Scopes-1</v>
      </c>
      <c r="B52" s="16" t="s">
        <v>440</v>
      </c>
      <c r="C52" s="18">
        <f>COUNTIF($B$1:$B51,TableData[Table Name])</f>
        <v>1</v>
      </c>
      <c r="D52" s="15">
        <v>1</v>
      </c>
      <c r="E52" s="15" t="s">
        <v>166</v>
      </c>
      <c r="F52" s="15" t="s">
        <v>247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 x14ac:dyDescent="0.25">
      <c r="A53" s="19" t="str">
        <f>TableData[Table Name]&amp;"-"&amp;TableData[Record No]</f>
        <v>Resource Scopes-2</v>
      </c>
      <c r="B53" s="16" t="s">
        <v>440</v>
      </c>
      <c r="C53" s="18">
        <f>COUNTIF($B$1:$B52,TableData[Table Name])</f>
        <v>2</v>
      </c>
      <c r="D53" s="16">
        <v>1</v>
      </c>
      <c r="E53" s="16" t="s">
        <v>161</v>
      </c>
      <c r="F53" s="16" t="s">
        <v>248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 x14ac:dyDescent="0.25">
      <c r="A54" s="19" t="str">
        <f>TableData[Table Name]&amp;"-"&amp;TableData[Record No]</f>
        <v>Resource Lists-0</v>
      </c>
      <c r="B54" s="16" t="s">
        <v>441</v>
      </c>
      <c r="C54" s="18">
        <f>COUNTIF($B$1:$B53,TableData[Table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 x14ac:dyDescent="0.25">
      <c r="A55" s="18" t="str">
        <f>TableData[Table Name]&amp;"-"&amp;TableData[Record No]</f>
        <v>Resource Lists-1</v>
      </c>
      <c r="B55" s="16" t="s">
        <v>441</v>
      </c>
      <c r="C55" s="18">
        <f>COUNTIF($B$1:$B54,TableData[Table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 x14ac:dyDescent="0.25">
      <c r="A56" s="18" t="str">
        <f>TableData[Table Name]&amp;"-"&amp;TableData[Record No]</f>
        <v>Resource Lists-2</v>
      </c>
      <c r="B56" s="16" t="s">
        <v>441</v>
      </c>
      <c r="C56" s="18">
        <f>COUNTIF($B$1:$B55,TableData[Table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 x14ac:dyDescent="0.25">
      <c r="A57" s="18" t="str">
        <f>TableData[Table Name]&amp;"-"&amp;TableData[Record No]</f>
        <v>Resource Lists-3</v>
      </c>
      <c r="B57" s="16" t="s">
        <v>441</v>
      </c>
      <c r="C57" s="18">
        <f>COUNTIF($B$1:$B56,TableData[Table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 x14ac:dyDescent="0.25">
      <c r="A58" s="18" t="str">
        <f>TableData[Table Name]&amp;"-"&amp;TableData[Record No]</f>
        <v>Resource Lists-4</v>
      </c>
      <c r="B58" s="16" t="s">
        <v>441</v>
      </c>
      <c r="C58" s="18">
        <f>COUNTIF($B$1:$B57,TableData[Table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 x14ac:dyDescent="0.25">
      <c r="A59" s="18" t="str">
        <f>TableData[Table Name]&amp;"-"&amp;TableData[Record No]</f>
        <v>Resource Lists-5</v>
      </c>
      <c r="B59" s="16" t="s">
        <v>441</v>
      </c>
      <c r="C59" s="18">
        <f>COUNTIF($B$1:$B58,TableData[Table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 x14ac:dyDescent="0.25">
      <c r="A60" s="19" t="str">
        <f>TableData[Table Name]&amp;"-"&amp;TableData[Record No]</f>
        <v>Resource Lists-6</v>
      </c>
      <c r="B60" s="16" t="s">
        <v>441</v>
      </c>
      <c r="C60" s="18">
        <f>COUNTIF($B$1:$B59,TableData[Table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 x14ac:dyDescent="0.25">
      <c r="A61" s="19" t="str">
        <f>TableData[Table Name]&amp;"-"&amp;TableData[Record No]</f>
        <v>Resource List Scopes-0</v>
      </c>
      <c r="B61" s="16" t="s">
        <v>442</v>
      </c>
      <c r="C61" s="18">
        <f>COUNTIF($B$1:$B60,TableData[Table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 x14ac:dyDescent="0.25">
      <c r="A62" s="18" t="str">
        <f>TableData[Table Name]&amp;"-"&amp;TableData[Record No]</f>
        <v>Resource List Scopes-1</v>
      </c>
      <c r="B62" s="16" t="s">
        <v>442</v>
      </c>
      <c r="C62" s="18">
        <f>COUNTIF($B$1:$B61,TableData[Table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 x14ac:dyDescent="0.25">
      <c r="A63" s="19" t="str">
        <f>TableData[Table Name]&amp;"-"&amp;TableData[Record No]</f>
        <v>Resource List Scopes-2</v>
      </c>
      <c r="B63" s="16" t="s">
        <v>442</v>
      </c>
      <c r="C63" s="18">
        <f>COUNTIF($B$1:$B62,TableData[Table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 x14ac:dyDescent="0.25">
      <c r="A64" s="19" t="str">
        <f>TableData[Table Name]&amp;"-"&amp;TableData[Record No]</f>
        <v>Resource Forms-0</v>
      </c>
      <c r="B64" s="16" t="s">
        <v>433</v>
      </c>
      <c r="C64" s="18">
        <f>COUNTIF($B$1:$B63,TableData[Table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 x14ac:dyDescent="0.25">
      <c r="A65" s="18" t="str">
        <f>TableData[Table Name]&amp;"-"&amp;TableData[Record No]</f>
        <v>Resource Forms-1</v>
      </c>
      <c r="B65" s="16" t="s">
        <v>433</v>
      </c>
      <c r="C65" s="18">
        <f>COUNTIF($B$1:$B64,TableData[Table Name])</f>
        <v>1</v>
      </c>
      <c r="D65" s="15">
        <v>1</v>
      </c>
      <c r="E65" s="15" t="s">
        <v>230</v>
      </c>
      <c r="F65" s="15" t="s">
        <v>249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 x14ac:dyDescent="0.25">
      <c r="A66" s="18" t="str">
        <f>TableData[Table Name]&amp;"-"&amp;TableData[Record No]</f>
        <v>Resource Forms-2</v>
      </c>
      <c r="B66" s="16" t="s">
        <v>433</v>
      </c>
      <c r="C66" s="18">
        <f>COUNTIF($B$1:$B65,TableData[Table Name])</f>
        <v>2</v>
      </c>
      <c r="D66" s="15">
        <v>1</v>
      </c>
      <c r="E66" s="15" t="s">
        <v>250</v>
      </c>
      <c r="F66" s="15" t="s">
        <v>251</v>
      </c>
      <c r="G66" s="15" t="s">
        <v>252</v>
      </c>
      <c r="H66" s="15" t="s">
        <v>252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 x14ac:dyDescent="0.25">
      <c r="A67" s="18" t="str">
        <f>TableData[Table Name]&amp;"-"&amp;TableData[Record No]</f>
        <v>Resource Forms-3</v>
      </c>
      <c r="B67" s="16" t="s">
        <v>433</v>
      </c>
      <c r="C67" s="18">
        <f>COUNTIF($B$1:$B66,TableData[Table Name])</f>
        <v>3</v>
      </c>
      <c r="D67" s="15">
        <v>1</v>
      </c>
      <c r="E67" s="15" t="s">
        <v>253</v>
      </c>
      <c r="F67" s="15" t="s">
        <v>254</v>
      </c>
      <c r="G67" s="15" t="s">
        <v>255</v>
      </c>
      <c r="H67" s="15" t="s">
        <v>255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 x14ac:dyDescent="0.25">
      <c r="A68" s="18" t="str">
        <f>TableData[Table Name]&amp;"-"&amp;TableData[Record No]</f>
        <v>Resource Forms-4</v>
      </c>
      <c r="B68" s="16" t="s">
        <v>433</v>
      </c>
      <c r="C68" s="18">
        <f>COUNTIF($B$1:$B67,TableData[Table Name])</f>
        <v>4</v>
      </c>
      <c r="D68" s="15">
        <v>2</v>
      </c>
      <c r="E68" s="15" t="s">
        <v>256</v>
      </c>
      <c r="F68" s="15" t="s">
        <v>257</v>
      </c>
      <c r="G68" s="15" t="s">
        <v>258</v>
      </c>
      <c r="H68" s="15" t="s">
        <v>258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 x14ac:dyDescent="0.25">
      <c r="A69" s="18" t="str">
        <f>TableData[Table Name]&amp;"-"&amp;TableData[Record No]</f>
        <v>Resource Forms-5</v>
      </c>
      <c r="B69" s="16" t="s">
        <v>433</v>
      </c>
      <c r="C69" s="18">
        <f>COUNTIF($B$1:$B68,TableData[Table Name])</f>
        <v>5</v>
      </c>
      <c r="D69" s="15">
        <v>3</v>
      </c>
      <c r="E69" s="15" t="s">
        <v>259</v>
      </c>
      <c r="F69" s="15" t="s">
        <v>260</v>
      </c>
      <c r="G69" s="15" t="s">
        <v>261</v>
      </c>
      <c r="H69" s="15" t="s">
        <v>261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 x14ac:dyDescent="0.25">
      <c r="A70" s="18" t="str">
        <f>TableData[Table Name]&amp;"-"&amp;TableData[Record No]</f>
        <v>Resource Forms-6</v>
      </c>
      <c r="B70" s="16" t="s">
        <v>433</v>
      </c>
      <c r="C70" s="18">
        <f>COUNTIF($B$1:$B69,TableData[Table Name])</f>
        <v>6</v>
      </c>
      <c r="D70" s="15">
        <v>4</v>
      </c>
      <c r="E70" s="15" t="s">
        <v>262</v>
      </c>
      <c r="F70" s="15" t="s">
        <v>263</v>
      </c>
      <c r="G70" s="15" t="s">
        <v>208</v>
      </c>
      <c r="H70" s="15" t="s">
        <v>264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 x14ac:dyDescent="0.25">
      <c r="A71" s="19" t="str">
        <f>TableData[Table Name]&amp;"-"&amp;TableData[Record No]</f>
        <v>Resource Forms-7</v>
      </c>
      <c r="B71" s="16" t="s">
        <v>433</v>
      </c>
      <c r="C71" s="18">
        <f>COUNTIF($B$1:$B70,TableData[Table Name])</f>
        <v>7</v>
      </c>
      <c r="D71" s="16">
        <v>5</v>
      </c>
      <c r="E71" s="16" t="s">
        <v>265</v>
      </c>
      <c r="F71" s="16" t="s">
        <v>266</v>
      </c>
      <c r="G71" s="16" t="s">
        <v>267</v>
      </c>
      <c r="H71" s="16" t="s">
        <v>264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 x14ac:dyDescent="0.25">
      <c r="A72" s="19" t="str">
        <f>TableData[Table Name]&amp;"-"&amp;TableData[Record No]</f>
        <v>Resource Form Fields-0</v>
      </c>
      <c r="B72" s="16" t="s">
        <v>444</v>
      </c>
      <c r="C72" s="18">
        <f>COUNTIF($B$1:$B71,TableData[Table Name])</f>
        <v>0</v>
      </c>
      <c r="D72" s="16" t="s">
        <v>117</v>
      </c>
      <c r="E72" s="16" t="s">
        <v>26</v>
      </c>
      <c r="F72" s="16" t="s">
        <v>49</v>
      </c>
      <c r="G72" s="16" t="s">
        <v>269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 x14ac:dyDescent="0.25">
      <c r="A73" s="18" t="str">
        <f>TableData[Table Name]&amp;"-"&amp;TableData[Record No]</f>
        <v>Resource Form Fields-1</v>
      </c>
      <c r="B73" s="16" t="s">
        <v>444</v>
      </c>
      <c r="C73" s="18">
        <f>COUNTIF($B$1:$B72,TableData[Table Name])</f>
        <v>1</v>
      </c>
      <c r="D73" s="15">
        <v>1</v>
      </c>
      <c r="E73" s="15" t="s">
        <v>26</v>
      </c>
      <c r="F73" s="15" t="s">
        <v>270</v>
      </c>
      <c r="G73" s="15" t="s">
        <v>1</v>
      </c>
      <c r="H73" s="15" t="s">
        <v>303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 x14ac:dyDescent="0.25">
      <c r="A74" s="18" t="str">
        <f>TableData[Table Name]&amp;"-"&amp;TableData[Record No]</f>
        <v>Resource Form Fields-2</v>
      </c>
      <c r="B74" s="16" t="s">
        <v>444</v>
      </c>
      <c r="C74" s="18">
        <f>COUNTIF($B$1:$B73,TableData[Table Name])</f>
        <v>2</v>
      </c>
      <c r="D74" s="15">
        <v>1</v>
      </c>
      <c r="E74" s="15" t="s">
        <v>271</v>
      </c>
      <c r="F74" s="15" t="s">
        <v>270</v>
      </c>
      <c r="G74" s="15" t="s">
        <v>272</v>
      </c>
      <c r="H74" s="15" t="s">
        <v>303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 x14ac:dyDescent="0.25">
      <c r="A75" s="18" t="str">
        <f>TableData[Table Name]&amp;"-"&amp;TableData[Record No]</f>
        <v>Resource Form Fields-3</v>
      </c>
      <c r="B75" s="16" t="s">
        <v>444</v>
      </c>
      <c r="C75" s="18">
        <f>COUNTIF($B$1:$B74,TableData[Table Name])</f>
        <v>3</v>
      </c>
      <c r="D75" s="15">
        <v>1</v>
      </c>
      <c r="E75" s="15" t="s">
        <v>141</v>
      </c>
      <c r="F75" s="15" t="s">
        <v>273</v>
      </c>
      <c r="G75" s="15" t="s">
        <v>274</v>
      </c>
      <c r="H75" s="15" t="s">
        <v>303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 x14ac:dyDescent="0.25">
      <c r="A76" s="18" t="str">
        <f>TableData[Table Name]&amp;"-"&amp;TableData[Record No]</f>
        <v>Resource Form Fields-4</v>
      </c>
      <c r="B76" s="16" t="s">
        <v>444</v>
      </c>
      <c r="C76" s="18">
        <f>COUNTIF($B$1:$B75,TableData[Table Name])</f>
        <v>4</v>
      </c>
      <c r="D76" s="15">
        <v>2</v>
      </c>
      <c r="E76" s="15" t="s">
        <v>26</v>
      </c>
      <c r="F76" s="15" t="s">
        <v>270</v>
      </c>
      <c r="G76" s="15" t="s">
        <v>1</v>
      </c>
      <c r="H76" s="15" t="s">
        <v>303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 x14ac:dyDescent="0.25">
      <c r="A77" s="18" t="str">
        <f>TableData[Table Name]&amp;"-"&amp;TableData[Record No]</f>
        <v>Resource Form Fields-5</v>
      </c>
      <c r="B77" s="16" t="s">
        <v>444</v>
      </c>
      <c r="C77" s="18">
        <f>COUNTIF($B$1:$B76,TableData[Table Name])</f>
        <v>5</v>
      </c>
      <c r="D77" s="15">
        <v>2</v>
      </c>
      <c r="E77" s="15" t="s">
        <v>271</v>
      </c>
      <c r="F77" s="15" t="s">
        <v>270</v>
      </c>
      <c r="G77" s="15" t="s">
        <v>272</v>
      </c>
      <c r="H77" s="15" t="s">
        <v>303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 x14ac:dyDescent="0.25">
      <c r="A78" s="18" t="str">
        <f>TableData[Table Name]&amp;"-"&amp;TableData[Record No]</f>
        <v>Resource Form Fields-6</v>
      </c>
      <c r="B78" s="16" t="s">
        <v>444</v>
      </c>
      <c r="C78" s="18">
        <f>COUNTIF($B$1:$B77,TableData[Table Name])</f>
        <v>6</v>
      </c>
      <c r="D78" s="15">
        <v>3</v>
      </c>
      <c r="E78" s="15" t="s">
        <v>26</v>
      </c>
      <c r="F78" s="15" t="s">
        <v>270</v>
      </c>
      <c r="G78" s="15" t="s">
        <v>1</v>
      </c>
      <c r="H78" s="15" t="s">
        <v>303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 x14ac:dyDescent="0.25">
      <c r="A79" s="18" t="str">
        <f>TableData[Table Name]&amp;"-"&amp;TableData[Record No]</f>
        <v>Resource Form Fields-7</v>
      </c>
      <c r="B79" s="16" t="s">
        <v>444</v>
      </c>
      <c r="C79" s="18">
        <f>COUNTIF($B$1:$B78,TableData[Table Name])</f>
        <v>7</v>
      </c>
      <c r="D79" s="15">
        <v>3</v>
      </c>
      <c r="E79" s="15" t="s">
        <v>271</v>
      </c>
      <c r="F79" s="15" t="s">
        <v>270</v>
      </c>
      <c r="G79" s="15" t="s">
        <v>272</v>
      </c>
      <c r="H79" s="15" t="s">
        <v>303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 x14ac:dyDescent="0.25">
      <c r="A80" s="18" t="str">
        <f>TableData[Table Name]&amp;"-"&amp;TableData[Record No]</f>
        <v>Resource Form Fields-8</v>
      </c>
      <c r="B80" s="16" t="s">
        <v>444</v>
      </c>
      <c r="C80" s="18">
        <f>COUNTIF($B$1:$B79,TableData[Table Name])</f>
        <v>8</v>
      </c>
      <c r="D80" s="15">
        <v>4</v>
      </c>
      <c r="E80" s="15" t="s">
        <v>26</v>
      </c>
      <c r="F80" s="15" t="s">
        <v>270</v>
      </c>
      <c r="G80" s="15" t="s">
        <v>275</v>
      </c>
      <c r="H80" s="15" t="s">
        <v>303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 x14ac:dyDescent="0.25">
      <c r="A81" s="18" t="str">
        <f>TableData[Table Name]&amp;"-"&amp;TableData[Record No]</f>
        <v>Resource Form Fields-9</v>
      </c>
      <c r="B81" s="16" t="s">
        <v>444</v>
      </c>
      <c r="C81" s="18">
        <f>COUNTIF($B$1:$B80,TableData[Table Name])</f>
        <v>9</v>
      </c>
      <c r="D81" s="15">
        <v>4</v>
      </c>
      <c r="E81" s="15" t="s">
        <v>28</v>
      </c>
      <c r="F81" s="15" t="s">
        <v>276</v>
      </c>
      <c r="G81" s="15" t="s">
        <v>28</v>
      </c>
      <c r="H81" s="15" t="s">
        <v>303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 x14ac:dyDescent="0.25">
      <c r="A82" s="18" t="str">
        <f>TableData[Table Name]&amp;"-"&amp;TableData[Record No]</f>
        <v>Resource Form Fields-10</v>
      </c>
      <c r="B82" s="16" t="s">
        <v>444</v>
      </c>
      <c r="C82" s="18">
        <f>COUNTIF($B$1:$B81,TableData[Table Name])</f>
        <v>10</v>
      </c>
      <c r="D82" s="15">
        <v>4</v>
      </c>
      <c r="E82" s="15" t="s">
        <v>30</v>
      </c>
      <c r="F82" s="15" t="s">
        <v>270</v>
      </c>
      <c r="G82" s="15" t="s">
        <v>277</v>
      </c>
      <c r="H82" s="15" t="s">
        <v>303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 x14ac:dyDescent="0.25">
      <c r="A83" s="18" t="str">
        <f>TableData[Table Name]&amp;"-"&amp;TableData[Record No]</f>
        <v>Resource Form Fields-11</v>
      </c>
      <c r="B83" s="16" t="s">
        <v>444</v>
      </c>
      <c r="C83" s="18">
        <f>COUNTIF($B$1:$B82,TableData[Table Name])</f>
        <v>11</v>
      </c>
      <c r="D83" s="15">
        <v>5</v>
      </c>
      <c r="E83" s="15" t="s">
        <v>26</v>
      </c>
      <c r="F83" s="15" t="s">
        <v>270</v>
      </c>
      <c r="G83" s="15" t="s">
        <v>1</v>
      </c>
      <c r="H83" s="15" t="s">
        <v>303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 x14ac:dyDescent="0.25">
      <c r="A84" s="18" t="str">
        <f>TableData[Table Name]&amp;"-"&amp;TableData[Record No]</f>
        <v>Resource Form Fields-12</v>
      </c>
      <c r="B84" s="16" t="s">
        <v>444</v>
      </c>
      <c r="C84" s="18">
        <f>COUNTIF($B$1:$B83,TableData[Table Name])</f>
        <v>12</v>
      </c>
      <c r="D84" s="15">
        <v>5</v>
      </c>
      <c r="E84" s="15" t="s">
        <v>28</v>
      </c>
      <c r="F84" s="15" t="s">
        <v>276</v>
      </c>
      <c r="G84" s="15" t="s">
        <v>28</v>
      </c>
      <c r="H84" s="15" t="s">
        <v>303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 x14ac:dyDescent="0.25">
      <c r="A85" s="18" t="str">
        <f>TableData[Table Name]&amp;"-"&amp;TableData[Record No]</f>
        <v>Resource Form Fields-13</v>
      </c>
      <c r="B85" s="16" t="s">
        <v>444</v>
      </c>
      <c r="C85" s="18">
        <f>COUNTIF($B$1:$B84,TableData[Table Name])</f>
        <v>13</v>
      </c>
      <c r="D85" s="15">
        <v>5</v>
      </c>
      <c r="E85" s="15" t="s">
        <v>30</v>
      </c>
      <c r="F85" s="15" t="s">
        <v>270</v>
      </c>
      <c r="G85" s="15" t="s">
        <v>278</v>
      </c>
      <c r="H85" s="15" t="s">
        <v>303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 x14ac:dyDescent="0.25">
      <c r="A86" s="18" t="str">
        <f>TableData[Table Name]&amp;"-"&amp;TableData[Record No]</f>
        <v>Resource Form Fields-14</v>
      </c>
      <c r="B86" s="16" t="s">
        <v>444</v>
      </c>
      <c r="C86" s="18">
        <f>COUNTIF($B$1:$B85,TableData[Table Name])</f>
        <v>14</v>
      </c>
      <c r="D86" s="15">
        <v>6</v>
      </c>
      <c r="E86" s="15" t="s">
        <v>26</v>
      </c>
      <c r="F86" s="15" t="s">
        <v>270</v>
      </c>
      <c r="G86" s="15" t="s">
        <v>1</v>
      </c>
      <c r="H86" s="15" t="s">
        <v>303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 x14ac:dyDescent="0.25">
      <c r="A87" s="18" t="str">
        <f>TableData[Table Name]&amp;"-"&amp;TableData[Record No]</f>
        <v>Resource Form Fields-15</v>
      </c>
      <c r="B87" s="16" t="s">
        <v>444</v>
      </c>
      <c r="C87" s="18">
        <f>COUNTIF($B$1:$B86,TableData[Table Name])</f>
        <v>15</v>
      </c>
      <c r="D87" s="15">
        <v>6</v>
      </c>
      <c r="E87" s="15" t="s">
        <v>28</v>
      </c>
      <c r="F87" s="15" t="s">
        <v>276</v>
      </c>
      <c r="G87" s="15" t="s">
        <v>28</v>
      </c>
      <c r="H87" s="15" t="s">
        <v>303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 x14ac:dyDescent="0.25">
      <c r="A88" s="18" t="str">
        <f>TableData[Table Name]&amp;"-"&amp;TableData[Record No]</f>
        <v>Resource Form Fields-16</v>
      </c>
      <c r="B88" s="16" t="s">
        <v>444</v>
      </c>
      <c r="C88" s="18">
        <f>COUNTIF($B$1:$B87,TableData[Table Name])</f>
        <v>16</v>
      </c>
      <c r="D88" s="15">
        <v>6</v>
      </c>
      <c r="E88" s="15" t="s">
        <v>30</v>
      </c>
      <c r="F88" s="15" t="s">
        <v>270</v>
      </c>
      <c r="G88" s="15" t="s">
        <v>278</v>
      </c>
      <c r="H88" s="15" t="s">
        <v>303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 x14ac:dyDescent="0.25">
      <c r="A89" s="18" t="str">
        <f>TableData[Table Name]&amp;"-"&amp;TableData[Record No]</f>
        <v>Resource Form Fields-17</v>
      </c>
      <c r="B89" s="16" t="s">
        <v>444</v>
      </c>
      <c r="C89" s="18">
        <f>COUNTIF($B$1:$B88,TableData[Table Name])</f>
        <v>17</v>
      </c>
      <c r="D89" s="15">
        <v>6</v>
      </c>
      <c r="E89" s="15" t="s">
        <v>31</v>
      </c>
      <c r="F89" s="15" t="s">
        <v>270</v>
      </c>
      <c r="G89" s="15" t="s">
        <v>279</v>
      </c>
      <c r="H89" s="15" t="s">
        <v>303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 x14ac:dyDescent="0.25">
      <c r="A90" s="18" t="str">
        <f>TableData[Table Name]&amp;"-"&amp;TableData[Record No]</f>
        <v>Resource Form Fields-18</v>
      </c>
      <c r="B90" s="16" t="s">
        <v>444</v>
      </c>
      <c r="C90" s="18">
        <f>COUNTIF($B$1:$B89,TableData[Table Name])</f>
        <v>18</v>
      </c>
      <c r="D90" s="15">
        <v>6</v>
      </c>
      <c r="E90" s="15" t="s">
        <v>32</v>
      </c>
      <c r="F90" s="15" t="s">
        <v>270</v>
      </c>
      <c r="G90" s="15" t="s">
        <v>12</v>
      </c>
      <c r="H90" s="15" t="s">
        <v>303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 x14ac:dyDescent="0.25">
      <c r="A91" s="18" t="str">
        <f>TableData[Table Name]&amp;"-"&amp;TableData[Record No]</f>
        <v>Resource Form Fields-19</v>
      </c>
      <c r="B91" s="16" t="s">
        <v>444</v>
      </c>
      <c r="C91" s="18">
        <f>COUNTIF($B$1:$B90,TableData[Table Name])</f>
        <v>19</v>
      </c>
      <c r="D91" s="15">
        <v>6</v>
      </c>
      <c r="E91" s="15" t="s">
        <v>33</v>
      </c>
      <c r="F91" s="15" t="s">
        <v>270</v>
      </c>
      <c r="G91" s="15" t="s">
        <v>280</v>
      </c>
      <c r="H91" s="15" t="s">
        <v>303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 x14ac:dyDescent="0.25">
      <c r="A92" s="18" t="str">
        <f>TableData[Table Name]&amp;"-"&amp;TableData[Record No]</f>
        <v>Resource Form Fields-20</v>
      </c>
      <c r="B92" s="16" t="s">
        <v>444</v>
      </c>
      <c r="C92" s="18">
        <f>COUNTIF($B$1:$B91,TableData[Table Name])</f>
        <v>20</v>
      </c>
      <c r="D92" s="15">
        <v>6</v>
      </c>
      <c r="E92" s="15" t="s">
        <v>34</v>
      </c>
      <c r="F92" s="15" t="s">
        <v>270</v>
      </c>
      <c r="G92" s="15" t="s">
        <v>281</v>
      </c>
      <c r="H92" s="15" t="s">
        <v>303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 x14ac:dyDescent="0.25">
      <c r="A93" s="18" t="str">
        <f>TableData[Table Name]&amp;"-"&amp;TableData[Record No]</f>
        <v>Resource Form Fields-21</v>
      </c>
      <c r="B93" s="16" t="s">
        <v>444</v>
      </c>
      <c r="C93" s="18">
        <f>COUNTIF($B$1:$B92,TableData[Table Name])</f>
        <v>21</v>
      </c>
      <c r="D93" s="15">
        <v>6</v>
      </c>
      <c r="E93" s="15" t="s">
        <v>35</v>
      </c>
      <c r="F93" s="15" t="s">
        <v>270</v>
      </c>
      <c r="G93" s="15" t="s">
        <v>282</v>
      </c>
      <c r="H93" s="15" t="s">
        <v>303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 x14ac:dyDescent="0.25">
      <c r="A94" s="18" t="str">
        <f>TableData[Table Name]&amp;"-"&amp;TableData[Record No]</f>
        <v>Resource Form Fields-22</v>
      </c>
      <c r="B94" s="16" t="s">
        <v>444</v>
      </c>
      <c r="C94" s="18">
        <f>COUNTIF($B$1:$B93,TableData[Table Name])</f>
        <v>22</v>
      </c>
      <c r="D94" s="15">
        <v>7</v>
      </c>
      <c r="E94" s="15" t="s">
        <v>26</v>
      </c>
      <c r="F94" s="15" t="s">
        <v>270</v>
      </c>
      <c r="G94" s="15" t="s">
        <v>285</v>
      </c>
      <c r="H94" s="15" t="s">
        <v>303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 x14ac:dyDescent="0.25">
      <c r="A95" s="18" t="str">
        <f>TableData[Table Name]&amp;"-"&amp;TableData[Record No]</f>
        <v>Resource Form Fields-23</v>
      </c>
      <c r="B95" s="16" t="s">
        <v>444</v>
      </c>
      <c r="C95" s="18">
        <f>COUNTIF($B$1:$B94,TableData[Table Name])</f>
        <v>23</v>
      </c>
      <c r="D95" s="15">
        <v>7</v>
      </c>
      <c r="E95" s="15" t="s">
        <v>191</v>
      </c>
      <c r="F95" s="15" t="s">
        <v>270</v>
      </c>
      <c r="G95" s="15" t="s">
        <v>283</v>
      </c>
      <c r="H95" s="15" t="s">
        <v>303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 x14ac:dyDescent="0.25">
      <c r="A96" s="18" t="str">
        <f>TableData[Table Name]&amp;"-"&amp;TableData[Record No]</f>
        <v>Resource Form Fields-24</v>
      </c>
      <c r="B96" s="16" t="s">
        <v>444</v>
      </c>
      <c r="C96" s="18">
        <f>COUNTIF($B$1:$B95,TableData[Table Name])</f>
        <v>24</v>
      </c>
      <c r="D96" s="15">
        <v>7</v>
      </c>
      <c r="E96" s="15" t="s">
        <v>192</v>
      </c>
      <c r="F96" s="15" t="s">
        <v>270</v>
      </c>
      <c r="G96" s="15" t="s">
        <v>284</v>
      </c>
      <c r="H96" s="15" t="s">
        <v>303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 x14ac:dyDescent="0.25">
      <c r="A97" s="18" t="str">
        <f>TableData[Table Name]&amp;"-"&amp;TableData[Record No]</f>
        <v>Resource Form Fields-25</v>
      </c>
      <c r="B97" s="16" t="s">
        <v>444</v>
      </c>
      <c r="C97" s="18">
        <f>COUNTIF($B$1:$B96,TableData[Table Name])</f>
        <v>25</v>
      </c>
      <c r="D97" s="15">
        <v>7</v>
      </c>
      <c r="E97" s="15" t="s">
        <v>189</v>
      </c>
      <c r="F97" s="15" t="s">
        <v>276</v>
      </c>
      <c r="G97" s="15" t="s">
        <v>286</v>
      </c>
      <c r="H97" s="15" t="s">
        <v>303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 x14ac:dyDescent="0.25">
      <c r="A98" s="18" t="str">
        <f>TableData[Table Name]&amp;"-"&amp;TableData[Record No]</f>
        <v>Resource Form Fields-26</v>
      </c>
      <c r="B98" s="16" t="s">
        <v>444</v>
      </c>
      <c r="C98" s="18">
        <f>COUNTIF($B$1:$B97,TableData[Table Name])</f>
        <v>26</v>
      </c>
      <c r="D98" s="15">
        <v>7</v>
      </c>
      <c r="E98" s="15" t="s">
        <v>190</v>
      </c>
      <c r="F98" s="15" t="s">
        <v>276</v>
      </c>
      <c r="G98" s="15" t="s">
        <v>287</v>
      </c>
      <c r="H98" s="15" t="s">
        <v>303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 x14ac:dyDescent="0.25">
      <c r="A99" s="18" t="str">
        <f>TableData[Table Name]&amp;"-"&amp;TableData[Record No]</f>
        <v>Resource Form Fields-27</v>
      </c>
      <c r="B99" s="16" t="s">
        <v>444</v>
      </c>
      <c r="C99" s="18">
        <f>COUNTIF($B$1:$B98,TableData[Table Name])</f>
        <v>27</v>
      </c>
      <c r="D99" s="15">
        <v>7</v>
      </c>
      <c r="E99" s="15" t="s">
        <v>196</v>
      </c>
      <c r="F99" s="15" t="s">
        <v>276</v>
      </c>
      <c r="G99" s="15" t="s">
        <v>288</v>
      </c>
      <c r="H99" s="15" t="s">
        <v>303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 x14ac:dyDescent="0.25">
      <c r="A100" s="18" t="str">
        <f>TableData[Table Name]&amp;"-"&amp;TableData[Record No]</f>
        <v>Resource Form Fields-28</v>
      </c>
      <c r="B100" s="16" t="s">
        <v>444</v>
      </c>
      <c r="C100" s="18">
        <f>COUNTIF($B$1:$B99,TableData[Table Name])</f>
        <v>28</v>
      </c>
      <c r="D100" s="15">
        <v>7</v>
      </c>
      <c r="E100" s="15" t="s">
        <v>195</v>
      </c>
      <c r="F100" s="15" t="s">
        <v>276</v>
      </c>
      <c r="G100" s="15" t="s">
        <v>289</v>
      </c>
      <c r="H100" s="15" t="s">
        <v>303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 x14ac:dyDescent="0.25">
      <c r="A101" s="18" t="str">
        <f>TableData[Table Name]&amp;"-"&amp;TableData[Record No]</f>
        <v>Resource Form Fields-29</v>
      </c>
      <c r="B101" s="16" t="s">
        <v>444</v>
      </c>
      <c r="C101" s="18">
        <f>COUNTIF($B$1:$B100,TableData[Table Name])</f>
        <v>29</v>
      </c>
      <c r="D101" s="15">
        <v>7</v>
      </c>
      <c r="E101" s="15" t="s">
        <v>49</v>
      </c>
      <c r="F101" s="15" t="s">
        <v>273</v>
      </c>
      <c r="G101" s="15" t="s">
        <v>290</v>
      </c>
      <c r="H101" s="15" t="s">
        <v>292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 x14ac:dyDescent="0.25">
      <c r="A102" s="18" t="str">
        <f>TableData[Table Name]&amp;"-"&amp;TableData[Record No]</f>
        <v>Resource Form Fields-30</v>
      </c>
      <c r="B102" s="16" t="s">
        <v>444</v>
      </c>
      <c r="C102" s="18">
        <f>COUNTIF($B$1:$B101,TableData[Table Name])</f>
        <v>30</v>
      </c>
      <c r="D102" s="15">
        <v>7</v>
      </c>
      <c r="E102" s="15" t="s">
        <v>202</v>
      </c>
      <c r="F102" s="15" t="s">
        <v>270</v>
      </c>
      <c r="G102" s="15" t="s">
        <v>291</v>
      </c>
      <c r="H102" s="15" t="s">
        <v>292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 x14ac:dyDescent="0.25">
      <c r="A103" s="19" t="str">
        <f>TableData[Table Name]&amp;"-"&amp;TableData[Record No]</f>
        <v>Resource Form Fields-31</v>
      </c>
      <c r="B103" s="16" t="s">
        <v>444</v>
      </c>
      <c r="C103" s="18">
        <f>COUNTIF($B$1:$B102,TableData[Table Name])</f>
        <v>31</v>
      </c>
      <c r="D103" s="16">
        <v>7</v>
      </c>
      <c r="E103" s="16" t="s">
        <v>204</v>
      </c>
      <c r="F103" s="16" t="s">
        <v>276</v>
      </c>
      <c r="G103" s="16" t="s">
        <v>293</v>
      </c>
      <c r="H103" s="16" t="s">
        <v>292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 x14ac:dyDescent="0.25">
      <c r="A104" s="19" t="str">
        <f>TableData[Table Name]&amp;"-"&amp;TableData[Record No]</f>
        <v>Resource Form Field Data-0</v>
      </c>
      <c r="B104" s="16" t="s">
        <v>445</v>
      </c>
      <c r="C104" s="18">
        <f>COUNTIF($B$1:$B103,TableData[Table Name])</f>
        <v>0</v>
      </c>
      <c r="D104" s="16" t="s">
        <v>122</v>
      </c>
      <c r="E104" s="16" t="s">
        <v>127</v>
      </c>
      <c r="F104" s="16" t="s">
        <v>56</v>
      </c>
      <c r="G104" s="16" t="s">
        <v>579</v>
      </c>
      <c r="H104" s="16" t="s">
        <v>580</v>
      </c>
      <c r="I104" s="16" t="s">
        <v>581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 x14ac:dyDescent="0.25">
      <c r="A105" s="19" t="str">
        <f>TableData[Table Name]&amp;"-"&amp;TableData[Record No]</f>
        <v>Resource Form Field Data-1</v>
      </c>
      <c r="B105" s="16" t="s">
        <v>445</v>
      </c>
      <c r="C105" s="18">
        <f>COUNTIF($B$1:$B104,TableData[Table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 x14ac:dyDescent="0.25">
      <c r="A106" s="19" t="str">
        <f>TableData[Table Name]&amp;"-"&amp;TableData[Record No]</f>
        <v>Resource Form Field Data-2</v>
      </c>
      <c r="B106" s="16" t="s">
        <v>445</v>
      </c>
      <c r="C106" s="18">
        <f>COUNTIF($B$1:$B105,TableData[Table Name])</f>
        <v>2</v>
      </c>
      <c r="D106" s="16">
        <v>2</v>
      </c>
      <c r="E106" s="16" t="s">
        <v>271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 x14ac:dyDescent="0.25">
      <c r="A107" s="19" t="str">
        <f>TableData[Table Name]&amp;"-"&amp;TableData[Record No]</f>
        <v>Resource Form Field Data-3</v>
      </c>
      <c r="B107" s="16" t="s">
        <v>445</v>
      </c>
      <c r="C107" s="18">
        <f>COUNTIF($B$1:$B106,TableData[Table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 x14ac:dyDescent="0.25">
      <c r="A108" s="19" t="str">
        <f>TableData[Table Name]&amp;"-"&amp;TableData[Record No]</f>
        <v>Resource Form Field Data-4</v>
      </c>
      <c r="B108" s="16" t="s">
        <v>445</v>
      </c>
      <c r="C108" s="18">
        <f>COUNTIF($B$1:$B107,TableData[Table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 x14ac:dyDescent="0.25">
      <c r="A109" s="19" t="str">
        <f>TableData[Table Name]&amp;"-"&amp;TableData[Record No]</f>
        <v>Resource Form Field Data-5</v>
      </c>
      <c r="B109" s="16" t="s">
        <v>445</v>
      </c>
      <c r="C109" s="18">
        <f>COUNTIF($B$1:$B108,TableData[Table Name])</f>
        <v>5</v>
      </c>
      <c r="D109" s="16">
        <v>5</v>
      </c>
      <c r="E109" s="16" t="s">
        <v>271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 x14ac:dyDescent="0.25">
      <c r="A110" s="19" t="str">
        <f>TableData[Table Name]&amp;"-"&amp;TableData[Record No]</f>
        <v>Resource Form Field Data-6</v>
      </c>
      <c r="B110" s="16" t="s">
        <v>445</v>
      </c>
      <c r="C110" s="18">
        <f>COUNTIF($B$1:$B109,TableData[Table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 x14ac:dyDescent="0.25">
      <c r="A111" s="19" t="str">
        <f>TableData[Table Name]&amp;"-"&amp;TableData[Record No]</f>
        <v>Resource Form Field Data-7</v>
      </c>
      <c r="B111" s="16" t="s">
        <v>445</v>
      </c>
      <c r="C111" s="18">
        <f>COUNTIF($B$1:$B110,TableData[Table Name])</f>
        <v>7</v>
      </c>
      <c r="D111" s="16">
        <v>7</v>
      </c>
      <c r="E111" s="16" t="s">
        <v>271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 x14ac:dyDescent="0.25">
      <c r="A112" s="19" t="str">
        <f>TableData[Table Name]&amp;"-"&amp;TableData[Record No]</f>
        <v>Resource Form Field Data-8</v>
      </c>
      <c r="B112" s="16" t="s">
        <v>445</v>
      </c>
      <c r="C112" s="18">
        <f>COUNTIF($B$1:$B111,TableData[Table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 x14ac:dyDescent="0.25">
      <c r="A113" s="19" t="str">
        <f>TableData[Table Name]&amp;"-"&amp;TableData[Record No]</f>
        <v>Resource Form Field Data-9</v>
      </c>
      <c r="B113" s="16" t="s">
        <v>445</v>
      </c>
      <c r="C113" s="18">
        <f>COUNTIF($B$1:$B112,TableData[Table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 x14ac:dyDescent="0.25">
      <c r="A114" s="19" t="str">
        <f>TableData[Table Name]&amp;"-"&amp;TableData[Record No]</f>
        <v>Resource Form Field Data-10</v>
      </c>
      <c r="B114" s="16" t="s">
        <v>445</v>
      </c>
      <c r="C114" s="18">
        <f>COUNTIF($B$1:$B113,TableData[Table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 x14ac:dyDescent="0.25">
      <c r="A115" s="19" t="str">
        <f>TableData[Table Name]&amp;"-"&amp;TableData[Record No]</f>
        <v>Resource Form Field Data-11</v>
      </c>
      <c r="B115" s="16" t="s">
        <v>445</v>
      </c>
      <c r="C115" s="18">
        <f>COUNTIF($B$1:$B114,TableData[Table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 x14ac:dyDescent="0.25">
      <c r="A116" s="19" t="str">
        <f>TableData[Table Name]&amp;"-"&amp;TableData[Record No]</f>
        <v>Resource Form Field Data-12</v>
      </c>
      <c r="B116" s="16" t="s">
        <v>445</v>
      </c>
      <c r="C116" s="18">
        <f>COUNTIF($B$1:$B115,TableData[Table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 x14ac:dyDescent="0.25">
      <c r="A117" s="19" t="str">
        <f>TableData[Table Name]&amp;"-"&amp;TableData[Record No]</f>
        <v>Resource Form Field Data-13</v>
      </c>
      <c r="B117" s="16" t="s">
        <v>445</v>
      </c>
      <c r="C117" s="18">
        <f>COUNTIF($B$1:$B116,TableData[Table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 x14ac:dyDescent="0.25">
      <c r="A118" s="19" t="str">
        <f>TableData[Table Name]&amp;"-"&amp;TableData[Record No]</f>
        <v>Resource Form Field Data-14</v>
      </c>
      <c r="B118" s="16" t="s">
        <v>445</v>
      </c>
      <c r="C118" s="18">
        <f>COUNTIF($B$1:$B117,TableData[Table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 x14ac:dyDescent="0.25">
      <c r="A119" s="19" t="str">
        <f>TableData[Table Name]&amp;"-"&amp;TableData[Record No]</f>
        <v>Resource Form Field Data-15</v>
      </c>
      <c r="B119" s="16" t="s">
        <v>445</v>
      </c>
      <c r="C119" s="18">
        <f>COUNTIF($B$1:$B118,TableData[Table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 x14ac:dyDescent="0.25">
      <c r="A120" s="19" t="str">
        <f>TableData[Table Name]&amp;"-"&amp;TableData[Record No]</f>
        <v>Resource Form Field Data-16</v>
      </c>
      <c r="B120" s="16" t="s">
        <v>445</v>
      </c>
      <c r="C120" s="18">
        <f>COUNTIF($B$1:$B119,TableData[Table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 x14ac:dyDescent="0.25">
      <c r="A121" s="19" t="str">
        <f>TableData[Table Name]&amp;"-"&amp;TableData[Record No]</f>
        <v>Resource Form Field Data-17</v>
      </c>
      <c r="B121" s="16" t="s">
        <v>445</v>
      </c>
      <c r="C121" s="18">
        <f>COUNTIF($B$1:$B120,TableData[Table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 x14ac:dyDescent="0.25">
      <c r="A122" s="19" t="str">
        <f>TableData[Table Name]&amp;"-"&amp;TableData[Record No]</f>
        <v>Resource Form Field Data-18</v>
      </c>
      <c r="B122" s="16" t="s">
        <v>445</v>
      </c>
      <c r="C122" s="18">
        <f>COUNTIF($B$1:$B121,TableData[Table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 x14ac:dyDescent="0.25">
      <c r="A123" s="19" t="str">
        <f>TableData[Table Name]&amp;"-"&amp;TableData[Record No]</f>
        <v>Resource Form Field Data-19</v>
      </c>
      <c r="B123" s="16" t="s">
        <v>445</v>
      </c>
      <c r="C123" s="18">
        <f>COUNTIF($B$1:$B122,TableData[Table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 x14ac:dyDescent="0.25">
      <c r="A124" s="19" t="str">
        <f>TableData[Table Name]&amp;"-"&amp;TableData[Record No]</f>
        <v>Resource Form Field Data-20</v>
      </c>
      <c r="B124" s="16" t="s">
        <v>445</v>
      </c>
      <c r="C124" s="18">
        <f>COUNTIF($B$1:$B123,TableData[Table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 x14ac:dyDescent="0.25">
      <c r="A125" s="19" t="str">
        <f>TableData[Table Name]&amp;"-"&amp;TableData[Record No]</f>
        <v>Resource Form Field Data-21</v>
      </c>
      <c r="B125" s="16" t="s">
        <v>445</v>
      </c>
      <c r="C125" s="18">
        <f>COUNTIF($B$1:$B124,TableData[Table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 x14ac:dyDescent="0.25">
      <c r="A126" s="19" t="str">
        <f>TableData[Table Name]&amp;"-"&amp;TableData[Record No]</f>
        <v>Resource Form Field Data-22</v>
      </c>
      <c r="B126" s="16" t="s">
        <v>445</v>
      </c>
      <c r="C126" s="18">
        <f>COUNTIF($B$1:$B125,TableData[Table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 x14ac:dyDescent="0.25">
      <c r="A127" s="19" t="str">
        <f>TableData[Table Name]&amp;"-"&amp;TableData[Record No]</f>
        <v>Resource Form Field Data-23</v>
      </c>
      <c r="B127" s="16" t="s">
        <v>445</v>
      </c>
      <c r="C127" s="18">
        <f>COUNTIF($B$1:$B126,TableData[Table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 x14ac:dyDescent="0.25">
      <c r="A128" s="19" t="str">
        <f>TableData[Table Name]&amp;"-"&amp;TableData[Record No]</f>
        <v>Resource Form Field Data-24</v>
      </c>
      <c r="B128" s="16" t="s">
        <v>445</v>
      </c>
      <c r="C128" s="18">
        <f>COUNTIF($B$1:$B127,TableData[Table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 x14ac:dyDescent="0.25">
      <c r="A129" s="19" t="str">
        <f>TableData[Table Name]&amp;"-"&amp;TableData[Record No]</f>
        <v>Resource Form Field Data-25</v>
      </c>
      <c r="B129" s="16" t="s">
        <v>445</v>
      </c>
      <c r="C129" s="18">
        <f>COUNTIF($B$1:$B128,TableData[Table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 x14ac:dyDescent="0.25">
      <c r="A130" s="19" t="str">
        <f>TableData[Table Name]&amp;"-"&amp;TableData[Record No]</f>
        <v>Resource Form Field Data-26</v>
      </c>
      <c r="B130" s="16" t="s">
        <v>445</v>
      </c>
      <c r="C130" s="18">
        <f>COUNTIF($B$1:$B129,TableData[Table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 x14ac:dyDescent="0.25">
      <c r="A131" s="19" t="str">
        <f>TableData[Table Name]&amp;"-"&amp;TableData[Record No]</f>
        <v>Resource Form Field Data-27</v>
      </c>
      <c r="B131" s="16" t="s">
        <v>445</v>
      </c>
      <c r="C131" s="18">
        <f>COUNTIF($B$1:$B130,TableData[Table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 x14ac:dyDescent="0.25">
      <c r="A132" s="19" t="str">
        <f>TableData[Table Name]&amp;"-"&amp;TableData[Record No]</f>
        <v>Resource Form Field Data-28</v>
      </c>
      <c r="B132" s="16" t="s">
        <v>445</v>
      </c>
      <c r="C132" s="18">
        <f>COUNTIF($B$1:$B131,TableData[Table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 x14ac:dyDescent="0.25">
      <c r="A133" s="19" t="str">
        <f>TableData[Table Name]&amp;"-"&amp;TableData[Record No]</f>
        <v>Resource Form Field Data-29</v>
      </c>
      <c r="B133" s="16" t="s">
        <v>445</v>
      </c>
      <c r="C133" s="18">
        <f>COUNTIF($B$1:$B132,TableData[Table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 x14ac:dyDescent="0.25">
      <c r="A134" s="19" t="str">
        <f>TableData[Table Name]&amp;"-"&amp;TableData[Record No]</f>
        <v>Resource Form Field Data-30</v>
      </c>
      <c r="B134" s="16" t="s">
        <v>445</v>
      </c>
      <c r="C134" s="18">
        <f>COUNTIF($B$1:$B133,TableData[Table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 x14ac:dyDescent="0.25">
      <c r="A135" s="19" t="str">
        <f>TableData[Table Name]&amp;"-"&amp;TableData[Record No]</f>
        <v>Resource Form Field Data-31</v>
      </c>
      <c r="B135" s="16" t="s">
        <v>445</v>
      </c>
      <c r="C135" s="18">
        <f>COUNTIF($B$1:$B134,TableData[Table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 x14ac:dyDescent="0.25">
      <c r="A136" s="19" t="str">
        <f>TableData[Table Name]&amp;"-"&amp;TableData[Record No]</f>
        <v>Resource Actions-0</v>
      </c>
      <c r="B136" s="16" t="s">
        <v>316</v>
      </c>
      <c r="C136" s="18">
        <f>COUNTIF($B$1:$B135,TableData[Table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327</v>
      </c>
      <c r="J136" s="16" t="s">
        <v>77</v>
      </c>
      <c r="K136" s="16" t="s">
        <v>324</v>
      </c>
      <c r="L136" s="16"/>
      <c r="M136" s="16"/>
      <c r="N136" s="16"/>
      <c r="O136" s="16"/>
      <c r="P136" s="16"/>
      <c r="Q136" s="16"/>
      <c r="R136" s="16"/>
    </row>
    <row r="137" spans="1:18" hidden="1" x14ac:dyDescent="0.25">
      <c r="A137" s="18" t="str">
        <f>TableData[Table Name]&amp;"-"&amp;TableData[Record No]</f>
        <v>Resource Actions-1</v>
      </c>
      <c r="B137" s="16" t="s">
        <v>316</v>
      </c>
      <c r="C137" s="18">
        <f>COUNTIF($B$1:$B136,TableData[Table Name])</f>
        <v>1</v>
      </c>
      <c r="D137" s="15">
        <v>1</v>
      </c>
      <c r="E137" s="15" t="s">
        <v>230</v>
      </c>
      <c r="F137" s="15" t="s">
        <v>342</v>
      </c>
      <c r="G137" s="15" t="s">
        <v>342</v>
      </c>
      <c r="H137" s="15" t="s">
        <v>343</v>
      </c>
      <c r="I137" s="15" t="s">
        <v>344</v>
      </c>
      <c r="J137" s="15" t="s">
        <v>356</v>
      </c>
      <c r="K137" s="15" t="s">
        <v>341</v>
      </c>
      <c r="L137" s="15"/>
      <c r="M137" s="15"/>
      <c r="N137" s="15"/>
      <c r="O137" s="15"/>
      <c r="P137" s="15"/>
      <c r="Q137" s="15"/>
      <c r="R137" s="15"/>
    </row>
    <row r="138" spans="1:18" hidden="1" x14ac:dyDescent="0.25">
      <c r="A138" s="18" t="str">
        <f>TableData[Table Name]&amp;"-"&amp;TableData[Record No]</f>
        <v>Resource Actions-2</v>
      </c>
      <c r="B138" s="16" t="s">
        <v>316</v>
      </c>
      <c r="C138" s="18">
        <f>COUNTIF($B$1:$B137,TableData[Table Name])</f>
        <v>2</v>
      </c>
      <c r="D138" s="15">
        <v>1</v>
      </c>
      <c r="E138" s="15" t="s">
        <v>346</v>
      </c>
      <c r="F138" s="15" t="s">
        <v>353</v>
      </c>
      <c r="G138" s="15" t="s">
        <v>354</v>
      </c>
      <c r="H138" s="15" t="s">
        <v>343</v>
      </c>
      <c r="I138" s="15" t="s">
        <v>354</v>
      </c>
      <c r="J138" s="15" t="s">
        <v>355</v>
      </c>
      <c r="K138" s="15" t="s">
        <v>341</v>
      </c>
      <c r="L138" s="15"/>
      <c r="M138" s="15"/>
      <c r="N138" s="15"/>
      <c r="O138" s="15"/>
      <c r="P138" s="15"/>
      <c r="Q138" s="15"/>
      <c r="R138" s="15"/>
    </row>
    <row r="139" spans="1:18" hidden="1" x14ac:dyDescent="0.25">
      <c r="A139" s="18" t="str">
        <f>TableData[Table Name]&amp;"-"&amp;TableData[Record No]</f>
        <v>Resource Actions-3</v>
      </c>
      <c r="B139" s="16" t="s">
        <v>316</v>
      </c>
      <c r="C139" s="18">
        <f>COUNTIF($B$1:$B138,TableData[Table Name])</f>
        <v>3</v>
      </c>
      <c r="D139" s="15">
        <v>1</v>
      </c>
      <c r="E139" s="15" t="s">
        <v>357</v>
      </c>
      <c r="F139" s="15" t="s">
        <v>358</v>
      </c>
      <c r="G139" s="15" t="s">
        <v>359</v>
      </c>
      <c r="H139" s="15" t="s">
        <v>343</v>
      </c>
      <c r="I139" s="15" t="s">
        <v>359</v>
      </c>
      <c r="J139" s="15" t="s">
        <v>360</v>
      </c>
      <c r="K139" s="15" t="s">
        <v>341</v>
      </c>
      <c r="L139" s="15"/>
      <c r="M139" s="15"/>
      <c r="N139" s="15"/>
      <c r="O139" s="15"/>
      <c r="P139" s="15"/>
      <c r="Q139" s="15"/>
      <c r="R139" s="15"/>
    </row>
    <row r="140" spans="1:18" hidden="1" x14ac:dyDescent="0.25">
      <c r="A140" s="18" t="str">
        <f>TableData[Table Name]&amp;"-"&amp;TableData[Record No]</f>
        <v>Resource Actions-4</v>
      </c>
      <c r="B140" s="16" t="s">
        <v>316</v>
      </c>
      <c r="C140" s="18">
        <f>COUNTIF($B$1:$B139,TableData[Table Name])</f>
        <v>4</v>
      </c>
      <c r="D140" s="15">
        <v>1</v>
      </c>
      <c r="E140" s="15" t="s">
        <v>361</v>
      </c>
      <c r="F140" s="15" t="s">
        <v>362</v>
      </c>
      <c r="G140" s="15" t="s">
        <v>184</v>
      </c>
      <c r="H140" s="15" t="s">
        <v>343</v>
      </c>
      <c r="I140" s="15" t="s">
        <v>363</v>
      </c>
      <c r="J140" s="15" t="s">
        <v>178</v>
      </c>
      <c r="K140" s="15" t="s">
        <v>341</v>
      </c>
      <c r="L140" s="15"/>
      <c r="M140" s="15"/>
      <c r="N140" s="15"/>
      <c r="O140" s="15"/>
      <c r="P140" s="15"/>
      <c r="Q140" s="15"/>
      <c r="R140" s="15"/>
    </row>
    <row r="141" spans="1:18" hidden="1" x14ac:dyDescent="0.25">
      <c r="A141" s="18" t="str">
        <f>TableData[Table Name]&amp;"-"&amp;TableData[Record No]</f>
        <v>Resource Actions-5</v>
      </c>
      <c r="B141" s="16" t="s">
        <v>316</v>
      </c>
      <c r="C141" s="18">
        <f>COUNTIF($B$1:$B140,TableData[Table Name])</f>
        <v>5</v>
      </c>
      <c r="D141" s="15">
        <v>1</v>
      </c>
      <c r="E141" s="15" t="s">
        <v>365</v>
      </c>
      <c r="F141" s="15" t="s">
        <v>366</v>
      </c>
      <c r="G141" s="15" t="s">
        <v>166</v>
      </c>
      <c r="H141" s="15" t="s">
        <v>343</v>
      </c>
      <c r="I141" s="15" t="s">
        <v>166</v>
      </c>
      <c r="J141" s="15" t="s">
        <v>367</v>
      </c>
      <c r="K141" s="15" t="s">
        <v>341</v>
      </c>
      <c r="L141" s="15"/>
      <c r="M141" s="15"/>
      <c r="N141" s="15"/>
      <c r="O141" s="15"/>
      <c r="P141" s="15"/>
      <c r="Q141" s="15"/>
      <c r="R141" s="15"/>
    </row>
    <row r="142" spans="1:18" hidden="1" x14ac:dyDescent="0.25">
      <c r="A142" s="19" t="str">
        <f>TableData[Table Name]&amp;"-"&amp;TableData[Record No]</f>
        <v>Resource Actions-6</v>
      </c>
      <c r="B142" s="16" t="s">
        <v>316</v>
      </c>
      <c r="C142" s="18">
        <f>COUNTIF($B$1:$B141,TableData[Table Name])</f>
        <v>6</v>
      </c>
      <c r="D142" s="16">
        <v>1</v>
      </c>
      <c r="E142" s="16" t="s">
        <v>368</v>
      </c>
      <c r="F142" s="16" t="s">
        <v>369</v>
      </c>
      <c r="G142" s="16" t="s">
        <v>161</v>
      </c>
      <c r="H142" s="16" t="s">
        <v>343</v>
      </c>
      <c r="I142" s="16" t="s">
        <v>161</v>
      </c>
      <c r="J142" s="16" t="s">
        <v>355</v>
      </c>
      <c r="K142" s="16" t="s">
        <v>341</v>
      </c>
      <c r="L142" s="16"/>
      <c r="M142" s="16"/>
      <c r="N142" s="16"/>
      <c r="O142" s="16"/>
      <c r="P142" s="16"/>
      <c r="Q142" s="16"/>
      <c r="R142" s="16"/>
    </row>
    <row r="143" spans="1:18" hidden="1" x14ac:dyDescent="0.25">
      <c r="A143" s="19" t="str">
        <f>TableData[Table Name]&amp;"-"&amp;TableData[Record No]</f>
        <v>Resource Action Method-0</v>
      </c>
      <c r="B143" s="16" t="s">
        <v>446</v>
      </c>
      <c r="C143" s="18">
        <f>COUNTIF($B$1:$B142,TableData[Table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 x14ac:dyDescent="0.25">
      <c r="A144" s="18" t="str">
        <f>TableData[Table Name]&amp;"-"&amp;TableData[Record No]</f>
        <v>Resource Action Method-1</v>
      </c>
      <c r="B144" s="16" t="s">
        <v>446</v>
      </c>
      <c r="C144" s="18">
        <f>COUNTIF($B$1:$B143,TableData[Table Name])</f>
        <v>1</v>
      </c>
      <c r="D144" s="15">
        <v>1</v>
      </c>
      <c r="E144" s="15" t="s">
        <v>350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 x14ac:dyDescent="0.25">
      <c r="A145" s="18" t="str">
        <f>TableData[Table Name]&amp;"-"&amp;TableData[Record No]</f>
        <v>Resource Action Method-2</v>
      </c>
      <c r="B145" s="16" t="s">
        <v>446</v>
      </c>
      <c r="C145" s="18">
        <f>COUNTIF($B$1:$B144,TableData[Table Name])</f>
        <v>2</v>
      </c>
      <c r="D145" s="15">
        <v>2</v>
      </c>
      <c r="E145" s="15" t="s">
        <v>350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 x14ac:dyDescent="0.25">
      <c r="A146" s="18" t="str">
        <f>TableData[Table Name]&amp;"-"&amp;TableData[Record No]</f>
        <v>Resource Action Method-3</v>
      </c>
      <c r="B146" s="16" t="s">
        <v>446</v>
      </c>
      <c r="C146" s="18">
        <f>COUNTIF($B$1:$B145,TableData[Table Name])</f>
        <v>3</v>
      </c>
      <c r="D146" s="15">
        <v>3</v>
      </c>
      <c r="E146" s="15" t="s">
        <v>350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 x14ac:dyDescent="0.25">
      <c r="A147" s="18" t="str">
        <f>TableData[Table Name]&amp;"-"&amp;TableData[Record No]</f>
        <v>Resource Action Method-4</v>
      </c>
      <c r="B147" s="16" t="s">
        <v>446</v>
      </c>
      <c r="C147" s="18">
        <f>COUNTIF($B$1:$B146,TableData[Table Name])</f>
        <v>4</v>
      </c>
      <c r="D147" s="15">
        <v>4</v>
      </c>
      <c r="E147" s="15" t="s">
        <v>364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 x14ac:dyDescent="0.25">
      <c r="A148" s="18" t="str">
        <f>TableData[Table Name]&amp;"-"&amp;TableData[Record No]</f>
        <v>Resource Action Method-5</v>
      </c>
      <c r="B148" s="16" t="s">
        <v>446</v>
      </c>
      <c r="C148" s="18">
        <f>COUNTIF($B$1:$B147,TableData[Table Name])</f>
        <v>5</v>
      </c>
      <c r="D148" s="15">
        <v>5</v>
      </c>
      <c r="E148" s="15" t="s">
        <v>364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 x14ac:dyDescent="0.25">
      <c r="A149" s="19" t="str">
        <f>TableData[Table Name]&amp;"-"&amp;TableData[Record No]</f>
        <v>Resource Action Method-6</v>
      </c>
      <c r="B149" s="16" t="s">
        <v>446</v>
      </c>
      <c r="C149" s="18">
        <f>COUNTIF($B$1:$B148,TableData[Table Name])</f>
        <v>6</v>
      </c>
      <c r="D149" s="16">
        <v>6</v>
      </c>
      <c r="E149" s="16" t="s">
        <v>364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 x14ac:dyDescent="0.25">
      <c r="A150" s="22" t="str">
        <f>TableData[Table Name]&amp;"-"&amp;TableData[Record No]</f>
        <v>Form Field Attrs-0</v>
      </c>
      <c r="B150" s="40" t="s">
        <v>447</v>
      </c>
      <c r="C150" s="22">
        <f>COUNTIF($B$1:$B149,TableData[Table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 x14ac:dyDescent="0.25">
      <c r="A151" s="22" t="str">
        <f>TableData[Table Name]&amp;"-"&amp;TableData[Record No]</f>
        <v>Form Field Attrs-1</v>
      </c>
      <c r="B151" s="40" t="s">
        <v>447</v>
      </c>
      <c r="C151" s="22">
        <f>COUNTIF($B$1:$B150,TableData[Table Name])</f>
        <v>1</v>
      </c>
      <c r="D151" s="40">
        <v>4</v>
      </c>
      <c r="E151" s="40" t="s">
        <v>448</v>
      </c>
      <c r="F151" s="40">
        <v>3</v>
      </c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hidden="1" x14ac:dyDescent="0.25">
      <c r="A152" s="22" t="str">
        <f>TableData[Table Name]&amp;"-"&amp;TableData[Record No]</f>
        <v>Form Field Attrs-2</v>
      </c>
      <c r="B152" s="40" t="s">
        <v>447</v>
      </c>
      <c r="C152" s="22">
        <f>COUNTIF($B$1:$B151,TableData[Table Name])</f>
        <v>2</v>
      </c>
      <c r="D152" s="40">
        <v>5</v>
      </c>
      <c r="E152" s="40" t="s">
        <v>448</v>
      </c>
      <c r="F152" s="40">
        <v>4</v>
      </c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 x14ac:dyDescent="0.25">
      <c r="A153" s="22" t="str">
        <f>TableData[Table Name]&amp;"-"&amp;TableData[Record No]</f>
        <v>Resources-14</v>
      </c>
      <c r="B153" s="40" t="s">
        <v>220</v>
      </c>
      <c r="C153" s="22">
        <f>COUNTIF($B$1:$B152,TableData[Table Name])</f>
        <v>14</v>
      </c>
      <c r="D153" s="40" t="s">
        <v>449</v>
      </c>
      <c r="E153" s="40" t="s">
        <v>450</v>
      </c>
      <c r="F153" s="40" t="s">
        <v>451</v>
      </c>
      <c r="G153" s="15" t="s">
        <v>563</v>
      </c>
      <c r="H153" s="40" t="s">
        <v>452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 hidden="1" x14ac:dyDescent="0.25">
      <c r="A154" s="22" t="str">
        <f>TableData[Table Name]&amp;"-"&amp;TableData[Record No]</f>
        <v>Resource Relations-15</v>
      </c>
      <c r="B154" s="40" t="s">
        <v>443</v>
      </c>
      <c r="C154" s="22">
        <f>COUNTIF($B$1:$B153,TableData[Table Name])</f>
        <v>15</v>
      </c>
      <c r="D154" s="40">
        <v>13</v>
      </c>
      <c r="E154" s="40" t="s">
        <v>451</v>
      </c>
      <c r="F154" s="40" t="s">
        <v>453</v>
      </c>
      <c r="G154" s="40" t="s">
        <v>454</v>
      </c>
      <c r="H154" s="40" t="s">
        <v>311</v>
      </c>
      <c r="I154" s="40">
        <v>14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 x14ac:dyDescent="0.25">
      <c r="A155" s="22" t="str">
        <f>TableData[Table Name]&amp;"-"&amp;TableData[Record No]</f>
        <v>Resources-15</v>
      </c>
      <c r="B155" s="40" t="s">
        <v>220</v>
      </c>
      <c r="C155" s="22">
        <f>COUNTIF($B$1:$B154,TableData[Table Name])</f>
        <v>15</v>
      </c>
      <c r="D155" s="40" t="s">
        <v>464</v>
      </c>
      <c r="E155" s="40" t="s">
        <v>465</v>
      </c>
      <c r="F155" s="40" t="s">
        <v>466</v>
      </c>
      <c r="G155" s="15" t="s">
        <v>563</v>
      </c>
      <c r="H155" s="40" t="s">
        <v>467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 hidden="1" x14ac:dyDescent="0.25">
      <c r="A156" s="22" t="str">
        <f>TableData[Table Name]&amp;"-"&amp;TableData[Record No]</f>
        <v>Resource Relations-16</v>
      </c>
      <c r="B156" s="40" t="s">
        <v>443</v>
      </c>
      <c r="C156" s="22">
        <f>COUNTIF($B$1:$B155,TableData[Table Name])</f>
        <v>16</v>
      </c>
      <c r="D156" s="40">
        <v>13</v>
      </c>
      <c r="E156" s="40" t="s">
        <v>466</v>
      </c>
      <c r="F156" s="40" t="s">
        <v>469</v>
      </c>
      <c r="G156" s="40" t="s">
        <v>468</v>
      </c>
      <c r="H156" s="40" t="s">
        <v>375</v>
      </c>
      <c r="I156" s="40">
        <v>15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 x14ac:dyDescent="0.25">
      <c r="A157" s="22" t="str">
        <f>TableData[Table Name]&amp;"-"&amp;TableData[Record No]</f>
        <v>Resources-16</v>
      </c>
      <c r="B157" s="40" t="s">
        <v>220</v>
      </c>
      <c r="C157" s="22">
        <f>COUNTIF($B$1:$B156,TableData[Table Name])</f>
        <v>16</v>
      </c>
      <c r="D157" s="40" t="s">
        <v>470</v>
      </c>
      <c r="E157" s="40" t="s">
        <v>471</v>
      </c>
      <c r="F157" s="40" t="s">
        <v>472</v>
      </c>
      <c r="G157" s="15" t="s">
        <v>563</v>
      </c>
      <c r="H157" s="40" t="s">
        <v>473</v>
      </c>
      <c r="I157" s="40" t="s">
        <v>21</v>
      </c>
      <c r="J157" s="40"/>
      <c r="K157" s="40"/>
      <c r="L157" s="40"/>
      <c r="M157" s="40"/>
      <c r="N157" s="40"/>
      <c r="O157" s="40"/>
      <c r="P157" s="40"/>
      <c r="Q157" s="40"/>
      <c r="R157" s="40"/>
    </row>
    <row r="158" spans="1:18" hidden="1" x14ac:dyDescent="0.25">
      <c r="A158" s="22" t="str">
        <f>TableData[Table Name]&amp;"-"&amp;TableData[Record No]</f>
        <v>Resource Relations-17</v>
      </c>
      <c r="B158" s="40" t="s">
        <v>443</v>
      </c>
      <c r="C158" s="22">
        <f>COUNTIF($B$1:$B157,TableData[Table Name])</f>
        <v>17</v>
      </c>
      <c r="D158" s="40">
        <v>13</v>
      </c>
      <c r="E158" s="40" t="s">
        <v>474</v>
      </c>
      <c r="F158" s="40" t="s">
        <v>475</v>
      </c>
      <c r="G158" s="40" t="s">
        <v>476</v>
      </c>
      <c r="H158" s="40" t="s">
        <v>311</v>
      </c>
      <c r="I158" s="40">
        <v>16</v>
      </c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 x14ac:dyDescent="0.25">
      <c r="A159" s="22" t="str">
        <f>TableData[Table Name]&amp;"-"&amp;TableData[Record No]</f>
        <v>Form Field Validations-0</v>
      </c>
      <c r="B159" s="40" t="s">
        <v>477</v>
      </c>
      <c r="C159" s="22">
        <f>COUNTIF($B$1:$B158,TableData[Table Name])</f>
        <v>0</v>
      </c>
      <c r="D159" s="40" t="s">
        <v>122</v>
      </c>
      <c r="E159" s="40" t="s">
        <v>131</v>
      </c>
      <c r="F159" s="40" t="s">
        <v>132</v>
      </c>
      <c r="G159" s="40" t="s">
        <v>37</v>
      </c>
      <c r="H159" s="40" t="s">
        <v>38</v>
      </c>
      <c r="I159" s="40" t="s">
        <v>39</v>
      </c>
      <c r="J159" s="40" t="s">
        <v>133</v>
      </c>
      <c r="K159" s="40" t="s">
        <v>134</v>
      </c>
      <c r="L159" s="40"/>
      <c r="M159" s="40"/>
      <c r="N159" s="40"/>
      <c r="O159" s="40"/>
      <c r="P159" s="40"/>
      <c r="Q159" s="40"/>
      <c r="R159" s="40"/>
    </row>
    <row r="160" spans="1:18" hidden="1" x14ac:dyDescent="0.25">
      <c r="A160" s="22" t="str">
        <f>TableData[Table Name]&amp;"-"&amp;TableData[Record No]</f>
        <v>Form Field Validations-1</v>
      </c>
      <c r="B160" s="40" t="s">
        <v>477</v>
      </c>
      <c r="C160" s="22">
        <f>COUNTIF($B$1:$B159,TableData[Table Name])</f>
        <v>1</v>
      </c>
      <c r="D160" s="40">
        <v>4</v>
      </c>
      <c r="E160" s="40" t="s">
        <v>478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 x14ac:dyDescent="0.25">
      <c r="A161" s="22" t="str">
        <f>TableData[Table Name]&amp;"-"&amp;TableData[Record No]</f>
        <v>Form Field Validations-2</v>
      </c>
      <c r="B161" s="40" t="s">
        <v>477</v>
      </c>
      <c r="C161" s="22">
        <f>COUNTIF($B$1:$B160,TableData[Table Name])</f>
        <v>2</v>
      </c>
      <c r="D161" s="40">
        <v>5</v>
      </c>
      <c r="E161" s="40" t="s">
        <v>478</v>
      </c>
      <c r="F161" s="40" t="s">
        <v>481</v>
      </c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 x14ac:dyDescent="0.25">
      <c r="A162" s="22" t="str">
        <f>TableData[Table Name]&amp;"-"&amp;TableData[Record No]</f>
        <v>Form Field Validations-3</v>
      </c>
      <c r="B162" s="40" t="s">
        <v>477</v>
      </c>
      <c r="C162" s="22">
        <f>COUNTIF($B$1:$B161,TableData[Table Name])</f>
        <v>3</v>
      </c>
      <c r="D162" s="40">
        <v>5</v>
      </c>
      <c r="E162" s="40" t="s">
        <v>271</v>
      </c>
      <c r="F162" s="40" t="s">
        <v>482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 x14ac:dyDescent="0.25">
      <c r="A163" s="22" t="str">
        <f>TableData[Table Name]&amp;"-"&amp;TableData[Record No]</f>
        <v>Form Field Validations-4</v>
      </c>
      <c r="B163" s="40" t="s">
        <v>477</v>
      </c>
      <c r="C163" s="22">
        <f>COUNTIF($B$1:$B162,TableData[Table Name])</f>
        <v>4</v>
      </c>
      <c r="D163" s="40">
        <v>5</v>
      </c>
      <c r="E163" s="40" t="s">
        <v>479</v>
      </c>
      <c r="F163" s="40" t="s">
        <v>483</v>
      </c>
      <c r="G163" s="40" t="s">
        <v>178</v>
      </c>
      <c r="H163" s="40" t="s">
        <v>271</v>
      </c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 x14ac:dyDescent="0.25">
      <c r="A164" s="22" t="str">
        <f>TableData[Table Name]&amp;"-"&amp;TableData[Record No]</f>
        <v>Form Field Validations-5</v>
      </c>
      <c r="B164" s="40" t="s">
        <v>477</v>
      </c>
      <c r="C164" s="22">
        <f>COUNTIF($B$1:$B163,TableData[Table Name])</f>
        <v>5</v>
      </c>
      <c r="D164" s="40">
        <v>6</v>
      </c>
      <c r="E164" s="40" t="s">
        <v>478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 x14ac:dyDescent="0.25">
      <c r="A165" s="22" t="str">
        <f>TableData[Table Name]&amp;"-"&amp;TableData[Record No]</f>
        <v>Form Field Validations-6</v>
      </c>
      <c r="B165" s="40" t="s">
        <v>477</v>
      </c>
      <c r="C165" s="22">
        <f>COUNTIF($B$1:$B164,TableData[Table Name])</f>
        <v>6</v>
      </c>
      <c r="D165" s="40">
        <v>7</v>
      </c>
      <c r="E165" s="40" t="s">
        <v>478</v>
      </c>
      <c r="F165" s="40" t="s">
        <v>481</v>
      </c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 x14ac:dyDescent="0.25">
      <c r="A166" s="22" t="str">
        <f>TableData[Table Name]&amp;"-"&amp;TableData[Record No]</f>
        <v>Form Field Validations-7</v>
      </c>
      <c r="B166" s="40" t="s">
        <v>477</v>
      </c>
      <c r="C166" s="22">
        <f>COUNTIF($B$1:$B165,TableData[Table Name])</f>
        <v>7</v>
      </c>
      <c r="D166" s="40">
        <v>7</v>
      </c>
      <c r="E166" s="40" t="s">
        <v>271</v>
      </c>
      <c r="F166" s="40" t="s">
        <v>482</v>
      </c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 x14ac:dyDescent="0.25">
      <c r="A167" s="22" t="str">
        <f>TableData[Table Name]&amp;"-"&amp;TableData[Record No]</f>
        <v>Form Field Validations-8</v>
      </c>
      <c r="B167" s="40" t="s">
        <v>477</v>
      </c>
      <c r="C167" s="22">
        <f>COUNTIF($B$1:$B166,TableData[Table Name])</f>
        <v>8</v>
      </c>
      <c r="D167" s="40">
        <v>7</v>
      </c>
      <c r="E167" s="40" t="s">
        <v>479</v>
      </c>
      <c r="F167" s="40" t="s">
        <v>483</v>
      </c>
      <c r="G167" s="40" t="s">
        <v>178</v>
      </c>
      <c r="H167" s="40" t="s">
        <v>271</v>
      </c>
      <c r="I167" s="40"/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 hidden="1" x14ac:dyDescent="0.25">
      <c r="A168" s="22" t="str">
        <f>TableData[Table Name]&amp;"-"&amp;TableData[Record No]</f>
        <v>Resource Relations-18</v>
      </c>
      <c r="B168" s="40" t="s">
        <v>443</v>
      </c>
      <c r="C168" s="22">
        <f>COUNTIF($B$1:$B167,TableData[Table Name])</f>
        <v>18</v>
      </c>
      <c r="D168" s="40">
        <v>12</v>
      </c>
      <c r="E168" s="40" t="s">
        <v>484</v>
      </c>
      <c r="F168" s="40" t="s">
        <v>485</v>
      </c>
      <c r="G168" s="40" t="s">
        <v>208</v>
      </c>
      <c r="H168" s="40" t="s">
        <v>403</v>
      </c>
      <c r="I168" s="40">
        <v>4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 x14ac:dyDescent="0.25">
      <c r="A169" s="22" t="str">
        <f>TableData[Table Name]&amp;"-"&amp;TableData[Record No]</f>
        <v>Resources-17</v>
      </c>
      <c r="B169" s="40" t="s">
        <v>220</v>
      </c>
      <c r="C169" s="22">
        <f>COUNTIF($B$1:$B168,TableData[Table Name])</f>
        <v>17</v>
      </c>
      <c r="D169" s="40" t="s">
        <v>486</v>
      </c>
      <c r="E169" s="40" t="s">
        <v>487</v>
      </c>
      <c r="F169" s="40" t="s">
        <v>488</v>
      </c>
      <c r="G169" s="15" t="s">
        <v>563</v>
      </c>
      <c r="H169" s="40" t="s">
        <v>489</v>
      </c>
      <c r="I169" s="40" t="s">
        <v>21</v>
      </c>
      <c r="J169" s="40"/>
      <c r="K169" s="40"/>
      <c r="L169" s="40"/>
      <c r="M169" s="40"/>
      <c r="N169" s="40"/>
      <c r="O169" s="40"/>
      <c r="P169" s="40"/>
      <c r="Q169" s="40"/>
      <c r="R169" s="40"/>
    </row>
    <row r="170" spans="1:18" hidden="1" x14ac:dyDescent="0.25">
      <c r="A170" s="22" t="str">
        <f>TableData[Table Name]&amp;"-"&amp;TableData[Record No]</f>
        <v>Resource Relations-19</v>
      </c>
      <c r="B170" s="40" t="s">
        <v>443</v>
      </c>
      <c r="C170" s="22">
        <f>COUNTIF($B$1:$B169,TableData[Table Name])</f>
        <v>19</v>
      </c>
      <c r="D170" s="40">
        <v>12</v>
      </c>
      <c r="E170" s="40" t="s">
        <v>488</v>
      </c>
      <c r="F170" s="40" t="s">
        <v>490</v>
      </c>
      <c r="G170" s="40" t="s">
        <v>491</v>
      </c>
      <c r="H170" s="40" t="s">
        <v>311</v>
      </c>
      <c r="I170" s="40">
        <v>17</v>
      </c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 x14ac:dyDescent="0.25">
      <c r="A171" s="22" t="str">
        <f>TableData[Table Name]&amp;"-"&amp;TableData[Record No]</f>
        <v>Form Defaults-0</v>
      </c>
      <c r="B171" s="40" t="s">
        <v>488</v>
      </c>
      <c r="C171" s="22">
        <f>COUNTIF($B$1:$B170,TableData[Table Name])</f>
        <v>0</v>
      </c>
      <c r="D171" s="40" t="s">
        <v>117</v>
      </c>
      <c r="E171" s="40" t="s">
        <v>26</v>
      </c>
      <c r="F171" s="40" t="s">
        <v>96</v>
      </c>
      <c r="G171" s="40" t="s">
        <v>56</v>
      </c>
      <c r="H171" s="40" t="s">
        <v>127</v>
      </c>
      <c r="I171" s="40" t="s">
        <v>579</v>
      </c>
      <c r="J171" s="40" t="s">
        <v>580</v>
      </c>
      <c r="K171" s="40" t="s">
        <v>581</v>
      </c>
      <c r="L171" s="40" t="s">
        <v>36</v>
      </c>
      <c r="M171" s="40"/>
      <c r="N171" s="40"/>
      <c r="O171" s="40"/>
      <c r="P171" s="40"/>
      <c r="Q171" s="40"/>
      <c r="R171" s="40"/>
    </row>
    <row r="172" spans="1:18" hidden="1" x14ac:dyDescent="0.25">
      <c r="A172" s="22" t="str">
        <f>TableData[Table Name]&amp;"-"&amp;TableData[Record No]</f>
        <v>Form Defaults-1</v>
      </c>
      <c r="B172" s="40" t="s">
        <v>488</v>
      </c>
      <c r="C172" s="22">
        <f>COUNTIF($B$1:$B171,TableData[Table Name])</f>
        <v>1</v>
      </c>
      <c r="D172" s="40">
        <v>2</v>
      </c>
      <c r="E172" s="40" t="s">
        <v>141</v>
      </c>
      <c r="F172" s="40">
        <v>3</v>
      </c>
      <c r="G172" s="40">
        <v>1</v>
      </c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hidden="1" x14ac:dyDescent="0.25">
      <c r="A173" s="22" t="str">
        <f>TableData[Table Name]&amp;"-"&amp;TableData[Record No]</f>
        <v>Form Defaults-2</v>
      </c>
      <c r="B173" s="40" t="s">
        <v>488</v>
      </c>
      <c r="C173" s="22">
        <f>COUNTIF($B$1:$B172,TableData[Table Name])</f>
        <v>2</v>
      </c>
      <c r="D173" s="40">
        <v>3</v>
      </c>
      <c r="E173" s="40" t="s">
        <v>141</v>
      </c>
      <c r="F173" s="40">
        <v>2</v>
      </c>
      <c r="G173" s="40">
        <v>1</v>
      </c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hidden="1" x14ac:dyDescent="0.25">
      <c r="A174" s="22" t="str">
        <f>TableData[Table Name]&amp;"-"&amp;TableData[Record No]</f>
        <v>Resources-18</v>
      </c>
      <c r="B174" s="40" t="s">
        <v>220</v>
      </c>
      <c r="C174" s="22">
        <f>COUNTIF($B$1:$B173,TableData[Table Name])</f>
        <v>18</v>
      </c>
      <c r="D174" s="40" t="s">
        <v>492</v>
      </c>
      <c r="E174" s="40" t="s">
        <v>493</v>
      </c>
      <c r="F174" s="40" t="s">
        <v>494</v>
      </c>
      <c r="G174" s="15" t="s">
        <v>563</v>
      </c>
      <c r="H174" s="40" t="s">
        <v>495</v>
      </c>
      <c r="I174" s="40" t="s">
        <v>21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 x14ac:dyDescent="0.25">
      <c r="A175" s="22" t="str">
        <f>TableData[Table Name]&amp;"-"&amp;TableData[Record No]</f>
        <v>Resource Relations-20</v>
      </c>
      <c r="B175" s="40" t="s">
        <v>443</v>
      </c>
      <c r="C175" s="22">
        <f>COUNTIF($B$1:$B174,TableData[Table Name])</f>
        <v>20</v>
      </c>
      <c r="D175" s="40">
        <v>13</v>
      </c>
      <c r="E175" s="40" t="s">
        <v>494</v>
      </c>
      <c r="F175" s="40" t="s">
        <v>496</v>
      </c>
      <c r="G175" s="40" t="s">
        <v>395</v>
      </c>
      <c r="H175" s="40" t="s">
        <v>375</v>
      </c>
      <c r="I175" s="40">
        <v>18</v>
      </c>
      <c r="J175" s="40"/>
      <c r="K175" s="40"/>
      <c r="L175" s="40"/>
      <c r="M175" s="40"/>
      <c r="N175" s="40"/>
      <c r="O175" s="40"/>
      <c r="P175" s="40"/>
      <c r="Q175" s="40"/>
      <c r="R175" s="40"/>
    </row>
    <row r="176" spans="1:18" hidden="1" x14ac:dyDescent="0.25">
      <c r="A176" s="22" t="str">
        <f>TableData[Table Name]&amp;"-"&amp;TableData[Record No]</f>
        <v>Resource Relations-21</v>
      </c>
      <c r="B176" s="40" t="s">
        <v>443</v>
      </c>
      <c r="C176" s="22">
        <f>COUNTIF($B$1:$B175,TableData[Table Name])</f>
        <v>21</v>
      </c>
      <c r="D176" s="40">
        <v>4</v>
      </c>
      <c r="E176" s="40" t="s">
        <v>443</v>
      </c>
      <c r="F176" s="40" t="s">
        <v>497</v>
      </c>
      <c r="G176" s="40" t="s">
        <v>498</v>
      </c>
      <c r="H176" s="40" t="s">
        <v>311</v>
      </c>
      <c r="I176" s="40">
        <v>26</v>
      </c>
      <c r="J176" s="40"/>
      <c r="K176" s="40"/>
      <c r="L176" s="40"/>
      <c r="M176" s="40"/>
      <c r="N176" s="40"/>
      <c r="O176" s="40"/>
      <c r="P176" s="40"/>
      <c r="Q176" s="40"/>
      <c r="R176" s="40"/>
    </row>
    <row r="177" spans="1:18" hidden="1" x14ac:dyDescent="0.25">
      <c r="A177" s="42" t="str">
        <f>TableData[Table Name]&amp;"-"&amp;TableData[Record No]</f>
        <v>Resource Relations-22</v>
      </c>
      <c r="B177" s="40" t="s">
        <v>443</v>
      </c>
      <c r="C177" s="42">
        <f>COUNTIF($B$1:$B176,TableData[Table Name])</f>
        <v>22</v>
      </c>
      <c r="D177" s="43">
        <v>18</v>
      </c>
      <c r="E177" s="43" t="s">
        <v>500</v>
      </c>
      <c r="F177" s="43" t="s">
        <v>501</v>
      </c>
      <c r="G177" s="43" t="s">
        <v>304</v>
      </c>
      <c r="H177" s="7" t="s">
        <v>403</v>
      </c>
      <c r="I177" s="43">
        <v>4</v>
      </c>
      <c r="J177" s="43"/>
      <c r="K177" s="43"/>
      <c r="L177" s="43"/>
      <c r="M177" s="43"/>
      <c r="N177" s="43"/>
      <c r="O177" s="43"/>
      <c r="P177" s="43"/>
      <c r="Q177" s="43"/>
      <c r="R177" s="43"/>
    </row>
    <row r="178" spans="1:18" hidden="1" x14ac:dyDescent="0.25">
      <c r="A178" s="42" t="str">
        <f>TableData[Table Name]&amp;"-"&amp;TableData[Record No]</f>
        <v>Resource Relations-23</v>
      </c>
      <c r="B178" s="40" t="s">
        <v>443</v>
      </c>
      <c r="C178" s="42">
        <f>COUNTIF($B$1:$B177,TableData[Table Name])</f>
        <v>23</v>
      </c>
      <c r="D178" s="43">
        <v>17</v>
      </c>
      <c r="E178" s="43" t="s">
        <v>512</v>
      </c>
      <c r="F178" s="43" t="s">
        <v>513</v>
      </c>
      <c r="G178" s="43" t="s">
        <v>304</v>
      </c>
      <c r="H178" s="7" t="s">
        <v>403</v>
      </c>
      <c r="I178" s="43">
        <v>4</v>
      </c>
      <c r="J178" s="43"/>
      <c r="K178" s="43"/>
      <c r="L178" s="43"/>
      <c r="M178" s="43"/>
      <c r="N178" s="43"/>
      <c r="O178" s="43"/>
      <c r="P178" s="43"/>
      <c r="Q178" s="43"/>
      <c r="R178" s="43"/>
    </row>
    <row r="179" spans="1:18" hidden="1" x14ac:dyDescent="0.25">
      <c r="A179" s="22" t="str">
        <f>TableData[Table Name]&amp;"-"&amp;TableData[Record No]</f>
        <v>Resource Form Fields-32</v>
      </c>
      <c r="B179" s="40" t="s">
        <v>444</v>
      </c>
      <c r="C179" s="22">
        <f>COUNTIF($B$1:$B178,TableData[Table Name])</f>
        <v>32</v>
      </c>
      <c r="D179" s="40">
        <v>2</v>
      </c>
      <c r="E179" s="40" t="s">
        <v>514</v>
      </c>
      <c r="F179" s="40" t="s">
        <v>514</v>
      </c>
      <c r="G179" s="40" t="s">
        <v>515</v>
      </c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 x14ac:dyDescent="0.25">
      <c r="A180" s="22" t="str">
        <f>TableData[Table Name]&amp;"-"&amp;TableData[Record No]</f>
        <v>Resource Form Fields-33</v>
      </c>
      <c r="B180" s="40" t="s">
        <v>444</v>
      </c>
      <c r="C180" s="22">
        <f>COUNTIF($B$1:$B179,TableData[Table Name])</f>
        <v>33</v>
      </c>
      <c r="D180" s="40">
        <v>3</v>
      </c>
      <c r="E180" s="40" t="s">
        <v>514</v>
      </c>
      <c r="F180" s="40" t="s">
        <v>514</v>
      </c>
      <c r="G180" s="40" t="s">
        <v>515</v>
      </c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 x14ac:dyDescent="0.25">
      <c r="A181" s="22" t="str">
        <f>TableData[Table Name]&amp;"-"&amp;TableData[Record No]</f>
        <v>Resource Form Field Data-32</v>
      </c>
      <c r="B181" s="40" t="s">
        <v>445</v>
      </c>
      <c r="C181" s="22">
        <f>COUNTIF($B$1:$B180,TableData[Table Name])</f>
        <v>32</v>
      </c>
      <c r="D181" s="40">
        <v>32</v>
      </c>
      <c r="E181" s="40" t="s">
        <v>514</v>
      </c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 x14ac:dyDescent="0.25">
      <c r="A182" s="22" t="str">
        <f>TableData[Table Name]&amp;"-"&amp;TableData[Record No]</f>
        <v>Resource Form Field Data-33</v>
      </c>
      <c r="B182" s="40" t="s">
        <v>445</v>
      </c>
      <c r="C182" s="22">
        <f>COUNTIF($B$1:$B181,TableData[Table Name])</f>
        <v>33</v>
      </c>
      <c r="D182" s="40">
        <v>33</v>
      </c>
      <c r="E182" s="40" t="s">
        <v>514</v>
      </c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 x14ac:dyDescent="0.25">
      <c r="A183" s="22" t="str">
        <f>TableData[Table Name]&amp;"-"&amp;TableData[Record No]</f>
        <v>Form Field Validations-9</v>
      </c>
      <c r="B183" s="40" t="s">
        <v>477</v>
      </c>
      <c r="C183" s="22">
        <f>COUNTIF($B$1:$B182,TableData[Table Name])</f>
        <v>9</v>
      </c>
      <c r="D183" s="40">
        <v>32</v>
      </c>
      <c r="E183" s="40" t="s">
        <v>478</v>
      </c>
      <c r="F183" s="40" t="s">
        <v>516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 x14ac:dyDescent="0.25">
      <c r="A184" s="22" t="str">
        <f>TableData[Table Name]&amp;"-"&amp;TableData[Record No]</f>
        <v>Form Field Validations-10</v>
      </c>
      <c r="B184" s="40" t="s">
        <v>477</v>
      </c>
      <c r="C184" s="22">
        <f>COUNTIF($B$1:$B183,TableData[Table Name])</f>
        <v>10</v>
      </c>
      <c r="D184" s="40">
        <v>32</v>
      </c>
      <c r="E184" s="40" t="s">
        <v>517</v>
      </c>
      <c r="F184" s="40" t="s">
        <v>518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 x14ac:dyDescent="0.25">
      <c r="A185" s="22" t="str">
        <f>TableData[Table Name]&amp;"-"&amp;TableData[Record No]</f>
        <v>Form Field Validations-11</v>
      </c>
      <c r="B185" s="40" t="s">
        <v>477</v>
      </c>
      <c r="C185" s="22">
        <f>COUNTIF($B$1:$B184,TableData[Table Name])</f>
        <v>11</v>
      </c>
      <c r="D185" s="40">
        <v>33</v>
      </c>
      <c r="E185" s="40" t="s">
        <v>478</v>
      </c>
      <c r="F185" s="40" t="s">
        <v>516</v>
      </c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 x14ac:dyDescent="0.25">
      <c r="A186" s="22" t="str">
        <f>TableData[Table Name]&amp;"-"&amp;TableData[Record No]</f>
        <v>Form Field Validations-12</v>
      </c>
      <c r="B186" s="40" t="s">
        <v>477</v>
      </c>
      <c r="C186" s="22">
        <f>COUNTIF($B$1:$B185,TableData[Table Name])</f>
        <v>12</v>
      </c>
      <c r="D186" s="40">
        <v>33</v>
      </c>
      <c r="E186" s="40" t="s">
        <v>517</v>
      </c>
      <c r="F186" s="40" t="s">
        <v>518</v>
      </c>
      <c r="G186" s="40">
        <v>3</v>
      </c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 x14ac:dyDescent="0.25">
      <c r="A187" s="22" t="str">
        <f>TableData[Table Name]&amp;"-"&amp;TableData[Record No]</f>
        <v>Resources-19</v>
      </c>
      <c r="B187" s="40" t="s">
        <v>220</v>
      </c>
      <c r="C187" s="22">
        <f>COUNTIF($B$1:$B186,TableData[Table Name])</f>
        <v>19</v>
      </c>
      <c r="D187" s="40" t="s">
        <v>519</v>
      </c>
      <c r="E187" s="40" t="s">
        <v>520</v>
      </c>
      <c r="F187" s="40" t="s">
        <v>393</v>
      </c>
      <c r="G187" s="15" t="s">
        <v>563</v>
      </c>
      <c r="H187" s="40" t="s">
        <v>521</v>
      </c>
      <c r="I187" s="40" t="s">
        <v>21</v>
      </c>
      <c r="J187" s="40"/>
      <c r="K187" s="40"/>
      <c r="L187" s="40"/>
      <c r="M187" s="40"/>
      <c r="N187" s="40"/>
      <c r="O187" s="40"/>
      <c r="P187" s="40"/>
      <c r="Q187" s="40"/>
      <c r="R187" s="40"/>
    </row>
    <row r="188" spans="1:18" hidden="1" x14ac:dyDescent="0.25">
      <c r="A188" s="22" t="str">
        <f>TableData[Table Name]&amp;"-"&amp;TableData[Record No]</f>
        <v>Resource Relations-24</v>
      </c>
      <c r="B188" s="40" t="s">
        <v>443</v>
      </c>
      <c r="C188" s="22">
        <f>COUNTIF($B$1:$B187,TableData[Table Name])</f>
        <v>24</v>
      </c>
      <c r="D188" s="40">
        <v>19</v>
      </c>
      <c r="E188" s="40" t="s">
        <v>401</v>
      </c>
      <c r="F188" s="40" t="s">
        <v>522</v>
      </c>
      <c r="G188" s="40" t="s">
        <v>208</v>
      </c>
      <c r="H188" s="40" t="s">
        <v>403</v>
      </c>
      <c r="I188" s="40">
        <v>4</v>
      </c>
      <c r="J188" s="40"/>
      <c r="K188" s="40"/>
      <c r="L188" s="40"/>
      <c r="M188" s="40"/>
      <c r="N188" s="40"/>
      <c r="O188" s="40"/>
      <c r="P188" s="40"/>
      <c r="Q188" s="40"/>
      <c r="R188" s="40"/>
    </row>
    <row r="189" spans="1:18" hidden="1" x14ac:dyDescent="0.25">
      <c r="A189" s="42" t="str">
        <f>TableData[Table Name]&amp;"-"&amp;TableData[Record No]</f>
        <v>Resources-20</v>
      </c>
      <c r="B189" s="40" t="s">
        <v>220</v>
      </c>
      <c r="C189" s="42">
        <f>COUNTIF($B$1:$B188,TableData[Table Name])</f>
        <v>20</v>
      </c>
      <c r="D189" s="43" t="s">
        <v>523</v>
      </c>
      <c r="E189" s="43" t="s">
        <v>524</v>
      </c>
      <c r="F189" s="43" t="s">
        <v>525</v>
      </c>
      <c r="G189" s="15" t="s">
        <v>563</v>
      </c>
      <c r="H189" s="43" t="s">
        <v>526</v>
      </c>
      <c r="I189" s="43" t="s">
        <v>21</v>
      </c>
      <c r="J189" s="43"/>
      <c r="K189" s="43"/>
      <c r="L189" s="43"/>
      <c r="M189" s="43"/>
      <c r="N189" s="43"/>
      <c r="O189" s="43"/>
      <c r="P189" s="43"/>
      <c r="Q189" s="43"/>
      <c r="R189" s="43"/>
    </row>
    <row r="190" spans="1:18" hidden="1" x14ac:dyDescent="0.25">
      <c r="A190" s="42" t="str">
        <f>TableData[Table Name]&amp;"-"&amp;TableData[Record No]</f>
        <v>Resources-21</v>
      </c>
      <c r="B190" s="40" t="s">
        <v>220</v>
      </c>
      <c r="C190" s="42">
        <f>COUNTIF($B$1:$B189,TableData[Table Name])</f>
        <v>21</v>
      </c>
      <c r="D190" s="43" t="s">
        <v>527</v>
      </c>
      <c r="E190" s="43" t="s">
        <v>528</v>
      </c>
      <c r="F190" s="43" t="s">
        <v>440</v>
      </c>
      <c r="G190" s="15" t="s">
        <v>563</v>
      </c>
      <c r="H190" s="43" t="s">
        <v>529</v>
      </c>
      <c r="I190" s="43" t="s">
        <v>21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hidden="1" x14ac:dyDescent="0.25">
      <c r="A191" s="22" t="str">
        <f>TableData[Table Name]&amp;"-"&amp;TableData[Record No]</f>
        <v>Resources-22</v>
      </c>
      <c r="B191" s="40" t="s">
        <v>220</v>
      </c>
      <c r="C191" s="22">
        <f>COUNTIF($B$1:$B190,TableData[Table Name])</f>
        <v>22</v>
      </c>
      <c r="D191" s="40" t="s">
        <v>530</v>
      </c>
      <c r="E191" s="40" t="s">
        <v>531</v>
      </c>
      <c r="F191" s="40" t="s">
        <v>532</v>
      </c>
      <c r="G191" s="15" t="s">
        <v>563</v>
      </c>
      <c r="H191" s="40" t="s">
        <v>533</v>
      </c>
      <c r="I191" s="40" t="s">
        <v>21</v>
      </c>
      <c r="J191" s="40"/>
      <c r="K191" s="40"/>
      <c r="L191" s="40"/>
      <c r="M191" s="40"/>
      <c r="N191" s="40"/>
      <c r="O191" s="40"/>
      <c r="P191" s="40"/>
      <c r="Q191" s="40"/>
      <c r="R191" s="40"/>
    </row>
    <row r="192" spans="1:18" hidden="1" x14ac:dyDescent="0.25">
      <c r="A192" s="42" t="str">
        <f>TableData[Table Name]&amp;"-"&amp;TableData[Record No]</f>
        <v>Resource Relations-25</v>
      </c>
      <c r="B192" s="40" t="s">
        <v>443</v>
      </c>
      <c r="C192" s="42">
        <f>COUNTIF($B$1:$B191,TableData[Table Name])</f>
        <v>25</v>
      </c>
      <c r="D192" s="43">
        <v>19</v>
      </c>
      <c r="E192" s="43" t="s">
        <v>525</v>
      </c>
      <c r="F192" s="43" t="s">
        <v>524</v>
      </c>
      <c r="G192" s="43" t="s">
        <v>498</v>
      </c>
      <c r="H192" s="43" t="s">
        <v>311</v>
      </c>
      <c r="I192" s="43">
        <v>20</v>
      </c>
      <c r="J192" s="43"/>
      <c r="K192" s="43"/>
      <c r="L192" s="43"/>
      <c r="M192" s="43"/>
      <c r="N192" s="43"/>
      <c r="O192" s="43"/>
      <c r="P192" s="43"/>
      <c r="Q192" s="43"/>
      <c r="R192" s="43"/>
    </row>
    <row r="193" spans="1:18" hidden="1" x14ac:dyDescent="0.25">
      <c r="A193" s="42" t="str">
        <f>TableData[Table Name]&amp;"-"&amp;TableData[Record No]</f>
        <v>Resource Relations-26</v>
      </c>
      <c r="B193" s="40" t="s">
        <v>443</v>
      </c>
      <c r="C193" s="42">
        <f>COUNTIF($B$1:$B192,TableData[Table Name])</f>
        <v>26</v>
      </c>
      <c r="D193" s="43">
        <v>4</v>
      </c>
      <c r="E193" s="43" t="s">
        <v>440</v>
      </c>
      <c r="F193" s="43" t="s">
        <v>534</v>
      </c>
      <c r="G193" s="43" t="s">
        <v>535</v>
      </c>
      <c r="H193" s="43" t="s">
        <v>311</v>
      </c>
      <c r="I193" s="43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 x14ac:dyDescent="0.25">
      <c r="A194" s="22" t="str">
        <f>TableData[Table Name]&amp;"-"&amp;TableData[Record No]</f>
        <v>Resource Relations-27</v>
      </c>
      <c r="B194" s="40" t="s">
        <v>443</v>
      </c>
      <c r="C194" s="22">
        <f>COUNTIF($B$1:$B193,TableData[Table Name])</f>
        <v>27</v>
      </c>
      <c r="D194" s="40">
        <v>19</v>
      </c>
      <c r="E194" s="40" t="s">
        <v>532</v>
      </c>
      <c r="F194" s="40" t="s">
        <v>536</v>
      </c>
      <c r="G194" s="40" t="s">
        <v>535</v>
      </c>
      <c r="H194" s="40" t="s">
        <v>216</v>
      </c>
      <c r="I194" s="40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hidden="1" x14ac:dyDescent="0.25">
      <c r="A195" s="42" t="str">
        <f>TableData[Table Name]&amp;"-"&amp;TableData[Record No]</f>
        <v>Resources-23</v>
      </c>
      <c r="B195" s="40" t="s">
        <v>220</v>
      </c>
      <c r="C195" s="42">
        <f>COUNTIF($B$1:$B194,TableData[Table Name])</f>
        <v>23</v>
      </c>
      <c r="D195" s="43" t="s">
        <v>547</v>
      </c>
      <c r="E195" s="4" t="s">
        <v>576</v>
      </c>
      <c r="F195" s="43" t="s">
        <v>395</v>
      </c>
      <c r="G195" s="15" t="s">
        <v>563</v>
      </c>
      <c r="H195" s="43" t="s">
        <v>548</v>
      </c>
      <c r="I195" s="43" t="s">
        <v>21</v>
      </c>
      <c r="J195" s="43"/>
      <c r="K195" s="43"/>
      <c r="L195" s="43"/>
      <c r="M195" s="43"/>
      <c r="N195" s="43"/>
      <c r="O195" s="43"/>
      <c r="P195" s="43"/>
      <c r="Q195" s="43"/>
      <c r="R195" s="43"/>
    </row>
    <row r="196" spans="1:18" hidden="1" x14ac:dyDescent="0.25">
      <c r="A196" s="22" t="str">
        <f>TableData[Table Name]&amp;"-"&amp;TableData[Record No]</f>
        <v>Resources-24</v>
      </c>
      <c r="B196" s="40" t="s">
        <v>220</v>
      </c>
      <c r="C196" s="22">
        <f>COUNTIF($B$1:$B195,TableData[Table Name])</f>
        <v>24</v>
      </c>
      <c r="D196" s="40" t="s">
        <v>549</v>
      </c>
      <c r="E196" s="40" t="s">
        <v>550</v>
      </c>
      <c r="F196" s="40" t="s">
        <v>551</v>
      </c>
      <c r="G196" s="15" t="s">
        <v>563</v>
      </c>
      <c r="H196" s="40" t="s">
        <v>552</v>
      </c>
      <c r="I196" s="40" t="s">
        <v>21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 x14ac:dyDescent="0.25">
      <c r="A197" s="22" t="str">
        <f>TableData[Table Name]&amp;"-"&amp;TableData[Record No]</f>
        <v>Resource Relations-28</v>
      </c>
      <c r="B197" s="40" t="s">
        <v>443</v>
      </c>
      <c r="C197" s="22">
        <f>COUNTIF($B$1:$B196,TableData[Table Name])</f>
        <v>28</v>
      </c>
      <c r="D197" s="40">
        <v>23</v>
      </c>
      <c r="E197" s="40" t="s">
        <v>553</v>
      </c>
      <c r="F197" s="40" t="s">
        <v>554</v>
      </c>
      <c r="G197" s="40" t="s">
        <v>498</v>
      </c>
      <c r="H197" s="40" t="s">
        <v>311</v>
      </c>
      <c r="I197" s="40">
        <v>24</v>
      </c>
      <c r="J197" s="40"/>
      <c r="K197" s="40"/>
      <c r="L197" s="40"/>
      <c r="M197" s="40"/>
      <c r="N197" s="40"/>
      <c r="O197" s="40"/>
      <c r="P197" s="40"/>
      <c r="Q197" s="40"/>
      <c r="R197" s="40"/>
    </row>
    <row r="198" spans="1:18" hidden="1" x14ac:dyDescent="0.25">
      <c r="A198" s="22" t="str">
        <f>TableData[Table Name]&amp;"-"&amp;TableData[Record No]</f>
        <v>Resource Relations-29</v>
      </c>
      <c r="B198" s="40" t="s">
        <v>443</v>
      </c>
      <c r="C198" s="22">
        <f>COUNTIF($B$1:$B197,TableData[Table Name])</f>
        <v>29</v>
      </c>
      <c r="D198" s="40">
        <v>23</v>
      </c>
      <c r="E198" s="40" t="s">
        <v>401</v>
      </c>
      <c r="F198" s="40" t="s">
        <v>555</v>
      </c>
      <c r="G198" s="40" t="s">
        <v>208</v>
      </c>
      <c r="H198" s="40" t="s">
        <v>403</v>
      </c>
      <c r="I198" s="40">
        <v>4</v>
      </c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 x14ac:dyDescent="0.25">
      <c r="A199" s="22" t="str">
        <f>TableData[Table Name]&amp;"-"&amp;TableData[Record No]</f>
        <v>Resource Actions-7</v>
      </c>
      <c r="B199" s="40" t="s">
        <v>316</v>
      </c>
      <c r="C199" s="22">
        <f>COUNTIF($B$1:$B198,TableData[Table Name])</f>
        <v>7</v>
      </c>
      <c r="D199" s="40">
        <v>1</v>
      </c>
      <c r="E199" s="40" t="s">
        <v>543</v>
      </c>
      <c r="F199" s="40" t="s">
        <v>544</v>
      </c>
      <c r="G199" s="40" t="s">
        <v>545</v>
      </c>
      <c r="H199" s="40" t="s">
        <v>343</v>
      </c>
      <c r="I199" s="40"/>
      <c r="J199" s="40" t="s">
        <v>546</v>
      </c>
      <c r="K199" s="40" t="s">
        <v>341</v>
      </c>
      <c r="L199" s="40"/>
      <c r="M199" s="40"/>
      <c r="N199" s="40"/>
      <c r="O199" s="40"/>
      <c r="P199" s="40"/>
      <c r="Q199" s="40"/>
      <c r="R199" s="40"/>
    </row>
    <row r="200" spans="1:18" hidden="1" x14ac:dyDescent="0.25">
      <c r="A200" s="22" t="str">
        <f>TableData[Table Name]&amp;"-"&amp;TableData[Record No]</f>
        <v>Resource Action Method-7</v>
      </c>
      <c r="B200" s="16" t="s">
        <v>446</v>
      </c>
      <c r="C200" s="22">
        <f>COUNTIF($B$1:$B199,TableData[Table Name])</f>
        <v>7</v>
      </c>
      <c r="D200" s="40">
        <v>7</v>
      </c>
      <c r="E200" s="40" t="s">
        <v>395</v>
      </c>
      <c r="F200" s="40"/>
      <c r="G200" s="40">
        <v>1</v>
      </c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 x14ac:dyDescent="0.25">
      <c r="A201" s="22" t="str">
        <f>TableData[Table Name]&amp;"-"&amp;TableData[Record No]</f>
        <v>Resource Action List-0</v>
      </c>
      <c r="B201" s="40" t="s">
        <v>556</v>
      </c>
      <c r="C201" s="22">
        <f>COUNTIF($B$1:$B200,TableData[Table Name])</f>
        <v>0</v>
      </c>
      <c r="D201" s="40" t="s">
        <v>97</v>
      </c>
      <c r="E201" s="40" t="s">
        <v>94</v>
      </c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 x14ac:dyDescent="0.25">
      <c r="A202" s="22" t="str">
        <f>TableData[Table Name]&amp;"-"&amp;TableData[Record No]</f>
        <v>Resource Action List-1</v>
      </c>
      <c r="B202" s="40" t="s">
        <v>556</v>
      </c>
      <c r="C202" s="22">
        <f>COUNTIF($B$1:$B201,TableData[Table Name])</f>
        <v>1</v>
      </c>
      <c r="D202" s="40">
        <v>7</v>
      </c>
      <c r="E202" s="40">
        <v>2</v>
      </c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 x14ac:dyDescent="0.25">
      <c r="A203" s="22" t="str">
        <f>TableData[Table Name]&amp;"-"&amp;TableData[Record No]</f>
        <v>Resource Data-0</v>
      </c>
      <c r="B203" s="40" t="s">
        <v>557</v>
      </c>
      <c r="C203" s="22">
        <f>COUNTIF($B$1:$B202,TableData[Table Name])</f>
        <v>0</v>
      </c>
      <c r="D203" s="40" t="s">
        <v>23</v>
      </c>
      <c r="E203" s="40" t="s">
        <v>26</v>
      </c>
      <c r="F203" s="40" t="s">
        <v>28</v>
      </c>
      <c r="G203" s="40" t="s">
        <v>55</v>
      </c>
      <c r="H203" s="40" t="s">
        <v>36</v>
      </c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 x14ac:dyDescent="0.25">
      <c r="A204" s="22" t="str">
        <f>TableData[Table Name]&amp;"-"&amp;TableData[Record No]</f>
        <v>Resource Data-1</v>
      </c>
      <c r="B204" s="40" t="s">
        <v>557</v>
      </c>
      <c r="C204" s="22">
        <f>COUNTIF($B$1:$B203,TableData[Table Name])</f>
        <v>1</v>
      </c>
      <c r="D204" s="40">
        <v>1</v>
      </c>
      <c r="E204" s="40" t="s">
        <v>543</v>
      </c>
      <c r="F204" s="40" t="s">
        <v>558</v>
      </c>
      <c r="G204" s="40" t="s">
        <v>26</v>
      </c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</row>
    <row r="205" spans="1:18" hidden="1" x14ac:dyDescent="0.25">
      <c r="A205" s="22" t="str">
        <f>TableData[Table Name]&amp;"-"&amp;TableData[Record No]</f>
        <v>Resource Data-2</v>
      </c>
      <c r="B205" s="40" t="s">
        <v>557</v>
      </c>
      <c r="C205" s="22">
        <f>COUNTIF($B$1:$B204,TableData[Table Name])</f>
        <v>2</v>
      </c>
      <c r="D205" s="40">
        <v>1</v>
      </c>
      <c r="E205" s="40" t="s">
        <v>559</v>
      </c>
      <c r="F205" s="40" t="s">
        <v>560</v>
      </c>
      <c r="G205" s="40" t="s">
        <v>26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 x14ac:dyDescent="0.25">
      <c r="A206" s="22" t="str">
        <f>TableData[Table Name]&amp;"-"&amp;TableData[Record No]</f>
        <v>Resource Actions-8</v>
      </c>
      <c r="B206" s="40" t="s">
        <v>316</v>
      </c>
      <c r="C206" s="22">
        <f>COUNTIF($B$1:$B205,TableData[Table Name])</f>
        <v>8</v>
      </c>
      <c r="D206" s="40">
        <v>1</v>
      </c>
      <c r="E206" s="40" t="s">
        <v>559</v>
      </c>
      <c r="F206" s="40" t="s">
        <v>561</v>
      </c>
      <c r="G206" s="40" t="s">
        <v>545</v>
      </c>
      <c r="H206" s="40" t="s">
        <v>343</v>
      </c>
      <c r="I206" s="40"/>
      <c r="J206" s="40" t="s">
        <v>546</v>
      </c>
      <c r="K206" s="40" t="s">
        <v>341</v>
      </c>
      <c r="L206" s="40"/>
      <c r="M206" s="40"/>
      <c r="N206" s="40"/>
      <c r="O206" s="40"/>
      <c r="P206" s="40"/>
      <c r="Q206" s="40"/>
      <c r="R206" s="40"/>
    </row>
    <row r="207" spans="1:18" hidden="1" x14ac:dyDescent="0.25">
      <c r="A207" s="22" t="str">
        <f>TableData[Table Name]&amp;"-"&amp;TableData[Record No]</f>
        <v>Resource Action Method-8</v>
      </c>
      <c r="B207" s="40" t="s">
        <v>446</v>
      </c>
      <c r="C207" s="22">
        <f>COUNTIF($B$1:$B206,TableData[Table Name])</f>
        <v>8</v>
      </c>
      <c r="D207" s="40">
        <v>8</v>
      </c>
      <c r="E207" s="40" t="s">
        <v>395</v>
      </c>
      <c r="F207" s="40"/>
      <c r="G207" s="40">
        <v>2</v>
      </c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 x14ac:dyDescent="0.25">
      <c r="A208" s="22" t="str">
        <f>TableData[Table Name]&amp;"-"&amp;TableData[Record No]</f>
        <v>Resource Action List-2</v>
      </c>
      <c r="B208" s="40" t="s">
        <v>556</v>
      </c>
      <c r="C208" s="22">
        <f>COUNTIF($B$1:$B207,TableData[Table Name])</f>
        <v>2</v>
      </c>
      <c r="D208" s="40">
        <v>8</v>
      </c>
      <c r="E208" s="40">
        <v>3</v>
      </c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 x14ac:dyDescent="0.25">
      <c r="A209" s="22" t="str">
        <f>TableData[Table Name]&amp;"-"&amp;TableData[Record No]</f>
        <v>Resource List Layout-0</v>
      </c>
      <c r="B209" s="40" t="s">
        <v>566</v>
      </c>
      <c r="C209" s="22">
        <f>COUNTIF($B$1:$B208,TableData[Table Name])</f>
        <v>0</v>
      </c>
      <c r="D209" s="40" t="s">
        <v>94</v>
      </c>
      <c r="E209" s="40" t="s">
        <v>269</v>
      </c>
      <c r="F209" s="40" t="s">
        <v>565</v>
      </c>
      <c r="G209" s="40" t="s">
        <v>56</v>
      </c>
      <c r="H209" s="40" t="s">
        <v>579</v>
      </c>
      <c r="I209" s="40" t="s">
        <v>580</v>
      </c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 x14ac:dyDescent="0.25">
      <c r="A210" s="22" t="str">
        <f>TableData[Table Name]&amp;"-"&amp;TableData[Record No]</f>
        <v>Resource List Layout-1</v>
      </c>
      <c r="B210" s="40" t="s">
        <v>566</v>
      </c>
      <c r="C210" s="22">
        <f>COUNTIF($B$1:$B209,TableData[Table Name])</f>
        <v>1</v>
      </c>
      <c r="D210" s="40">
        <v>2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 x14ac:dyDescent="0.25">
      <c r="A211" s="22" t="str">
        <f>TableData[Table Name]&amp;"-"&amp;TableData[Record No]</f>
        <v>Resource List Layout-2</v>
      </c>
      <c r="B211" s="40" t="s">
        <v>566</v>
      </c>
      <c r="C211" s="22">
        <f>COUNTIF($B$1:$B210,TableData[Table Name])</f>
        <v>2</v>
      </c>
      <c r="D211" s="40">
        <v>2</v>
      </c>
      <c r="E211" s="40" t="s">
        <v>272</v>
      </c>
      <c r="F211" s="40" t="s">
        <v>271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 x14ac:dyDescent="0.25">
      <c r="A212" s="22" t="str">
        <f>TableData[Table Name]&amp;"-"&amp;TableData[Record No]</f>
        <v>Resource List Layout-3</v>
      </c>
      <c r="B212" s="40" t="s">
        <v>566</v>
      </c>
      <c r="C212" s="22">
        <f>COUNTIF($B$1:$B211,TableData[Table Name])</f>
        <v>3</v>
      </c>
      <c r="D212" s="40">
        <v>3</v>
      </c>
      <c r="E212" s="40" t="s">
        <v>1</v>
      </c>
      <c r="F212" s="40" t="s">
        <v>26</v>
      </c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</row>
    <row r="213" spans="1:18" hidden="1" x14ac:dyDescent="0.25">
      <c r="A213" s="22" t="str">
        <f>TableData[Table Name]&amp;"-"&amp;TableData[Record No]</f>
        <v>Resource List Layout-4</v>
      </c>
      <c r="B213" s="40" t="s">
        <v>566</v>
      </c>
      <c r="C213" s="22">
        <f>COUNTIF($B$1:$B212,TableData[Table Name])</f>
        <v>4</v>
      </c>
      <c r="D213" s="40">
        <v>3</v>
      </c>
      <c r="E213" s="40" t="s">
        <v>272</v>
      </c>
      <c r="F213" s="40" t="s">
        <v>271</v>
      </c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</row>
    <row r="214" spans="1:18" hidden="1" x14ac:dyDescent="0.25">
      <c r="A214" s="19" t="str">
        <f>TableData[Table Name]&amp;"-"&amp;TableData[Record No]</f>
        <v>Resources-25</v>
      </c>
      <c r="B214" s="16" t="s">
        <v>220</v>
      </c>
      <c r="C214" s="19">
        <f>COUNTIF($B$1:$B213,TableData[Table Name])</f>
        <v>25</v>
      </c>
      <c r="D214" s="16" t="s">
        <v>567</v>
      </c>
      <c r="E214" s="16" t="s">
        <v>568</v>
      </c>
      <c r="F214" s="16" t="s">
        <v>569</v>
      </c>
      <c r="G214" s="16" t="s">
        <v>563</v>
      </c>
      <c r="H214" s="16" t="s">
        <v>570</v>
      </c>
      <c r="I214" s="16" t="s">
        <v>21</v>
      </c>
      <c r="J214" s="16"/>
      <c r="K214" s="16"/>
      <c r="L214" s="16"/>
      <c r="M214" s="16"/>
      <c r="N214" s="16"/>
      <c r="O214" s="16"/>
      <c r="P214" s="16"/>
      <c r="Q214" s="16"/>
      <c r="R214" s="16"/>
    </row>
    <row r="215" spans="1:18" hidden="1" x14ac:dyDescent="0.25">
      <c r="A215" s="19" t="str">
        <f>TableData[Table Name]&amp;"-"&amp;TableData[Record No]</f>
        <v>Resource Relations-30</v>
      </c>
      <c r="B215" s="40" t="s">
        <v>443</v>
      </c>
      <c r="C215" s="19">
        <f>COUNTIF($B$1:$B214,TableData[Table Name])</f>
        <v>30</v>
      </c>
      <c r="D215" s="16">
        <v>19</v>
      </c>
      <c r="E215" s="16" t="s">
        <v>569</v>
      </c>
      <c r="F215" s="16" t="s">
        <v>568</v>
      </c>
      <c r="G215" s="16" t="s">
        <v>571</v>
      </c>
      <c r="H215" s="16" t="s">
        <v>311</v>
      </c>
      <c r="I215" s="16">
        <v>25</v>
      </c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1:18" hidden="1" x14ac:dyDescent="0.25">
      <c r="A216" s="22" t="str">
        <f>TableData[Table Name]&amp;"-"&amp;TableData[Record No]</f>
        <v>Resources-26</v>
      </c>
      <c r="B216" s="40" t="s">
        <v>220</v>
      </c>
      <c r="C216" s="22">
        <f>COUNTIF($B$1:$B215,TableData[Table Name])</f>
        <v>26</v>
      </c>
      <c r="D216" s="40" t="s">
        <v>573</v>
      </c>
      <c r="E216" s="40" t="s">
        <v>574</v>
      </c>
      <c r="F216" s="40" t="s">
        <v>443</v>
      </c>
      <c r="G216" s="40" t="s">
        <v>563</v>
      </c>
      <c r="H216" s="40" t="s">
        <v>575</v>
      </c>
      <c r="I216" s="40" t="s">
        <v>21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 x14ac:dyDescent="0.25">
      <c r="A217" s="22" t="str">
        <f>TableData[Table Name]&amp;"-"&amp;TableData[Record No]</f>
        <v>Resource Relations-31</v>
      </c>
      <c r="B217" s="40" t="s">
        <v>443</v>
      </c>
      <c r="C217" s="22">
        <f>COUNTIF($B$1:$B216,TableData[Table Name])</f>
        <v>31</v>
      </c>
      <c r="D217" s="40">
        <v>26</v>
      </c>
      <c r="E217" s="40" t="s">
        <v>589</v>
      </c>
      <c r="F217" s="40" t="s">
        <v>589</v>
      </c>
      <c r="G217" s="40" t="s">
        <v>590</v>
      </c>
      <c r="H217" s="40" t="s">
        <v>311</v>
      </c>
      <c r="I217" s="40">
        <v>26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 hidden="1" x14ac:dyDescent="0.25">
      <c r="A218" s="22" t="str">
        <f>TableData[Table Name]&amp;"-"&amp;TableData[Record No]</f>
        <v>Resource Relations-32</v>
      </c>
      <c r="B218" s="40" t="s">
        <v>443</v>
      </c>
      <c r="C218" s="22">
        <f>COUNTIF($B$1:$B217,TableData[Table Name])</f>
        <v>32</v>
      </c>
      <c r="D218" s="40">
        <v>26</v>
      </c>
      <c r="E218" s="40" t="s">
        <v>591</v>
      </c>
      <c r="F218" s="40" t="s">
        <v>592</v>
      </c>
      <c r="G218" s="40" t="s">
        <v>304</v>
      </c>
      <c r="H218" s="40" t="s">
        <v>403</v>
      </c>
      <c r="I218" s="40">
        <v>4</v>
      </c>
      <c r="J218" s="40"/>
      <c r="K218" s="40"/>
      <c r="L218" s="40"/>
      <c r="M218" s="40"/>
      <c r="N218" s="40"/>
      <c r="O218" s="40"/>
      <c r="P218" s="40"/>
      <c r="Q218" s="40"/>
      <c r="R218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21" sqref="A21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17.42578125" bestFit="1" customWidth="1"/>
    <col min="4" max="4" width="15.1406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 x14ac:dyDescent="0.25">
      <c r="A1" s="25" t="s">
        <v>1</v>
      </c>
      <c r="B1" s="25" t="s">
        <v>430</v>
      </c>
      <c r="C1" s="25" t="s">
        <v>334</v>
      </c>
      <c r="D1" s="25" t="s">
        <v>431</v>
      </c>
      <c r="E1" s="25" t="s">
        <v>414</v>
      </c>
    </row>
    <row r="2" spans="1:5" x14ac:dyDescent="0.25">
      <c r="A2" s="1" t="s">
        <v>180</v>
      </c>
      <c r="B2" s="1" t="s">
        <v>137</v>
      </c>
      <c r="C2" s="1" t="str">
        <f>VLOOKUP(SeedMap[FW Table Name],Tables[],4,0)</f>
        <v>Milestone\Appframe\Model</v>
      </c>
      <c r="D2" s="1" t="str">
        <f>VLOOKUP(SeedMap[FW Table Name],Tables[],5,0)</f>
        <v>Group</v>
      </c>
      <c r="E2" s="9" t="str">
        <f t="shared" ref="E2:E17" si="0">"truncate"</f>
        <v>truncate</v>
      </c>
    </row>
    <row r="3" spans="1:5" x14ac:dyDescent="0.25">
      <c r="A3" s="1" t="s">
        <v>185</v>
      </c>
      <c r="B3" s="1" t="s">
        <v>139</v>
      </c>
      <c r="C3" s="1" t="str">
        <f>VLOOKUP(SeedMap[FW Table Name],Tables[],4,0)</f>
        <v>Milestone\Appframe\Model</v>
      </c>
      <c r="D3" s="1" t="str">
        <f>VLOOKUP(SeedMap[FW Table Name],Tables[],5,0)</f>
        <v>Role</v>
      </c>
      <c r="E3" s="9" t="str">
        <f t="shared" si="0"/>
        <v>truncate</v>
      </c>
    </row>
    <row r="4" spans="1:5" x14ac:dyDescent="0.25">
      <c r="A4" s="1" t="s">
        <v>224</v>
      </c>
      <c r="B4" s="1" t="s">
        <v>140</v>
      </c>
      <c r="C4" s="1" t="str">
        <f>VLOOKUP(SeedMap[FW Table Name],Tables[],4,0)</f>
        <v>Milestone\Appframe\Model</v>
      </c>
      <c r="D4" s="1" t="str">
        <f>VLOOKUP(SeedMap[FW Table Name],Tables[],5,0)</f>
        <v>GroupRole</v>
      </c>
      <c r="E4" s="9" t="str">
        <f t="shared" si="0"/>
        <v>truncate</v>
      </c>
    </row>
    <row r="5" spans="1:5" x14ac:dyDescent="0.25">
      <c r="A5" s="1" t="s">
        <v>220</v>
      </c>
      <c r="B5" s="1" t="s">
        <v>2</v>
      </c>
      <c r="C5" s="1" t="str">
        <f>VLOOKUP(SeedMap[FW Table Name],Tables[],4,0)</f>
        <v>Milestone\Appframe\Model</v>
      </c>
      <c r="D5" s="1" t="str">
        <f>VLOOKUP(SeedMap[FW Table Name],Tables[],5,0)</f>
        <v>Resource</v>
      </c>
      <c r="E5" s="9" t="str">
        <f t="shared" si="0"/>
        <v>truncate</v>
      </c>
    </row>
    <row r="6" spans="1:5" x14ac:dyDescent="0.25">
      <c r="A6" s="1" t="s">
        <v>227</v>
      </c>
      <c r="B6" s="1" t="s">
        <v>212</v>
      </c>
      <c r="C6" s="1" t="str">
        <f>VLOOKUP(SeedMap[FW Table Name],Tables[],4,0)</f>
        <v>Milestone\Appframe\Model</v>
      </c>
      <c r="D6" s="1" t="str">
        <f>VLOOKUP(SeedMap[FW Table Name],Tables[],5,0)</f>
        <v>ResourceRole</v>
      </c>
      <c r="E6" s="9" t="str">
        <f t="shared" si="0"/>
        <v>truncate</v>
      </c>
    </row>
    <row r="7" spans="1:5" x14ac:dyDescent="0.25">
      <c r="A7" s="1" t="s">
        <v>443</v>
      </c>
      <c r="B7" s="1" t="s">
        <v>3</v>
      </c>
      <c r="C7" s="1" t="str">
        <f>VLOOKUP(SeedMap[FW Table Name],Tables[],4,0)</f>
        <v>Milestone\Appframe\Model</v>
      </c>
      <c r="D7" s="1" t="str">
        <f>VLOOKUP(SeedMap[FW Table Name],Tables[],5,0)</f>
        <v>ResourceRelation</v>
      </c>
      <c r="E7" s="9" t="str">
        <f t="shared" si="0"/>
        <v>truncate</v>
      </c>
    </row>
    <row r="8" spans="1:5" x14ac:dyDescent="0.25">
      <c r="A8" s="2" t="s">
        <v>440</v>
      </c>
      <c r="B8" s="2" t="s">
        <v>0</v>
      </c>
      <c r="C8" s="2" t="str">
        <f>VLOOKUP(SeedMap[FW Table Name],Tables[],4,0)</f>
        <v>Milestone\Appframe\Model</v>
      </c>
      <c r="D8" s="2" t="str">
        <f>VLOOKUP(SeedMap[FW Table Name],Tables[],5,0)</f>
        <v>ResourceScope</v>
      </c>
      <c r="E8" s="9" t="str">
        <f t="shared" si="0"/>
        <v>truncate</v>
      </c>
    </row>
    <row r="9" spans="1:5" x14ac:dyDescent="0.25">
      <c r="A9" s="2" t="s">
        <v>441</v>
      </c>
      <c r="B9" s="2" t="s">
        <v>5</v>
      </c>
      <c r="C9" s="2" t="str">
        <f>VLOOKUP(SeedMap[FW Table Name],Tables[],4,0)</f>
        <v>Milestone\Appframe\Model</v>
      </c>
      <c r="D9" s="2" t="str">
        <f>VLOOKUP(SeedMap[FW Table Name],Tables[],5,0)</f>
        <v>ResourceList</v>
      </c>
      <c r="E9" s="9" t="str">
        <f t="shared" si="0"/>
        <v>truncate</v>
      </c>
    </row>
    <row r="10" spans="1:5" x14ac:dyDescent="0.25">
      <c r="A10" s="2" t="s">
        <v>442</v>
      </c>
      <c r="B10" s="2" t="s">
        <v>11</v>
      </c>
      <c r="C10" s="2" t="str">
        <f>VLOOKUP(SeedMap[FW Table Name],Tables[],4,0)</f>
        <v>Milestone\Appframe\Model</v>
      </c>
      <c r="D10" s="2" t="str">
        <f>VLOOKUP(SeedMap[FW Table Name],Tables[],5,0)</f>
        <v>ResourceListScope</v>
      </c>
      <c r="E10" s="9" t="str">
        <f t="shared" si="0"/>
        <v>truncate</v>
      </c>
    </row>
    <row r="11" spans="1:5" x14ac:dyDescent="0.25">
      <c r="A11" s="2" t="s">
        <v>433</v>
      </c>
      <c r="B11" s="2" t="s">
        <v>6</v>
      </c>
      <c r="C11" s="2" t="str">
        <f>VLOOKUP(SeedMap[FW Table Name],Tables[],4,0)</f>
        <v>Milestone\Appframe\Model</v>
      </c>
      <c r="D11" s="2" t="str">
        <f>VLOOKUP(SeedMap[FW Table Name],Tables[],5,0)</f>
        <v>ResourceForm</v>
      </c>
      <c r="E11" s="9" t="str">
        <f t="shared" si="0"/>
        <v>truncate</v>
      </c>
    </row>
    <row r="12" spans="1:5" x14ac:dyDescent="0.25">
      <c r="A12" s="2" t="s">
        <v>444</v>
      </c>
      <c r="B12" s="2" t="s">
        <v>102</v>
      </c>
      <c r="C12" s="2" t="str">
        <f>VLOOKUP(SeedMap[FW Table Name],Tables[],4,0)</f>
        <v>Milestone\Appframe\Model</v>
      </c>
      <c r="D12" s="2" t="str">
        <f>VLOOKUP(SeedMap[FW Table Name],Tables[],5,0)</f>
        <v>ResourceFormField</v>
      </c>
      <c r="E12" s="9" t="str">
        <f t="shared" si="0"/>
        <v>truncate</v>
      </c>
    </row>
    <row r="13" spans="1:5" x14ac:dyDescent="0.25">
      <c r="A13" s="2" t="s">
        <v>445</v>
      </c>
      <c r="B13" s="2" t="s">
        <v>104</v>
      </c>
      <c r="C13" s="2" t="str">
        <f>VLOOKUP(SeedMap[FW Table Name],Tables[],4,0)</f>
        <v>Milestone\Appframe\Model</v>
      </c>
      <c r="D13" s="2" t="str">
        <f>VLOOKUP(SeedMap[FW Table Name],Tables[],5,0)</f>
        <v>ResourceFormFieldData</v>
      </c>
      <c r="E13" s="9" t="str">
        <f t="shared" si="0"/>
        <v>truncate</v>
      </c>
    </row>
    <row r="14" spans="1:5" x14ac:dyDescent="0.25">
      <c r="A14" s="2" t="s">
        <v>316</v>
      </c>
      <c r="B14" s="2" t="s">
        <v>8</v>
      </c>
      <c r="C14" s="2" t="str">
        <f>VLOOKUP(SeedMap[FW Table Name],Tables[],4,0)</f>
        <v>Milestone\Appframe\Model</v>
      </c>
      <c r="D14" s="2" t="str">
        <f>VLOOKUP(SeedMap[FW Table Name],Tables[],5,0)</f>
        <v>ResourceAction</v>
      </c>
      <c r="E14" s="9" t="str">
        <f t="shared" si="0"/>
        <v>truncate</v>
      </c>
    </row>
    <row r="15" spans="1:5" x14ac:dyDescent="0.25">
      <c r="A15" s="2" t="s">
        <v>446</v>
      </c>
      <c r="B15" s="2" t="s">
        <v>101</v>
      </c>
      <c r="C15" s="2" t="str">
        <f>VLOOKUP(SeedMap[FW Table Name],Tables[],4,0)</f>
        <v>Milestone\Appframe\Model</v>
      </c>
      <c r="D15" s="2" t="str">
        <f>VLOOKUP(SeedMap[FW Table Name],Tables[],5,0)</f>
        <v>ResourceActionMethod</v>
      </c>
      <c r="E15" s="9" t="str">
        <f t="shared" si="0"/>
        <v>truncate</v>
      </c>
    </row>
    <row r="16" spans="1:5" x14ac:dyDescent="0.25">
      <c r="A16" s="4" t="s">
        <v>447</v>
      </c>
      <c r="B16" s="4" t="s">
        <v>103</v>
      </c>
      <c r="C16" s="4" t="str">
        <f>VLOOKUP(SeedMap[FW Table Name],Tables[],4,0)</f>
        <v>Milestone\Appframe\Model</v>
      </c>
      <c r="D16" s="4" t="str">
        <f>VLOOKUP(SeedMap[FW Table Name],Tables[],5,0)</f>
        <v>ResourceFormFieldAttr</v>
      </c>
      <c r="E16" s="9" t="str">
        <f t="shared" si="0"/>
        <v>truncate</v>
      </c>
    </row>
    <row r="17" spans="1:5" x14ac:dyDescent="0.25">
      <c r="A17" s="4" t="s">
        <v>477</v>
      </c>
      <c r="B17" s="4" t="s">
        <v>105</v>
      </c>
      <c r="C17" s="4" t="str">
        <f>VLOOKUP(SeedMap[FW Table Name],Tables[],4,0)</f>
        <v>Milestone\Appframe\Model</v>
      </c>
      <c r="D17" s="4" t="str">
        <f>VLOOKUP(SeedMap[FW Table Name],Tables[],5,0)</f>
        <v>ResourceFormFieldValidation</v>
      </c>
      <c r="E17" s="7" t="str">
        <f t="shared" si="0"/>
        <v>truncate</v>
      </c>
    </row>
    <row r="18" spans="1:5" x14ac:dyDescent="0.25">
      <c r="A18" s="4" t="s">
        <v>488</v>
      </c>
      <c r="B18" s="4" t="s">
        <v>150</v>
      </c>
      <c r="C18" s="4" t="str">
        <f>VLOOKUP(SeedMap[FW Table Name],Tables[],4,0)</f>
        <v>Milestone\Appframe\Model</v>
      </c>
      <c r="D18" s="4" t="str">
        <f>VLOOKUP(SeedMap[FW Table Name],Tables[],5,0)</f>
        <v>ResourceFormDefault</v>
      </c>
      <c r="E18" s="7" t="str">
        <f>"truncate"</f>
        <v>truncate</v>
      </c>
    </row>
    <row r="19" spans="1:5" x14ac:dyDescent="0.25">
      <c r="A19" s="4" t="s">
        <v>556</v>
      </c>
      <c r="B19" s="4" t="s">
        <v>135</v>
      </c>
      <c r="C19" s="4" t="str">
        <f>VLOOKUP(SeedMap[FW Table Name],Tables[],4,0)</f>
        <v>Milestone\Appframe\Model</v>
      </c>
      <c r="D19" s="4" t="str">
        <f>VLOOKUP(SeedMap[FW Table Name],Tables[],5,0)</f>
        <v>ResourceActionList</v>
      </c>
      <c r="E19" s="7" t="str">
        <f>"truncate"</f>
        <v>truncate</v>
      </c>
    </row>
    <row r="20" spans="1:5" x14ac:dyDescent="0.25">
      <c r="A20" s="4" t="s">
        <v>557</v>
      </c>
      <c r="B20" s="4" t="s">
        <v>4</v>
      </c>
      <c r="C20" s="4" t="str">
        <f>VLOOKUP(SeedMap[FW Table Name],Tables[],4,0)</f>
        <v>Milestone\Appframe\Model</v>
      </c>
      <c r="D20" s="4" t="str">
        <f>VLOOKUP(SeedMap[FW Table Name],Tables[],5,0)</f>
        <v>ResourceData</v>
      </c>
      <c r="E20" s="7" t="str">
        <f>"truncate"</f>
        <v>truncate</v>
      </c>
    </row>
    <row r="21" spans="1:5" x14ac:dyDescent="0.25">
      <c r="A21" s="4" t="s">
        <v>566</v>
      </c>
      <c r="B21" s="4" t="s">
        <v>564</v>
      </c>
      <c r="C21" s="4" t="str">
        <f>VLOOKUP(SeedMap[FW Table Name],Tables[],4,0)</f>
        <v>Milestone\Appframe\Model</v>
      </c>
      <c r="D21" s="4" t="str">
        <f>VLOOKUP(SeedMap[FW Table Name],Tables[],5,0)</f>
        <v>ResourceListLayout</v>
      </c>
      <c r="E21" s="7" t="str">
        <f>"truncate"</f>
        <v>truncate</v>
      </c>
    </row>
  </sheetData>
  <dataValidations count="2">
    <dataValidation type="list" allowBlank="1" showInputMessage="1" showErrorMessage="1" sqref="E2:E21">
      <formula1>"truncate,query"</formula1>
    </dataValidation>
    <dataValidation type="list" allowBlank="1" showInputMessage="1" showErrorMessage="1" sqref="B2:B21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7" workbookViewId="0">
      <selection activeCell="B27" sqref="B27:G27"/>
    </sheetView>
  </sheetViews>
  <sheetFormatPr defaultRowHeight="15" x14ac:dyDescent="0.2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 x14ac:dyDescent="0.25">
      <c r="A1" s="24" t="s">
        <v>295</v>
      </c>
      <c r="B1" s="24" t="s">
        <v>1</v>
      </c>
      <c r="C1" s="24" t="s">
        <v>298</v>
      </c>
      <c r="D1" s="24" t="s">
        <v>278</v>
      </c>
      <c r="E1" s="24" t="s">
        <v>334</v>
      </c>
      <c r="F1" s="24" t="s">
        <v>12</v>
      </c>
      <c r="G1" s="24" t="s">
        <v>335</v>
      </c>
      <c r="H1" s="24" t="s">
        <v>336</v>
      </c>
      <c r="I1" s="24" t="s">
        <v>337</v>
      </c>
    </row>
    <row r="2" spans="1:9" x14ac:dyDescent="0.25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 x14ac:dyDescent="0.25">
      <c r="A3" s="12">
        <f t="shared" si="0"/>
        <v>2</v>
      </c>
      <c r="B3" s="2" t="s">
        <v>274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 x14ac:dyDescent="0.25">
      <c r="A4" s="12">
        <f t="shared" si="0"/>
        <v>3</v>
      </c>
      <c r="B4" s="2" t="s">
        <v>319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 x14ac:dyDescent="0.25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 x14ac:dyDescent="0.25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 x14ac:dyDescent="0.25">
      <c r="A7" s="12">
        <f t="shared" si="0"/>
        <v>6</v>
      </c>
      <c r="B7" s="2" t="s">
        <v>320</v>
      </c>
      <c r="C7" s="2" t="s">
        <v>309</v>
      </c>
      <c r="D7" s="2" t="s">
        <v>292</v>
      </c>
      <c r="E7" s="9" t="str">
        <f t="shared" si="1"/>
        <v>Milestone\Appframe\Model</v>
      </c>
      <c r="F7" s="2" t="s">
        <v>310</v>
      </c>
      <c r="G7" s="13" t="str">
        <f t="shared" si="2"/>
        <v>id</v>
      </c>
      <c r="H7" s="2"/>
      <c r="I7" s="2"/>
    </row>
    <row r="8" spans="1:9" x14ac:dyDescent="0.25">
      <c r="A8" s="12">
        <f t="shared" si="0"/>
        <v>7</v>
      </c>
      <c r="B8" s="2" t="s">
        <v>317</v>
      </c>
      <c r="C8" s="2" t="s">
        <v>338</v>
      </c>
      <c r="D8" s="2" t="s">
        <v>316</v>
      </c>
      <c r="E8" s="9" t="str">
        <f t="shared" si="1"/>
        <v>Milestone\Appframe\Model</v>
      </c>
      <c r="F8" s="2" t="s">
        <v>318</v>
      </c>
      <c r="G8" s="13" t="str">
        <f t="shared" si="2"/>
        <v>id</v>
      </c>
      <c r="H8" s="2"/>
      <c r="I8" s="2"/>
    </row>
    <row r="9" spans="1:9" x14ac:dyDescent="0.25">
      <c r="A9" s="12">
        <f t="shared" si="0"/>
        <v>8</v>
      </c>
      <c r="B9" s="2" t="s">
        <v>371</v>
      </c>
      <c r="C9" s="2" t="s">
        <v>372</v>
      </c>
      <c r="D9" s="2" t="s">
        <v>373</v>
      </c>
      <c r="E9" s="9" t="str">
        <f t="shared" si="1"/>
        <v>Milestone\Appframe\Model</v>
      </c>
      <c r="F9" s="2" t="s">
        <v>374</v>
      </c>
      <c r="G9" s="13" t="str">
        <f t="shared" ref="G9:G14" si="3">"id"</f>
        <v>id</v>
      </c>
      <c r="H9" s="2"/>
      <c r="I9" s="2"/>
    </row>
    <row r="10" spans="1:9" x14ac:dyDescent="0.25">
      <c r="A10" s="20">
        <f t="shared" ref="A10:A16" si="4">IFERROR($A9+1,1)</f>
        <v>9</v>
      </c>
      <c r="B10" s="2" t="s">
        <v>384</v>
      </c>
      <c r="C10" s="4" t="s">
        <v>385</v>
      </c>
      <c r="D10" s="4" t="s">
        <v>386</v>
      </c>
      <c r="E10" s="7" t="str">
        <f t="shared" si="1"/>
        <v>Milestone\Appframe\Model</v>
      </c>
      <c r="F10" s="4" t="s">
        <v>387</v>
      </c>
      <c r="G10" s="21" t="str">
        <f t="shared" si="3"/>
        <v>id</v>
      </c>
      <c r="H10" s="4"/>
      <c r="I10" s="4"/>
    </row>
    <row r="11" spans="1:9" x14ac:dyDescent="0.25">
      <c r="A11" s="20">
        <f t="shared" si="4"/>
        <v>10</v>
      </c>
      <c r="B11" s="4" t="s">
        <v>391</v>
      </c>
      <c r="C11" s="4" t="s">
        <v>390</v>
      </c>
      <c r="D11" s="4" t="s">
        <v>389</v>
      </c>
      <c r="E11" s="7" t="str">
        <f t="shared" si="1"/>
        <v>Milestone\Appframe\Model</v>
      </c>
      <c r="F11" s="4" t="s">
        <v>388</v>
      </c>
      <c r="G11" s="21" t="str">
        <f t="shared" si="3"/>
        <v>id</v>
      </c>
      <c r="H11" s="4"/>
      <c r="I11" s="4"/>
    </row>
    <row r="12" spans="1:9" x14ac:dyDescent="0.25">
      <c r="A12" s="20">
        <f t="shared" si="4"/>
        <v>11</v>
      </c>
      <c r="B12" s="4" t="s">
        <v>397</v>
      </c>
      <c r="C12" s="4" t="s">
        <v>398</v>
      </c>
      <c r="D12" s="4" t="s">
        <v>399</v>
      </c>
      <c r="E12" s="7" t="str">
        <f t="shared" si="1"/>
        <v>Milestone\Appframe\Model</v>
      </c>
      <c r="F12" s="4" t="s">
        <v>400</v>
      </c>
      <c r="G12" s="21" t="str">
        <f t="shared" si="3"/>
        <v>id</v>
      </c>
      <c r="H12" s="4"/>
      <c r="I12" s="4"/>
    </row>
    <row r="13" spans="1:9" x14ac:dyDescent="0.25">
      <c r="A13" s="20">
        <f t="shared" si="4"/>
        <v>12</v>
      </c>
      <c r="B13" s="4" t="s">
        <v>404</v>
      </c>
      <c r="C13" s="4" t="s">
        <v>405</v>
      </c>
      <c r="D13" s="4" t="s">
        <v>406</v>
      </c>
      <c r="E13" s="7" t="str">
        <f t="shared" si="1"/>
        <v>Milestone\Appframe\Model</v>
      </c>
      <c r="F13" s="4" t="s">
        <v>407</v>
      </c>
      <c r="G13" s="21" t="str">
        <f t="shared" si="3"/>
        <v>id</v>
      </c>
      <c r="H13" s="4"/>
      <c r="I13" s="4"/>
    </row>
    <row r="14" spans="1:9" x14ac:dyDescent="0.25">
      <c r="A14" s="20">
        <f t="shared" si="4"/>
        <v>13</v>
      </c>
      <c r="B14" s="4" t="s">
        <v>408</v>
      </c>
      <c r="C14" s="4" t="s">
        <v>409</v>
      </c>
      <c r="D14" s="4" t="s">
        <v>410</v>
      </c>
      <c r="E14" s="7" t="str">
        <f t="shared" si="1"/>
        <v>Milestone\Appframe\Model</v>
      </c>
      <c r="F14" s="4" t="s">
        <v>411</v>
      </c>
      <c r="G14" s="21" t="str">
        <f t="shared" si="3"/>
        <v>id</v>
      </c>
      <c r="H14" s="4"/>
      <c r="I14" s="4"/>
    </row>
    <row r="15" spans="1:9" x14ac:dyDescent="0.25">
      <c r="A15" s="20">
        <f t="shared" si="4"/>
        <v>14</v>
      </c>
      <c r="B15" s="4" t="s">
        <v>449</v>
      </c>
      <c r="C15" s="4" t="s">
        <v>450</v>
      </c>
      <c r="D15" s="4" t="s">
        <v>451</v>
      </c>
      <c r="E15" s="7" t="str">
        <f t="shared" si="1"/>
        <v>Milestone\Appframe\Model</v>
      </c>
      <c r="F15" s="4" t="s">
        <v>452</v>
      </c>
      <c r="G15" s="21" t="str">
        <f t="shared" ref="G15:G20" si="5">"id"</f>
        <v>id</v>
      </c>
      <c r="H15" s="4"/>
      <c r="I15" s="4"/>
    </row>
    <row r="16" spans="1:9" x14ac:dyDescent="0.25">
      <c r="A16" s="20">
        <f t="shared" si="4"/>
        <v>15</v>
      </c>
      <c r="B16" s="4" t="s">
        <v>464</v>
      </c>
      <c r="C16" s="4" t="s">
        <v>465</v>
      </c>
      <c r="D16" s="4" t="s">
        <v>466</v>
      </c>
      <c r="E16" s="7" t="str">
        <f t="shared" si="1"/>
        <v>Milestone\Appframe\Model</v>
      </c>
      <c r="F16" s="4" t="s">
        <v>467</v>
      </c>
      <c r="G16" s="21" t="str">
        <f t="shared" si="5"/>
        <v>id</v>
      </c>
      <c r="H16" s="4"/>
      <c r="I16" s="4"/>
    </row>
    <row r="17" spans="1:9" x14ac:dyDescent="0.25">
      <c r="A17" s="20">
        <f t="shared" ref="A17:A23" si="6">IFERROR($A16+1,1)</f>
        <v>16</v>
      </c>
      <c r="B17" s="4" t="s">
        <v>470</v>
      </c>
      <c r="C17" s="4" t="s">
        <v>471</v>
      </c>
      <c r="D17" s="4" t="s">
        <v>472</v>
      </c>
      <c r="E17" s="7" t="str">
        <f t="shared" si="1"/>
        <v>Milestone\Appframe\Model</v>
      </c>
      <c r="F17" s="4" t="s">
        <v>473</v>
      </c>
      <c r="G17" s="21" t="str">
        <f t="shared" si="5"/>
        <v>id</v>
      </c>
      <c r="H17" s="4"/>
      <c r="I17" s="4"/>
    </row>
    <row r="18" spans="1:9" x14ac:dyDescent="0.25">
      <c r="A18" s="20">
        <f t="shared" si="6"/>
        <v>17</v>
      </c>
      <c r="B18" s="4" t="s">
        <v>486</v>
      </c>
      <c r="C18" s="4" t="s">
        <v>487</v>
      </c>
      <c r="D18" s="4" t="s">
        <v>488</v>
      </c>
      <c r="E18" s="7" t="str">
        <f t="shared" si="1"/>
        <v>Milestone\Appframe\Model</v>
      </c>
      <c r="F18" s="4" t="s">
        <v>489</v>
      </c>
      <c r="G18" s="21" t="str">
        <f t="shared" si="5"/>
        <v>id</v>
      </c>
      <c r="H18" s="4"/>
      <c r="I18" s="4"/>
    </row>
    <row r="19" spans="1:9" x14ac:dyDescent="0.25">
      <c r="A19" s="20">
        <f t="shared" si="6"/>
        <v>18</v>
      </c>
      <c r="B19" s="4" t="s">
        <v>492</v>
      </c>
      <c r="C19" s="4" t="s">
        <v>493</v>
      </c>
      <c r="D19" s="4" t="s">
        <v>494</v>
      </c>
      <c r="E19" s="7" t="str">
        <f t="shared" si="1"/>
        <v>Milestone\Appframe\Model</v>
      </c>
      <c r="F19" s="4" t="s">
        <v>495</v>
      </c>
      <c r="G19" s="21" t="str">
        <f t="shared" si="5"/>
        <v>id</v>
      </c>
      <c r="H19" s="4"/>
      <c r="I19" s="4"/>
    </row>
    <row r="20" spans="1:9" x14ac:dyDescent="0.25">
      <c r="A20" s="20">
        <f t="shared" si="6"/>
        <v>19</v>
      </c>
      <c r="B20" s="4" t="s">
        <v>519</v>
      </c>
      <c r="C20" s="4" t="s">
        <v>520</v>
      </c>
      <c r="D20" s="4" t="s">
        <v>393</v>
      </c>
      <c r="E20" s="7" t="str">
        <f t="shared" si="1"/>
        <v>Milestone\Appframe\Model</v>
      </c>
      <c r="F20" s="4" t="s">
        <v>521</v>
      </c>
      <c r="G20" s="21" t="str">
        <f t="shared" si="5"/>
        <v>id</v>
      </c>
      <c r="H20" s="4"/>
      <c r="I20" s="4"/>
    </row>
    <row r="21" spans="1:9" x14ac:dyDescent="0.25">
      <c r="A21" s="20">
        <f t="shared" si="6"/>
        <v>20</v>
      </c>
      <c r="B21" s="4" t="s">
        <v>523</v>
      </c>
      <c r="C21" s="4" t="s">
        <v>524</v>
      </c>
      <c r="D21" s="4" t="s">
        <v>525</v>
      </c>
      <c r="E21" s="7" t="str">
        <f t="shared" si="1"/>
        <v>Milestone\Appframe\Model</v>
      </c>
      <c r="F21" s="4" t="s">
        <v>526</v>
      </c>
      <c r="G21" s="21" t="str">
        <f t="shared" ref="G21:G26" si="7">"id"</f>
        <v>id</v>
      </c>
      <c r="H21" s="4"/>
      <c r="I21" s="4"/>
    </row>
    <row r="22" spans="1:9" x14ac:dyDescent="0.25">
      <c r="A22" s="20">
        <f t="shared" si="6"/>
        <v>21</v>
      </c>
      <c r="B22" s="4" t="s">
        <v>527</v>
      </c>
      <c r="C22" s="4" t="s">
        <v>528</v>
      </c>
      <c r="D22" s="4" t="s">
        <v>440</v>
      </c>
      <c r="E22" s="7" t="str">
        <f t="shared" si="1"/>
        <v>Milestone\Appframe\Model</v>
      </c>
      <c r="F22" s="4" t="s">
        <v>529</v>
      </c>
      <c r="G22" s="21" t="str">
        <f t="shared" si="7"/>
        <v>id</v>
      </c>
      <c r="H22" s="4"/>
      <c r="I22" s="4"/>
    </row>
    <row r="23" spans="1:9" x14ac:dyDescent="0.25">
      <c r="A23" s="20">
        <f t="shared" si="6"/>
        <v>22</v>
      </c>
      <c r="B23" s="4" t="s">
        <v>530</v>
      </c>
      <c r="C23" s="4" t="s">
        <v>531</v>
      </c>
      <c r="D23" s="4" t="s">
        <v>532</v>
      </c>
      <c r="E23" s="7" t="str">
        <f t="shared" si="1"/>
        <v>Milestone\Appframe\Model</v>
      </c>
      <c r="F23" s="4" t="s">
        <v>533</v>
      </c>
      <c r="G23" s="21" t="str">
        <f t="shared" si="7"/>
        <v>id</v>
      </c>
      <c r="H23" s="4"/>
      <c r="I23" s="4"/>
    </row>
    <row r="24" spans="1:9" x14ac:dyDescent="0.25">
      <c r="A24" s="20">
        <f>IFERROR($A23+1,1)</f>
        <v>23</v>
      </c>
      <c r="B24" s="4" t="s">
        <v>547</v>
      </c>
      <c r="C24" s="4" t="s">
        <v>576</v>
      </c>
      <c r="D24" s="4" t="s">
        <v>395</v>
      </c>
      <c r="E24" s="7" t="str">
        <f t="shared" si="1"/>
        <v>Milestone\Appframe\Model</v>
      </c>
      <c r="F24" s="4" t="s">
        <v>548</v>
      </c>
      <c r="G24" s="21" t="str">
        <f t="shared" si="7"/>
        <v>id</v>
      </c>
      <c r="H24" s="4"/>
      <c r="I24" s="4"/>
    </row>
    <row r="25" spans="1:9" x14ac:dyDescent="0.25">
      <c r="A25" s="20">
        <f>IFERROR($A24+1,1)</f>
        <v>24</v>
      </c>
      <c r="B25" s="4" t="s">
        <v>549</v>
      </c>
      <c r="C25" s="4" t="s">
        <v>550</v>
      </c>
      <c r="D25" s="4" t="s">
        <v>551</v>
      </c>
      <c r="E25" s="7" t="str">
        <f t="shared" si="1"/>
        <v>Milestone\Appframe\Model</v>
      </c>
      <c r="F25" s="4" t="s">
        <v>552</v>
      </c>
      <c r="G25" s="21" t="str">
        <f t="shared" si="7"/>
        <v>id</v>
      </c>
      <c r="H25" s="4"/>
      <c r="I25" s="4"/>
    </row>
    <row r="26" spans="1:9" x14ac:dyDescent="0.25">
      <c r="A26" s="12">
        <f>IFERROR($A25+1,1)</f>
        <v>25</v>
      </c>
      <c r="B26" s="2" t="s">
        <v>567</v>
      </c>
      <c r="C26" s="2" t="s">
        <v>568</v>
      </c>
      <c r="D26" s="2" t="s">
        <v>569</v>
      </c>
      <c r="E26" s="9" t="str">
        <f t="shared" si="1"/>
        <v>Milestone\Appframe\Model</v>
      </c>
      <c r="F26" s="2" t="s">
        <v>570</v>
      </c>
      <c r="G26" s="13" t="str">
        <f t="shared" si="7"/>
        <v>id</v>
      </c>
      <c r="H26" s="2"/>
      <c r="I26" s="2"/>
    </row>
    <row r="27" spans="1:9" x14ac:dyDescent="0.25">
      <c r="A27" s="20">
        <f>IFERROR($A26+1,1)</f>
        <v>26</v>
      </c>
      <c r="B27" s="2" t="s">
        <v>573</v>
      </c>
      <c r="C27" s="4" t="s">
        <v>574</v>
      </c>
      <c r="D27" s="4" t="s">
        <v>443</v>
      </c>
      <c r="E27" s="7" t="str">
        <f>"Milestone\Appframe\Model"</f>
        <v>Milestone\Appframe\Model</v>
      </c>
      <c r="F27" s="4" t="s">
        <v>575</v>
      </c>
      <c r="G27" s="21" t="str">
        <f>"id"</f>
        <v>id</v>
      </c>
      <c r="H27" s="4"/>
      <c r="I27" s="4"/>
    </row>
  </sheetData>
  <dataValidations count="1">
    <dataValidation type="list" allowBlank="1" showInputMessage="1" showErrorMessage="1" sqref="F2:F27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3" workbookViewId="0">
      <selection activeCell="I33" sqref="D33:I33"/>
    </sheetView>
  </sheetViews>
  <sheetFormatPr defaultRowHeight="15" x14ac:dyDescent="0.2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 x14ac:dyDescent="0.25">
      <c r="A1" s="25" t="s">
        <v>295</v>
      </c>
      <c r="B1" s="25" t="s">
        <v>208</v>
      </c>
      <c r="C1" s="25" t="s">
        <v>412</v>
      </c>
      <c r="D1" s="26" t="s">
        <v>345</v>
      </c>
      <c r="E1" s="25" t="s">
        <v>1</v>
      </c>
      <c r="F1" s="25" t="s">
        <v>298</v>
      </c>
      <c r="G1" s="25" t="s">
        <v>347</v>
      </c>
      <c r="H1" s="25" t="s">
        <v>14</v>
      </c>
      <c r="I1" s="26" t="s">
        <v>413</v>
      </c>
    </row>
    <row r="2" spans="1:9" x14ac:dyDescent="0.25">
      <c r="A2" s="11">
        <f t="shared" ref="A2:A9" si="0">IFERROR($A1+1,1)</f>
        <v>1</v>
      </c>
      <c r="B2" s="6" t="s">
        <v>177</v>
      </c>
      <c r="C2" s="6" t="s">
        <v>274</v>
      </c>
      <c r="D2" s="6">
        <f>VLOOKUP(RelationTable[Resource],CHOOSE({1,2},ResourceTable[Name],ResourceTable[No]),2,0)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VLOOKUP(RelationTable[Relate Resource],CHOOSE({1,2},ResourceTable[Name],ResourceTable[No]),2,0)</f>
        <v>2</v>
      </c>
    </row>
    <row r="3" spans="1:9" x14ac:dyDescent="0.25">
      <c r="A3" s="12">
        <f t="shared" si="0"/>
        <v>2</v>
      </c>
      <c r="B3" s="9" t="s">
        <v>274</v>
      </c>
      <c r="C3" s="9" t="s">
        <v>177</v>
      </c>
      <c r="D3" s="9">
        <f>VLOOKUP(RelationTable[Resource],CHOOSE({1,2},ResourceTable[Name],ResourceTable[No]),2,0)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VLOOKUP(RelationTable[Relate Resource],CHOOSE({1,2},ResourceTable[Name],ResourceTable[No]),2,0)</f>
        <v>1</v>
      </c>
    </row>
    <row r="4" spans="1:9" x14ac:dyDescent="0.25">
      <c r="A4" s="12">
        <f t="shared" si="0"/>
        <v>3</v>
      </c>
      <c r="B4" s="9" t="s">
        <v>274</v>
      </c>
      <c r="C4" s="9" t="s">
        <v>319</v>
      </c>
      <c r="D4" s="9">
        <f>VLOOKUP(RelationTable[Resource],CHOOSE({1,2},ResourceTable[Name],ResourceTable[No]),2,0)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VLOOKUP(RelationTable[Relate Resource],CHOOSE({1,2},ResourceTable[Name],ResourceTable[No]),2,0)</f>
        <v>3</v>
      </c>
    </row>
    <row r="5" spans="1:9" x14ac:dyDescent="0.25">
      <c r="A5" s="12">
        <f t="shared" si="0"/>
        <v>4</v>
      </c>
      <c r="B5" s="9" t="s">
        <v>319</v>
      </c>
      <c r="C5" s="9" t="s">
        <v>274</v>
      </c>
      <c r="D5" s="9">
        <f>VLOOKUP(RelationTable[Resource],CHOOSE({1,2},ResourceTable[Name],ResourceTable[No]),2,0)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VLOOKUP(RelationTable[Relate Resource],CHOOSE({1,2},ResourceTable[Name],ResourceTable[No]),2,0)</f>
        <v>2</v>
      </c>
    </row>
    <row r="6" spans="1:9" x14ac:dyDescent="0.25">
      <c r="A6" s="12">
        <f t="shared" si="0"/>
        <v>5</v>
      </c>
      <c r="B6" s="9" t="s">
        <v>319</v>
      </c>
      <c r="C6" s="9" t="s">
        <v>397</v>
      </c>
      <c r="D6" s="9">
        <f>VLOOKUP(RelationTable[Resource],CHOOSE({1,2},ResourceTable[Name],ResourceTable[No]),2,0)</f>
        <v>3</v>
      </c>
      <c r="E6" s="9" t="s">
        <v>226</v>
      </c>
      <c r="F6" s="9" t="s">
        <v>396</v>
      </c>
      <c r="G6" s="19" t="s">
        <v>220</v>
      </c>
      <c r="H6" s="9" t="s">
        <v>311</v>
      </c>
      <c r="I6" s="27">
        <f>VLOOKUP(RelationTable[Relate Resource],CHOOSE({1,2},ResourceTable[Name],ResourceTable[No]),2,0)</f>
        <v>11</v>
      </c>
    </row>
    <row r="7" spans="1:9" x14ac:dyDescent="0.25">
      <c r="A7" s="12">
        <f t="shared" si="0"/>
        <v>6</v>
      </c>
      <c r="B7" s="9" t="s">
        <v>208</v>
      </c>
      <c r="C7" s="9" t="s">
        <v>319</v>
      </c>
      <c r="D7" s="9">
        <f>VLOOKUP(RelationTable[Resource],CHOOSE({1,2},ResourceTable[Name],ResourceTable[No]),2,0)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VLOOKUP(RelationTable[Relate Resource],CHOOSE({1,2},ResourceTable[Name],ResourceTable[No]),2,0)</f>
        <v>3</v>
      </c>
    </row>
    <row r="8" spans="1:9" x14ac:dyDescent="0.25">
      <c r="A8" s="12">
        <f t="shared" si="0"/>
        <v>7</v>
      </c>
      <c r="B8" s="9" t="s">
        <v>208</v>
      </c>
      <c r="C8" s="9" t="s">
        <v>317</v>
      </c>
      <c r="D8" s="9">
        <f>VLOOKUP(RelationTable[Resource],CHOOSE({1,2},ResourceTable[Name],ResourceTable[No]),2,0)</f>
        <v>4</v>
      </c>
      <c r="E8" s="9" t="s">
        <v>316</v>
      </c>
      <c r="F8" s="9" t="s">
        <v>315</v>
      </c>
      <c r="G8" s="19" t="s">
        <v>314</v>
      </c>
      <c r="H8" s="9" t="s">
        <v>311</v>
      </c>
      <c r="I8" s="27">
        <f>VLOOKUP(RelationTable[Relate Resource],CHOOSE({1,2},ResourceTable[Name],ResourceTable[No]),2,0)</f>
        <v>7</v>
      </c>
    </row>
    <row r="9" spans="1:9" x14ac:dyDescent="0.25">
      <c r="A9" s="12">
        <f t="shared" si="0"/>
        <v>8</v>
      </c>
      <c r="B9" s="9" t="s">
        <v>317</v>
      </c>
      <c r="C9" s="9" t="s">
        <v>371</v>
      </c>
      <c r="D9" s="9">
        <f>VLOOKUP(RelationTable[Resource],CHOOSE({1,2},ResourceTable[Name],ResourceTable[No]),2,0)</f>
        <v>7</v>
      </c>
      <c r="E9" s="9" t="s">
        <v>373</v>
      </c>
      <c r="F9" s="9" t="s">
        <v>376</v>
      </c>
      <c r="G9" s="19" t="s">
        <v>347</v>
      </c>
      <c r="H9" s="9" t="s">
        <v>375</v>
      </c>
      <c r="I9" s="27">
        <f>VLOOKUP(RelationTable[Relate Resource],CHOOSE({1,2},ResourceTable[Name],ResourceTable[No]),2,0)</f>
        <v>8</v>
      </c>
    </row>
    <row r="10" spans="1:9" x14ac:dyDescent="0.25">
      <c r="A10" s="20">
        <f t="shared" ref="A10:A15" si="1">IFERROR($A9+1,1)</f>
        <v>9</v>
      </c>
      <c r="B10" s="7" t="s">
        <v>317</v>
      </c>
      <c r="C10" s="7" t="s">
        <v>384</v>
      </c>
      <c r="D10" s="7">
        <f>VLOOKUP(RelationTable[Resource],CHOOSE({1,2},ResourceTable[Name],ResourceTable[No]),2,0)</f>
        <v>7</v>
      </c>
      <c r="E10" s="7" t="s">
        <v>386</v>
      </c>
      <c r="F10" s="7" t="s">
        <v>392</v>
      </c>
      <c r="G10" s="22" t="s">
        <v>393</v>
      </c>
      <c r="H10" s="7" t="s">
        <v>311</v>
      </c>
      <c r="I10" s="27">
        <f>VLOOKUP(RelationTable[Relate Resource],CHOOSE({1,2},ResourceTable[Name],ResourceTable[No]),2,0)</f>
        <v>9</v>
      </c>
    </row>
    <row r="11" spans="1:9" x14ac:dyDescent="0.25">
      <c r="A11" s="20">
        <f t="shared" si="1"/>
        <v>10</v>
      </c>
      <c r="B11" s="7" t="s">
        <v>317</v>
      </c>
      <c r="C11" s="7" t="s">
        <v>391</v>
      </c>
      <c r="D11" s="7">
        <f>VLOOKUP(RelationTable[Resource],CHOOSE({1,2},ResourceTable[Name],ResourceTable[No]),2,0)</f>
        <v>7</v>
      </c>
      <c r="E11" s="7" t="s">
        <v>389</v>
      </c>
      <c r="F11" s="7" t="s">
        <v>394</v>
      </c>
      <c r="G11" s="22" t="s">
        <v>395</v>
      </c>
      <c r="H11" s="7" t="s">
        <v>311</v>
      </c>
      <c r="I11" s="27">
        <f>VLOOKUP(RelationTable[Relate Resource],CHOOSE({1,2},ResourceTable[Name],ResourceTable[No]),2,0)</f>
        <v>10</v>
      </c>
    </row>
    <row r="12" spans="1:9" x14ac:dyDescent="0.25">
      <c r="A12" s="20">
        <f t="shared" si="1"/>
        <v>11</v>
      </c>
      <c r="B12" s="7" t="s">
        <v>205</v>
      </c>
      <c r="C12" s="7" t="s">
        <v>320</v>
      </c>
      <c r="D12" s="7">
        <f>VLOOKUP(RelationTable[Resource],CHOOSE({1,2},ResourceTable[Name],ResourceTable[No]),2,0)</f>
        <v>5</v>
      </c>
      <c r="E12" s="7" t="s">
        <v>312</v>
      </c>
      <c r="F12" s="7" t="s">
        <v>309</v>
      </c>
      <c r="G12" s="22" t="s">
        <v>292</v>
      </c>
      <c r="H12" s="7" t="s">
        <v>311</v>
      </c>
      <c r="I12" s="27">
        <f>VLOOKUP(RelationTable[Relate Resource],CHOOSE({1,2},ResourceTable[Name],ResourceTable[No]),2,0)</f>
        <v>6</v>
      </c>
    </row>
    <row r="13" spans="1:9" x14ac:dyDescent="0.25">
      <c r="A13" s="20">
        <f t="shared" si="1"/>
        <v>12</v>
      </c>
      <c r="B13" s="7" t="s">
        <v>397</v>
      </c>
      <c r="C13" s="7" t="s">
        <v>208</v>
      </c>
      <c r="D13" s="7">
        <f>VLOOKUP(RelationTable[Resource],CHOOSE({1,2},ResourceTable[Name],ResourceTable[No]),2,0)</f>
        <v>11</v>
      </c>
      <c r="E13" s="7" t="s">
        <v>401</v>
      </c>
      <c r="F13" s="7" t="s">
        <v>402</v>
      </c>
      <c r="G13" s="22" t="s">
        <v>208</v>
      </c>
      <c r="H13" s="7" t="s">
        <v>403</v>
      </c>
      <c r="I13" s="27">
        <f>VLOOKUP(RelationTable[Relate Resource],CHOOSE({1,2},ResourceTable[Name],ResourceTable[No]),2,0)</f>
        <v>4</v>
      </c>
    </row>
    <row r="14" spans="1:9" x14ac:dyDescent="0.25">
      <c r="A14" s="12">
        <f t="shared" si="1"/>
        <v>13</v>
      </c>
      <c r="B14" s="9" t="s">
        <v>208</v>
      </c>
      <c r="C14" s="9" t="s">
        <v>404</v>
      </c>
      <c r="D14" s="9">
        <f>VLOOKUP(RelationTable[Resource],CHOOSE({1,2},ResourceTable[Name],ResourceTable[No]),2,0)</f>
        <v>4</v>
      </c>
      <c r="E14" s="9" t="s">
        <v>433</v>
      </c>
      <c r="F14" s="9" t="s">
        <v>434</v>
      </c>
      <c r="G14" s="19" t="s">
        <v>406</v>
      </c>
      <c r="H14" s="9" t="s">
        <v>311</v>
      </c>
      <c r="I14" s="35">
        <f>VLOOKUP(RelationTable[Relate Resource],CHOOSE({1,2},ResourceTable[Name],ResourceTable[No]),2,0)</f>
        <v>12</v>
      </c>
    </row>
    <row r="15" spans="1:9" x14ac:dyDescent="0.25">
      <c r="A15" s="12">
        <f t="shared" si="1"/>
        <v>14</v>
      </c>
      <c r="B15" s="9" t="s">
        <v>404</v>
      </c>
      <c r="C15" s="9" t="s">
        <v>408</v>
      </c>
      <c r="D15" s="9">
        <f>VLOOKUP(RelationTable[Resource],CHOOSE({1,2},ResourceTable[Name],ResourceTable[No]),2,0)</f>
        <v>12</v>
      </c>
      <c r="E15" s="9" t="s">
        <v>410</v>
      </c>
      <c r="F15" s="9" t="s">
        <v>435</v>
      </c>
      <c r="G15" s="19" t="s">
        <v>436</v>
      </c>
      <c r="H15" s="9" t="s">
        <v>311</v>
      </c>
      <c r="I15" s="35">
        <f>VLOOKUP(RelationTable[Relate Resource],CHOOSE({1,2},ResourceTable[Name],ResourceTable[No]),2,0)</f>
        <v>13</v>
      </c>
    </row>
    <row r="16" spans="1:9" x14ac:dyDescent="0.25">
      <c r="A16" s="20">
        <f t="shared" ref="A16:A21" si="2">IFERROR($A15+1,1)</f>
        <v>15</v>
      </c>
      <c r="B16" s="9" t="s">
        <v>408</v>
      </c>
      <c r="C16" s="7" t="s">
        <v>449</v>
      </c>
      <c r="D16" s="7">
        <f>VLOOKUP(RelationTable[Resource],CHOOSE({1,2},ResourceTable[Name],ResourceTable[No]),2,0)</f>
        <v>13</v>
      </c>
      <c r="E16" s="7" t="s">
        <v>451</v>
      </c>
      <c r="F16" s="7" t="s">
        <v>453</v>
      </c>
      <c r="G16" s="22" t="s">
        <v>454</v>
      </c>
      <c r="H16" s="7" t="s">
        <v>311</v>
      </c>
      <c r="I16" s="41">
        <f>VLOOKUP(RelationTable[Relate Resource],CHOOSE({1,2},ResourceTable[Name],ResourceTable[No]),2,0)</f>
        <v>14</v>
      </c>
    </row>
    <row r="17" spans="1:9" x14ac:dyDescent="0.25">
      <c r="A17" s="20">
        <f t="shared" si="2"/>
        <v>16</v>
      </c>
      <c r="B17" s="9" t="s">
        <v>408</v>
      </c>
      <c r="C17" s="7" t="s">
        <v>464</v>
      </c>
      <c r="D17" s="7">
        <f>VLOOKUP(RelationTable[Resource],CHOOSE({1,2},ResourceTable[Name],ResourceTable[No]),2,0)</f>
        <v>13</v>
      </c>
      <c r="E17" s="7" t="s">
        <v>466</v>
      </c>
      <c r="F17" s="7" t="s">
        <v>469</v>
      </c>
      <c r="G17" s="22" t="s">
        <v>468</v>
      </c>
      <c r="H17" s="7" t="s">
        <v>311</v>
      </c>
      <c r="I17" s="41">
        <f>VLOOKUP(RelationTable[Relate Resource],CHOOSE({1,2},ResourceTable[Name],ResourceTable[No]),2,0)</f>
        <v>15</v>
      </c>
    </row>
    <row r="18" spans="1:9" x14ac:dyDescent="0.25">
      <c r="A18" s="20">
        <f t="shared" si="2"/>
        <v>17</v>
      </c>
      <c r="B18" s="9" t="s">
        <v>408</v>
      </c>
      <c r="C18" s="7" t="s">
        <v>470</v>
      </c>
      <c r="D18" s="7">
        <f>VLOOKUP(RelationTable[Resource],CHOOSE({1,2},ResourceTable[Name],ResourceTable[No]),2,0)</f>
        <v>13</v>
      </c>
      <c r="E18" s="7" t="s">
        <v>474</v>
      </c>
      <c r="F18" s="7" t="s">
        <v>475</v>
      </c>
      <c r="G18" s="22" t="s">
        <v>476</v>
      </c>
      <c r="H18" s="7" t="s">
        <v>311</v>
      </c>
      <c r="I18" s="41">
        <f>VLOOKUP(RelationTable[Relate Resource],CHOOSE({1,2},ResourceTable[Name],ResourceTable[No]),2,0)</f>
        <v>16</v>
      </c>
    </row>
    <row r="19" spans="1:9" x14ac:dyDescent="0.25">
      <c r="A19" s="20">
        <f t="shared" si="2"/>
        <v>18</v>
      </c>
      <c r="B19" s="7" t="s">
        <v>404</v>
      </c>
      <c r="C19" s="7" t="s">
        <v>208</v>
      </c>
      <c r="D19" s="7">
        <f>VLOOKUP(RelationTable[Resource],CHOOSE({1,2},ResourceTable[Name],ResourceTable[No]),2,0)</f>
        <v>12</v>
      </c>
      <c r="E19" s="7" t="s">
        <v>484</v>
      </c>
      <c r="F19" s="7" t="s">
        <v>485</v>
      </c>
      <c r="G19" s="22" t="s">
        <v>208</v>
      </c>
      <c r="H19" s="7" t="s">
        <v>403</v>
      </c>
      <c r="I19" s="41">
        <f>VLOOKUP(RelationTable[Relate Resource],CHOOSE({1,2},ResourceTable[Name],ResourceTable[No]),2,0)</f>
        <v>4</v>
      </c>
    </row>
    <row r="20" spans="1:9" x14ac:dyDescent="0.25">
      <c r="A20" s="20">
        <f t="shared" si="2"/>
        <v>19</v>
      </c>
      <c r="B20" s="7" t="s">
        <v>404</v>
      </c>
      <c r="C20" s="7" t="s">
        <v>486</v>
      </c>
      <c r="D20" s="7">
        <f>VLOOKUP(RelationTable[Resource],CHOOSE({1,2},ResourceTable[Name],ResourceTable[No]),2,0)</f>
        <v>12</v>
      </c>
      <c r="E20" s="7" t="s">
        <v>488</v>
      </c>
      <c r="F20" s="7" t="s">
        <v>490</v>
      </c>
      <c r="G20" s="22" t="s">
        <v>491</v>
      </c>
      <c r="H20" s="7" t="s">
        <v>311</v>
      </c>
      <c r="I20" s="41">
        <f>VLOOKUP(RelationTable[Relate Resource],CHOOSE({1,2},ResourceTable[Name],ResourceTable[No]),2,0)</f>
        <v>17</v>
      </c>
    </row>
    <row r="21" spans="1:9" x14ac:dyDescent="0.25">
      <c r="A21" s="20">
        <f t="shared" si="2"/>
        <v>20</v>
      </c>
      <c r="B21" s="7" t="s">
        <v>408</v>
      </c>
      <c r="C21" s="7" t="s">
        <v>492</v>
      </c>
      <c r="D21" s="7">
        <f>VLOOKUP(RelationTable[Resource],CHOOSE({1,2},ResourceTable[Name],ResourceTable[No]),2,0)</f>
        <v>13</v>
      </c>
      <c r="E21" s="7" t="s">
        <v>494</v>
      </c>
      <c r="F21" s="7" t="s">
        <v>496</v>
      </c>
      <c r="G21" s="22" t="s">
        <v>395</v>
      </c>
      <c r="H21" s="7" t="s">
        <v>375</v>
      </c>
      <c r="I21" s="41">
        <f>VLOOKUP(RelationTable[Relate Resource],CHOOSE({1,2},ResourceTable[Name],ResourceTable[No]),2,0)</f>
        <v>18</v>
      </c>
    </row>
    <row r="22" spans="1:9" x14ac:dyDescent="0.25">
      <c r="A22" s="20">
        <f t="shared" ref="A22:A24" si="3">IFERROR($A21+1,1)</f>
        <v>21</v>
      </c>
      <c r="B22" s="7" t="s">
        <v>208</v>
      </c>
      <c r="C22" s="7" t="s">
        <v>573</v>
      </c>
      <c r="D22" s="7">
        <f>VLOOKUP(RelationTable[Resource],CHOOSE({1,2},ResourceTable[Name],ResourceTable[No]),2,0)</f>
        <v>4</v>
      </c>
      <c r="E22" s="7" t="s">
        <v>443</v>
      </c>
      <c r="F22" s="7" t="s">
        <v>497</v>
      </c>
      <c r="G22" s="22" t="s">
        <v>498</v>
      </c>
      <c r="H22" s="7" t="s">
        <v>311</v>
      </c>
      <c r="I22" s="41">
        <f>VLOOKUP(RelationTable[Relate Resource],CHOOSE({1,2},ResourceTable[Name],ResourceTable[No]),2,0)</f>
        <v>26</v>
      </c>
    </row>
    <row r="23" spans="1:9" x14ac:dyDescent="0.25">
      <c r="A23" s="20">
        <f t="shared" si="3"/>
        <v>22</v>
      </c>
      <c r="B23" s="7" t="s">
        <v>492</v>
      </c>
      <c r="C23" s="7" t="s">
        <v>208</v>
      </c>
      <c r="D23" s="7">
        <f>VLOOKUP(RelationTable[Resource],CHOOSE({1,2},ResourceTable[Name],ResourceTable[No]),2,0)</f>
        <v>18</v>
      </c>
      <c r="E23" s="7" t="s">
        <v>500</v>
      </c>
      <c r="F23" s="7" t="s">
        <v>501</v>
      </c>
      <c r="G23" s="22" t="s">
        <v>304</v>
      </c>
      <c r="H23" s="7" t="s">
        <v>403</v>
      </c>
      <c r="I23" s="41">
        <f>VLOOKUP(RelationTable[Relate Resource],CHOOSE({1,2},ResourceTable[Name],ResourceTable[No]),2,0)</f>
        <v>4</v>
      </c>
    </row>
    <row r="24" spans="1:9" x14ac:dyDescent="0.25">
      <c r="A24" s="20">
        <f t="shared" si="3"/>
        <v>23</v>
      </c>
      <c r="B24" s="7" t="s">
        <v>486</v>
      </c>
      <c r="C24" s="7" t="s">
        <v>208</v>
      </c>
      <c r="D24" s="7">
        <f>VLOOKUP(RelationTable[Resource],CHOOSE({1,2},ResourceTable[Name],ResourceTable[No]),2,0)</f>
        <v>17</v>
      </c>
      <c r="E24" s="7" t="s">
        <v>512</v>
      </c>
      <c r="F24" s="7" t="s">
        <v>513</v>
      </c>
      <c r="G24" s="22" t="s">
        <v>304</v>
      </c>
      <c r="H24" s="7" t="s">
        <v>403</v>
      </c>
      <c r="I24" s="41">
        <f>VLOOKUP(RelationTable[Relate Resource],CHOOSE({1,2},ResourceTable[Name],ResourceTable[No]),2,0)</f>
        <v>4</v>
      </c>
    </row>
    <row r="25" spans="1:9" x14ac:dyDescent="0.25">
      <c r="A25" s="20">
        <f t="shared" ref="A25:A30" si="4">IFERROR($A24+1,1)</f>
        <v>24</v>
      </c>
      <c r="B25" s="7" t="s">
        <v>519</v>
      </c>
      <c r="C25" s="7" t="s">
        <v>208</v>
      </c>
      <c r="D25" s="7">
        <f>VLOOKUP(RelationTable[Resource],CHOOSE({1,2},ResourceTable[Name],ResourceTable[No]),2,0)</f>
        <v>19</v>
      </c>
      <c r="E25" s="7" t="s">
        <v>401</v>
      </c>
      <c r="F25" s="7" t="s">
        <v>522</v>
      </c>
      <c r="G25" s="22" t="s">
        <v>208</v>
      </c>
      <c r="H25" s="7" t="s">
        <v>403</v>
      </c>
      <c r="I25" s="41">
        <f>VLOOKUP(RelationTable[Relate Resource],CHOOSE({1,2},ResourceTable[Name],ResourceTable[No]),2,0)</f>
        <v>4</v>
      </c>
    </row>
    <row r="26" spans="1:9" x14ac:dyDescent="0.25">
      <c r="A26" s="20">
        <f t="shared" si="4"/>
        <v>25</v>
      </c>
      <c r="B26" s="7" t="s">
        <v>519</v>
      </c>
      <c r="C26" s="7" t="s">
        <v>523</v>
      </c>
      <c r="D26" s="7">
        <f>VLOOKUP(RelationTable[Resource],CHOOSE({1,2},ResourceTable[Name],ResourceTable[No]),2,0)</f>
        <v>19</v>
      </c>
      <c r="E26" s="7" t="s">
        <v>525</v>
      </c>
      <c r="F26" s="7" t="s">
        <v>524</v>
      </c>
      <c r="G26" s="22" t="s">
        <v>498</v>
      </c>
      <c r="H26" s="7" t="s">
        <v>311</v>
      </c>
      <c r="I26" s="41">
        <f>VLOOKUP(RelationTable[Relate Resource],CHOOSE({1,2},ResourceTable[Name],ResourceTable[No]),2,0)</f>
        <v>20</v>
      </c>
    </row>
    <row r="27" spans="1:9" x14ac:dyDescent="0.25">
      <c r="A27" s="20">
        <f t="shared" si="4"/>
        <v>26</v>
      </c>
      <c r="B27" s="7" t="s">
        <v>208</v>
      </c>
      <c r="C27" s="7" t="s">
        <v>527</v>
      </c>
      <c r="D27" s="7">
        <f>VLOOKUP(RelationTable[Resource],CHOOSE({1,2},ResourceTable[Name],ResourceTable[No]),2,0)</f>
        <v>4</v>
      </c>
      <c r="E27" s="7" t="s">
        <v>440</v>
      </c>
      <c r="F27" s="7" t="s">
        <v>534</v>
      </c>
      <c r="G27" s="22" t="s">
        <v>535</v>
      </c>
      <c r="H27" s="7" t="s">
        <v>311</v>
      </c>
      <c r="I27" s="41">
        <f>VLOOKUP(RelationTable[Relate Resource],CHOOSE({1,2},ResourceTable[Name],ResourceTable[No]),2,0)</f>
        <v>21</v>
      </c>
    </row>
    <row r="28" spans="1:9" x14ac:dyDescent="0.25">
      <c r="A28" s="20">
        <f t="shared" si="4"/>
        <v>27</v>
      </c>
      <c r="B28" s="7" t="s">
        <v>519</v>
      </c>
      <c r="C28" s="7" t="s">
        <v>527</v>
      </c>
      <c r="D28" s="7">
        <f>VLOOKUP(RelationTable[Resource],CHOOSE({1,2},ResourceTable[Name],ResourceTable[No]),2,0)</f>
        <v>19</v>
      </c>
      <c r="E28" s="7" t="s">
        <v>532</v>
      </c>
      <c r="F28" s="7" t="s">
        <v>536</v>
      </c>
      <c r="G28" s="22" t="s">
        <v>535</v>
      </c>
      <c r="H28" s="7" t="s">
        <v>216</v>
      </c>
      <c r="I28" s="41">
        <f>VLOOKUP(RelationTable[Relate Resource],CHOOSE({1,2},ResourceTable[Name],ResourceTable[No]),2,0)</f>
        <v>21</v>
      </c>
    </row>
    <row r="29" spans="1:9" x14ac:dyDescent="0.25">
      <c r="A29" s="20">
        <f t="shared" si="4"/>
        <v>28</v>
      </c>
      <c r="B29" s="7" t="s">
        <v>547</v>
      </c>
      <c r="C29" s="7" t="s">
        <v>549</v>
      </c>
      <c r="D29" s="7">
        <f>VLOOKUP(RelationTable[Resource],CHOOSE({1,2},ResourceTable[Name],ResourceTable[No]),2,0)</f>
        <v>23</v>
      </c>
      <c r="E29" s="7" t="s">
        <v>553</v>
      </c>
      <c r="F29" s="7" t="s">
        <v>554</v>
      </c>
      <c r="G29" s="22" t="s">
        <v>498</v>
      </c>
      <c r="H29" s="7" t="s">
        <v>311</v>
      </c>
      <c r="I29" s="41">
        <f>VLOOKUP(RelationTable[Relate Resource],CHOOSE({1,2},ResourceTable[Name],ResourceTable[No]),2,0)</f>
        <v>24</v>
      </c>
    </row>
    <row r="30" spans="1:9" x14ac:dyDescent="0.25">
      <c r="A30" s="20">
        <f t="shared" si="4"/>
        <v>29</v>
      </c>
      <c r="B30" s="7" t="s">
        <v>547</v>
      </c>
      <c r="C30" s="7" t="s">
        <v>208</v>
      </c>
      <c r="D30" s="7">
        <f>VLOOKUP(RelationTable[Resource],CHOOSE({1,2},ResourceTable[Name],ResourceTable[No]),2,0)</f>
        <v>23</v>
      </c>
      <c r="E30" s="7" t="s">
        <v>401</v>
      </c>
      <c r="F30" s="7" t="s">
        <v>555</v>
      </c>
      <c r="G30" s="22" t="s">
        <v>208</v>
      </c>
      <c r="H30" s="7" t="s">
        <v>403</v>
      </c>
      <c r="I30" s="41">
        <f>VLOOKUP(RelationTable[Relate Resource],CHOOSE({1,2},ResourceTable[Name],ResourceTable[No]),2,0)</f>
        <v>4</v>
      </c>
    </row>
    <row r="31" spans="1:9" x14ac:dyDescent="0.25">
      <c r="A31" s="12">
        <f>IFERROR($A30+1,1)</f>
        <v>30</v>
      </c>
      <c r="B31" s="9" t="s">
        <v>519</v>
      </c>
      <c r="C31" s="9" t="s">
        <v>567</v>
      </c>
      <c r="D31" s="9">
        <f>VLOOKUP(RelationTable[Resource],CHOOSE({1,2},ResourceTable[Name],ResourceTable[No]),2,0)</f>
        <v>19</v>
      </c>
      <c r="E31" s="9" t="s">
        <v>569</v>
      </c>
      <c r="F31" s="9" t="s">
        <v>568</v>
      </c>
      <c r="G31" s="19" t="s">
        <v>571</v>
      </c>
      <c r="H31" s="9" t="s">
        <v>311</v>
      </c>
      <c r="I31" s="35">
        <f>VLOOKUP(RelationTable[Relate Resource],CHOOSE({1,2},ResourceTable[Name],ResourceTable[No]),2,0)</f>
        <v>25</v>
      </c>
    </row>
    <row r="32" spans="1:9" x14ac:dyDescent="0.25">
      <c r="A32" s="20">
        <f>IFERROR($A31+1,1)</f>
        <v>31</v>
      </c>
      <c r="B32" s="7" t="s">
        <v>573</v>
      </c>
      <c r="C32" s="7" t="s">
        <v>573</v>
      </c>
      <c r="D32" s="7">
        <f>VLOOKUP(RelationTable[Resource],CHOOSE({1,2},ResourceTable[Name],ResourceTable[No]),2,0)</f>
        <v>26</v>
      </c>
      <c r="E32" s="7" t="s">
        <v>589</v>
      </c>
      <c r="F32" s="7" t="s">
        <v>589</v>
      </c>
      <c r="G32" s="22" t="s">
        <v>590</v>
      </c>
      <c r="H32" s="9" t="s">
        <v>311</v>
      </c>
      <c r="I32" s="41">
        <f>VLOOKUP(RelationTable[Relate Resource],CHOOSE({1,2},ResourceTable[Name],ResourceTable[No]),2,0)</f>
        <v>26</v>
      </c>
    </row>
    <row r="33" spans="1:9" x14ac:dyDescent="0.25">
      <c r="A33" s="20">
        <f>IFERROR($A32+1,1)</f>
        <v>32</v>
      </c>
      <c r="B33" s="7" t="s">
        <v>573</v>
      </c>
      <c r="C33" s="7" t="s">
        <v>208</v>
      </c>
      <c r="D33" s="7">
        <f>VLOOKUP(RelationTable[Resource],CHOOSE({1,2},ResourceTable[Name],ResourceTable[No]),2,0)</f>
        <v>26</v>
      </c>
      <c r="E33" s="7" t="s">
        <v>591</v>
      </c>
      <c r="F33" s="7" t="s">
        <v>592</v>
      </c>
      <c r="G33" s="22" t="s">
        <v>304</v>
      </c>
      <c r="H33" s="7" t="s">
        <v>403</v>
      </c>
      <c r="I33" s="41">
        <f>VLOOKUP(RelationTable[Relate Resource],CHOOSE({1,2},ResourceTable[Name],ResourceTable[No]),2,0)</f>
        <v>4</v>
      </c>
    </row>
  </sheetData>
  <dataValidations count="1">
    <dataValidation type="list" allowBlank="1" showInputMessage="1" showErrorMessage="1" sqref="B2:C33">
      <formula1>Resources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tabSelected="1" workbookViewId="0">
      <selection activeCell="F19" sqref="F19"/>
    </sheetView>
  </sheetViews>
  <sheetFormatPr defaultRowHeight="15" x14ac:dyDescent="0.25"/>
  <cols>
    <col min="1" max="16384" width="9.140625" style="26"/>
  </cols>
  <sheetData>
    <row r="1" spans="1:20" s="38" customFormat="1" ht="15" customHeight="1" x14ac:dyDescent="0.25">
      <c r="A1" s="47" t="s">
        <v>185</v>
      </c>
      <c r="B1" s="47"/>
      <c r="C1" s="47"/>
      <c r="D1" s="47"/>
      <c r="E1" s="48" t="str">
        <f>"\"&amp;VLOOKUP($A$1,SeedMap[],3,0)&amp;"\"&amp;VLOOKUP($A$1,SeedMap[],4,0)&amp;"::"&amp;VLOOKUP($A$1,SeedMap[],5,0)&amp;"()"</f>
        <v>\Milestone\Appframe\Model\Role::truncate()</v>
      </c>
      <c r="F1" s="48"/>
      <c r="G1" s="48"/>
      <c r="H1" s="48"/>
      <c r="I1" s="49" t="s">
        <v>176</v>
      </c>
      <c r="J1" s="49"/>
      <c r="K1" s="49"/>
      <c r="L1" s="49"/>
      <c r="M1" s="49"/>
      <c r="N1" s="49"/>
      <c r="O1" s="49"/>
      <c r="P1" s="49"/>
      <c r="Q1" s="49"/>
      <c r="R1" s="49"/>
      <c r="S1" s="31" t="str">
        <f>""</f>
        <v/>
      </c>
      <c r="T1" s="10"/>
    </row>
    <row r="2" spans="1:20" s="38" customFormat="1" ht="15" customHeight="1" x14ac:dyDescent="0.25">
      <c r="A2" s="47"/>
      <c r="B2" s="47"/>
      <c r="C2" s="47"/>
      <c r="D2" s="47"/>
      <c r="E2" s="48" t="s">
        <v>438</v>
      </c>
      <c r="F2" s="48"/>
      <c r="G2" s="48"/>
      <c r="H2" s="48"/>
      <c r="I2" s="49" t="s">
        <v>175</v>
      </c>
      <c r="J2" s="49"/>
      <c r="K2" s="49"/>
      <c r="L2" s="49"/>
      <c r="M2" s="49"/>
      <c r="N2" s="49"/>
      <c r="O2" s="49"/>
      <c r="P2" s="49"/>
      <c r="Q2" s="49"/>
      <c r="R2" s="49"/>
      <c r="S2" s="31" t="str">
        <f>";"</f>
        <v>;</v>
      </c>
      <c r="T2" s="10"/>
    </row>
    <row r="3" spans="1:20" s="38" customFormat="1" ht="15" customHeight="1" x14ac:dyDescent="0.25">
      <c r="A3" s="47"/>
      <c r="B3" s="47"/>
      <c r="C3" s="47"/>
      <c r="D3" s="47"/>
      <c r="E3" s="48"/>
      <c r="F3" s="48"/>
      <c r="G3" s="48"/>
      <c r="H3" s="48"/>
      <c r="I3" s="49" t="s">
        <v>432</v>
      </c>
      <c r="J3" s="49"/>
      <c r="K3" s="49"/>
      <c r="L3" s="49"/>
      <c r="M3" s="49"/>
      <c r="N3" s="49"/>
      <c r="O3" s="49"/>
      <c r="P3" s="49"/>
      <c r="Q3" s="49"/>
      <c r="R3" s="49"/>
      <c r="S3" s="31" t="str">
        <f>$I$3</f>
        <v>\DB::statement('set foreign_key_checks = ' . $_);</v>
      </c>
      <c r="T3" s="10"/>
    </row>
    <row r="4" spans="1:20" s="38" customFormat="1" hidden="1" x14ac:dyDescent="0.25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 x14ac:dyDescent="0.25">
      <c r="A5" s="32"/>
      <c r="B5" s="28"/>
      <c r="C5" s="34" t="str">
        <f>IF(VLOOKUP($A$1&amp;"-0",TableData[[TRCode]:[15]],C$4+$B$4,0)=0,"",VLOOKUP($A$1&amp;"-0",TableData[[TRCode]:[15]],C$4+$B$4,0))</f>
        <v>name</v>
      </c>
      <c r="D5" s="34" t="str">
        <f>IF(VLOOKUP($A$1&amp;"-0",TableData[[TRCode]:[15]],D$4+$B$4,0)=0,"",VLOOKUP($A$1&amp;"-0",TableData[[TRCode]:[15]],D$4+$B$4,0))</f>
        <v>description</v>
      </c>
      <c r="E5" s="34" t="str">
        <f>IF(VLOOKUP($A$1&amp;"-0",TableData[[TRCode]:[15]],E$4+$B$4,0)=0,"",VLOOKUP($A$1&amp;"-0",TableData[[TRCode]:[15]],E$4+$B$4,0))</f>
        <v>title</v>
      </c>
      <c r="F5" s="34" t="str">
        <f>IF(VLOOKUP($A$1&amp;"-0",TableData[[TRCode]:[15]],F$4+$B$4,0)=0,"",VLOOKUP($A$1&amp;"-0",TableData[[TRCode]:[15]],F$4+$B$4,0))</f>
        <v/>
      </c>
      <c r="G5" s="34" t="str">
        <f>IF(VLOOKUP($A$1&amp;"-0",TableData[[TRCode]:[15]],G$4+$B$4,0)=0,"",VLOOKUP($A$1&amp;"-0",TableData[[TRCode]:[15]],G$4+$B$4,0))</f>
        <v/>
      </c>
      <c r="H5" s="34" t="str">
        <f>IF(VLOOKUP($A$1&amp;"-0",TableData[[TRCode]:[15]],H$4+$B$4,0)=0,"",VLOOKUP($A$1&amp;"-0",TableData[[TRCode]:[15]],H$4+$B$4,0))</f>
        <v/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 x14ac:dyDescent="0.25">
      <c r="A6" s="32"/>
      <c r="B6" s="44" t="str">
        <f>$I$1</f>
        <v>$_ = \DB::statement('SELECT @@GLOBAL.foreign_key_checks');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10"/>
      <c r="T6" s="10"/>
    </row>
    <row r="7" spans="1:20" x14ac:dyDescent="0.25">
      <c r="A7" s="32"/>
      <c r="B7" s="45" t="str">
        <f>$I$2</f>
        <v>\DB::statement('set foreign_key_checks = 0');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</row>
    <row r="8" spans="1:20" x14ac:dyDescent="0.25">
      <c r="A8" s="32"/>
      <c r="B8" s="46" t="str">
        <f>$E$1</f>
        <v>\Milestone\Appframe\Model\Role::truncate()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0" x14ac:dyDescent="0.25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'name' =&gt; 'developer_administrator',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'description' =&gt; 'Have access to Developer and Administrators', </v>
      </c>
      <c r="E9" s="33" t="str">
        <f t="shared" ca="1" si="0"/>
        <v xml:space="preserve">'title' =&gt; 'Developer Administrator', </v>
      </c>
      <c r="F9" s="33" t="str">
        <f t="shared" ca="1" si="0"/>
        <v/>
      </c>
      <c r="G9" s="33" t="str">
        <f t="shared" ca="1" si="0"/>
        <v/>
      </c>
      <c r="H9" s="33" t="str">
        <f t="shared" ca="1" si="0"/>
        <v/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 x14ac:dyDescent="0.25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'name' =&gt; 'developer', </v>
      </c>
      <c r="D10" s="33" t="str">
        <f t="shared" ca="1" si="0"/>
        <v xml:space="preserve">'description' =&gt; 'Access to resource creation', </v>
      </c>
      <c r="E10" s="33" t="str">
        <f t="shared" ca="1" si="0"/>
        <v xml:space="preserve">'title' =&gt; 'Developer', </v>
      </c>
      <c r="F10" s="33" t="str">
        <f t="shared" ca="1" si="0"/>
        <v/>
      </c>
      <c r="G10" s="33" t="str">
        <f t="shared" ca="1" si="0"/>
        <v/>
      </c>
      <c r="H10" s="33" t="str">
        <f t="shared" ca="1" si="0"/>
        <v/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 x14ac:dyDescent="0.25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'name' =&gt; 'administrator', </v>
      </c>
      <c r="D11" s="33" t="str">
        <f t="shared" ca="1" si="0"/>
        <v xml:space="preserve">'description' =&gt; 'Have access to Manage Users, Roles and assign Resources', </v>
      </c>
      <c r="E11" s="33" t="str">
        <f t="shared" ca="1" si="0"/>
        <v xml:space="preserve">'title' =&gt; 'Administrator', </v>
      </c>
      <c r="F11" s="33" t="str">
        <f t="shared" ca="1" si="0"/>
        <v/>
      </c>
      <c r="G11" s="33" t="str">
        <f t="shared" ca="1" si="0"/>
        <v/>
      </c>
      <c r="H11" s="33" t="str">
        <f t="shared" ca="1" si="0"/>
        <v/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 x14ac:dyDescent="0.25">
      <c r="A12" s="29">
        <v>4</v>
      </c>
      <c r="B12" s="30" t="str">
        <f t="shared" ca="1" si="1"/>
        <v>;</v>
      </c>
      <c r="C12" s="33" t="str">
        <f t="shared" ca="1" si="3"/>
        <v/>
      </c>
      <c r="D12" s="33" t="str">
        <f t="shared" ca="1" si="0"/>
        <v/>
      </c>
      <c r="E12" s="33" t="str">
        <f t="shared" ca="1" si="0"/>
        <v/>
      </c>
      <c r="F12" s="33" t="str">
        <f t="shared" ca="1" si="0"/>
        <v/>
      </c>
      <c r="G12" s="33" t="str">
        <f t="shared" ca="1" si="0"/>
        <v/>
      </c>
      <c r="H12" s="33" t="str">
        <f t="shared" ca="1" si="0"/>
        <v/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/>
      </c>
    </row>
    <row r="13" spans="1:20" x14ac:dyDescent="0.25">
      <c r="A13" s="29">
        <v>5</v>
      </c>
      <c r="B13" s="30" t="str">
        <f t="shared" ca="1" si="1"/>
        <v>\DB::statement('set foreign_key_checks = ' . $_);</v>
      </c>
      <c r="C13" s="33" t="str">
        <f t="shared" ca="1" si="3"/>
        <v/>
      </c>
      <c r="D13" s="33" t="str">
        <f t="shared" ca="1" si="0"/>
        <v/>
      </c>
      <c r="E13" s="33" t="str">
        <f t="shared" ca="1" si="0"/>
        <v/>
      </c>
      <c r="F13" s="33" t="str">
        <f t="shared" ca="1" si="0"/>
        <v/>
      </c>
      <c r="G13" s="33" t="str">
        <f t="shared" ca="1" si="0"/>
        <v/>
      </c>
      <c r="H13" s="33" t="str">
        <f t="shared" ca="1" si="0"/>
        <v/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/>
      </c>
    </row>
    <row r="14" spans="1:20" x14ac:dyDescent="0.25">
      <c r="A14" s="29">
        <v>6</v>
      </c>
      <c r="B14" s="30" t="str">
        <f t="shared" ca="1" si="1"/>
        <v/>
      </c>
      <c r="C14" s="33" t="str">
        <f t="shared" ca="1" si="3"/>
        <v/>
      </c>
      <c r="D14" s="33" t="str">
        <f t="shared" ca="1" si="0"/>
        <v/>
      </c>
      <c r="E14" s="33" t="str">
        <f t="shared" ca="1" si="0"/>
        <v/>
      </c>
      <c r="F14" s="33" t="str">
        <f t="shared" ca="1" si="0"/>
        <v/>
      </c>
      <c r="G14" s="33" t="str">
        <f t="shared" ca="1" si="0"/>
        <v/>
      </c>
      <c r="H14" s="33" t="str">
        <f t="shared" ca="1" si="0"/>
        <v/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/>
      </c>
    </row>
    <row r="15" spans="1:20" x14ac:dyDescent="0.25">
      <c r="A15" s="29">
        <v>7</v>
      </c>
      <c r="B15" s="30" t="str">
        <f t="shared" ca="1" si="1"/>
        <v/>
      </c>
      <c r="C15" s="33" t="str">
        <f t="shared" ca="1" si="3"/>
        <v/>
      </c>
      <c r="D15" s="33" t="str">
        <f t="shared" ca="1" si="0"/>
        <v/>
      </c>
      <c r="E15" s="33" t="str">
        <f t="shared" ca="1" si="0"/>
        <v/>
      </c>
      <c r="F15" s="33" t="str">
        <f t="shared" ca="1" si="0"/>
        <v/>
      </c>
      <c r="G15" s="33" t="str">
        <f t="shared" ca="1" si="0"/>
        <v/>
      </c>
      <c r="H15" s="33" t="str">
        <f t="shared" ca="1" si="0"/>
        <v/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/>
      </c>
    </row>
    <row r="16" spans="1:20" x14ac:dyDescent="0.25">
      <c r="A16" s="29">
        <v>8</v>
      </c>
      <c r="B16" s="30" t="str">
        <f t="shared" ca="1" si="1"/>
        <v/>
      </c>
      <c r="C16" s="33" t="str">
        <f t="shared" ca="1" si="3"/>
        <v/>
      </c>
      <c r="D16" s="33" t="str">
        <f t="shared" ca="1" si="0"/>
        <v/>
      </c>
      <c r="E16" s="33" t="str">
        <f t="shared" ca="1" si="0"/>
        <v/>
      </c>
      <c r="F16" s="33" t="str">
        <f t="shared" ca="1" si="0"/>
        <v/>
      </c>
      <c r="G16" s="33" t="str">
        <f t="shared" ca="1" si="0"/>
        <v/>
      </c>
      <c r="H16" s="33" t="str">
        <f t="shared" ca="1" si="0"/>
        <v/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/>
      </c>
    </row>
    <row r="17" spans="1:18" x14ac:dyDescent="0.25">
      <c r="A17" s="29">
        <v>9</v>
      </c>
      <c r="B17" s="30" t="str">
        <f t="shared" ca="1" si="1"/>
        <v/>
      </c>
      <c r="C17" s="33" t="str">
        <f t="shared" ca="1" si="3"/>
        <v/>
      </c>
      <c r="D17" s="33" t="str">
        <f t="shared" ca="1" si="0"/>
        <v/>
      </c>
      <c r="E17" s="33" t="str">
        <f t="shared" ca="1" si="0"/>
        <v/>
      </c>
      <c r="F17" s="33" t="str">
        <f t="shared" ca="1" si="0"/>
        <v/>
      </c>
      <c r="G17" s="33" t="str">
        <f t="shared" ca="1" si="0"/>
        <v/>
      </c>
      <c r="H17" s="33" t="str">
        <f t="shared" ca="1" si="0"/>
        <v/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/>
      </c>
    </row>
    <row r="18" spans="1:18" x14ac:dyDescent="0.25">
      <c r="A18" s="29">
        <v>10</v>
      </c>
      <c r="B18" s="30" t="str">
        <f t="shared" ca="1" si="1"/>
        <v/>
      </c>
      <c r="C18" s="33" t="str">
        <f t="shared" ca="1" si="3"/>
        <v/>
      </c>
      <c r="D18" s="33" t="str">
        <f t="shared" ca="1" si="0"/>
        <v/>
      </c>
      <c r="E18" s="33" t="str">
        <f t="shared" ca="1" si="0"/>
        <v/>
      </c>
      <c r="F18" s="33" t="str">
        <f t="shared" ca="1" si="0"/>
        <v/>
      </c>
      <c r="G18" s="33" t="str">
        <f t="shared" ca="1" si="0"/>
        <v/>
      </c>
      <c r="H18" s="33" t="str">
        <f t="shared" ca="1" si="0"/>
        <v/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/>
      </c>
    </row>
    <row r="19" spans="1:18" x14ac:dyDescent="0.25">
      <c r="A19" s="29">
        <v>11</v>
      </c>
      <c r="B19" s="30" t="str">
        <f t="shared" ca="1" si="1"/>
        <v/>
      </c>
      <c r="C19" s="33" t="str">
        <f t="shared" ca="1" si="3"/>
        <v/>
      </c>
      <c r="D19" s="33" t="str">
        <f t="shared" ca="1" si="0"/>
        <v/>
      </c>
      <c r="E19" s="33" t="str">
        <f t="shared" ca="1" si="0"/>
        <v/>
      </c>
      <c r="F19" s="33" t="str">
        <f t="shared" ca="1" si="0"/>
        <v/>
      </c>
      <c r="G19" s="33" t="str">
        <f t="shared" ca="1" si="0"/>
        <v/>
      </c>
      <c r="H19" s="33" t="str">
        <f t="shared" ca="1" si="0"/>
        <v/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/>
      </c>
    </row>
    <row r="20" spans="1:18" x14ac:dyDescent="0.25">
      <c r="A20" s="29">
        <v>12</v>
      </c>
      <c r="B20" s="30" t="str">
        <f t="shared" ca="1" si="1"/>
        <v/>
      </c>
      <c r="C20" s="33" t="str">
        <f t="shared" ca="1" si="3"/>
        <v/>
      </c>
      <c r="D20" s="33" t="str">
        <f t="shared" ca="1" si="0"/>
        <v/>
      </c>
      <c r="E20" s="33" t="str">
        <f t="shared" ca="1" si="0"/>
        <v/>
      </c>
      <c r="F20" s="33" t="str">
        <f t="shared" ca="1" si="0"/>
        <v/>
      </c>
      <c r="G20" s="33" t="str">
        <f t="shared" ca="1" si="0"/>
        <v/>
      </c>
      <c r="H20" s="33" t="str">
        <f t="shared" ca="1" si="0"/>
        <v/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/>
      </c>
    </row>
    <row r="21" spans="1:18" x14ac:dyDescent="0.25">
      <c r="A21" s="29">
        <v>13</v>
      </c>
      <c r="B21" s="30" t="str">
        <f t="shared" ca="1" si="1"/>
        <v/>
      </c>
      <c r="C21" s="33" t="str">
        <f t="shared" ca="1" si="3"/>
        <v/>
      </c>
      <c r="D21" s="33" t="str">
        <f t="shared" ca="1" si="0"/>
        <v/>
      </c>
      <c r="E21" s="33" t="str">
        <f t="shared" ca="1" si="0"/>
        <v/>
      </c>
      <c r="F21" s="33" t="str">
        <f t="shared" ca="1" si="0"/>
        <v/>
      </c>
      <c r="G21" s="33" t="str">
        <f t="shared" ca="1" si="0"/>
        <v/>
      </c>
      <c r="H21" s="33" t="str">
        <f t="shared" ca="1" si="0"/>
        <v/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/>
      </c>
    </row>
    <row r="22" spans="1:18" x14ac:dyDescent="0.25">
      <c r="A22" s="29">
        <v>14</v>
      </c>
      <c r="B22" s="30" t="str">
        <f t="shared" ca="1" si="1"/>
        <v/>
      </c>
      <c r="C22" s="33" t="str">
        <f t="shared" ca="1" si="3"/>
        <v/>
      </c>
      <c r="D22" s="33" t="str">
        <f t="shared" ca="1" si="0"/>
        <v/>
      </c>
      <c r="E22" s="33" t="str">
        <f t="shared" ca="1" si="0"/>
        <v/>
      </c>
      <c r="F22" s="33" t="str">
        <f t="shared" ca="1" si="0"/>
        <v/>
      </c>
      <c r="G22" s="33" t="str">
        <f t="shared" ca="1" si="0"/>
        <v/>
      </c>
      <c r="H22" s="33" t="str">
        <f t="shared" ca="1" si="0"/>
        <v/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/>
      </c>
    </row>
    <row r="23" spans="1:18" x14ac:dyDescent="0.25">
      <c r="A23" s="29">
        <v>15</v>
      </c>
      <c r="B23" s="30" t="str">
        <f t="shared" ca="1" si="1"/>
        <v/>
      </c>
      <c r="C23" s="33" t="str">
        <f t="shared" ca="1" si="3"/>
        <v/>
      </c>
      <c r="D23" s="33" t="str">
        <f t="shared" ca="1" si="0"/>
        <v/>
      </c>
      <c r="E23" s="33" t="str">
        <f t="shared" ca="1" si="0"/>
        <v/>
      </c>
      <c r="F23" s="33" t="str">
        <f t="shared" ca="1" si="0"/>
        <v/>
      </c>
      <c r="G23" s="33" t="str">
        <f t="shared" ca="1" si="0"/>
        <v/>
      </c>
      <c r="H23" s="33" t="str">
        <f t="shared" ca="1" si="0"/>
        <v/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/>
      </c>
    </row>
    <row r="24" spans="1:18" x14ac:dyDescent="0.25">
      <c r="A24" s="29">
        <v>16</v>
      </c>
      <c r="B24" s="30" t="str">
        <f t="shared" ca="1" si="1"/>
        <v/>
      </c>
      <c r="C24" s="33" t="str">
        <f t="shared" ca="1" si="3"/>
        <v/>
      </c>
      <c r="D24" s="33" t="str">
        <f t="shared" ca="1" si="0"/>
        <v/>
      </c>
      <c r="E24" s="33" t="str">
        <f t="shared" ca="1" si="0"/>
        <v/>
      </c>
      <c r="F24" s="33" t="str">
        <f t="shared" ca="1" si="0"/>
        <v/>
      </c>
      <c r="G24" s="33" t="str">
        <f t="shared" ca="1" si="0"/>
        <v/>
      </c>
      <c r="H24" s="33" t="str">
        <f t="shared" ca="1" si="0"/>
        <v/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/>
      </c>
    </row>
    <row r="25" spans="1:18" x14ac:dyDescent="0.25">
      <c r="A25" s="29">
        <v>17</v>
      </c>
      <c r="B25" s="30" t="str">
        <f t="shared" ca="1" si="1"/>
        <v/>
      </c>
      <c r="C25" s="33" t="str">
        <f t="shared" ca="1" si="3"/>
        <v/>
      </c>
      <c r="D25" s="33" t="str">
        <f t="shared" ca="1" si="3"/>
        <v/>
      </c>
      <c r="E25" s="33" t="str">
        <f t="shared" ca="1" si="3"/>
        <v/>
      </c>
      <c r="F25" s="33" t="str">
        <f t="shared" ca="1" si="3"/>
        <v/>
      </c>
      <c r="G25" s="33" t="str">
        <f t="shared" ca="1" si="3"/>
        <v/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/>
      </c>
    </row>
    <row r="26" spans="1:18" x14ac:dyDescent="0.25">
      <c r="A26" s="29">
        <v>18</v>
      </c>
      <c r="B26" s="30" t="str">
        <f t="shared" ca="1" si="1"/>
        <v/>
      </c>
      <c r="C26" s="33" t="str">
        <f t="shared" ca="1" si="3"/>
        <v/>
      </c>
      <c r="D26" s="33" t="str">
        <f t="shared" ca="1" si="3"/>
        <v/>
      </c>
      <c r="E26" s="33" t="str">
        <f t="shared" ca="1" si="3"/>
        <v/>
      </c>
      <c r="F26" s="33" t="str">
        <f t="shared" ca="1" si="3"/>
        <v/>
      </c>
      <c r="G26" s="33" t="str">
        <f t="shared" ca="1" si="3"/>
        <v/>
      </c>
      <c r="H26" s="33" t="str">
        <f t="shared" ca="1" si="4"/>
        <v/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/>
      </c>
    </row>
    <row r="27" spans="1:18" x14ac:dyDescent="0.25">
      <c r="A27" s="29">
        <v>19</v>
      </c>
      <c r="B27" s="30" t="str">
        <f t="shared" ca="1" si="1"/>
        <v/>
      </c>
      <c r="C27" s="33" t="str">
        <f t="shared" ca="1" si="3"/>
        <v/>
      </c>
      <c r="D27" s="33" t="str">
        <f t="shared" ca="1" si="3"/>
        <v/>
      </c>
      <c r="E27" s="33" t="str">
        <f t="shared" ca="1" si="3"/>
        <v/>
      </c>
      <c r="F27" s="33" t="str">
        <f t="shared" ca="1" si="3"/>
        <v/>
      </c>
      <c r="G27" s="33" t="str">
        <f t="shared" ca="1" si="3"/>
        <v/>
      </c>
      <c r="H27" s="33" t="str">
        <f t="shared" ca="1" si="4"/>
        <v/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/>
      </c>
    </row>
    <row r="28" spans="1:18" x14ac:dyDescent="0.25">
      <c r="A28" s="29">
        <v>20</v>
      </c>
      <c r="B28" s="30" t="str">
        <f t="shared" ca="1" si="1"/>
        <v/>
      </c>
      <c r="C28" s="33" t="str">
        <f t="shared" ca="1" si="3"/>
        <v/>
      </c>
      <c r="D28" s="33" t="str">
        <f t="shared" ca="1" si="3"/>
        <v/>
      </c>
      <c r="E28" s="33" t="str">
        <f t="shared" ca="1" si="3"/>
        <v/>
      </c>
      <c r="F28" s="33" t="str">
        <f t="shared" ca="1" si="3"/>
        <v/>
      </c>
      <c r="G28" s="33" t="str">
        <f t="shared" ca="1" si="3"/>
        <v/>
      </c>
      <c r="H28" s="33" t="str">
        <f t="shared" ca="1" si="4"/>
        <v/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/>
      </c>
    </row>
    <row r="29" spans="1:18" x14ac:dyDescent="0.25">
      <c r="A29" s="29">
        <v>21</v>
      </c>
      <c r="B29" s="30" t="str">
        <f t="shared" ca="1" si="1"/>
        <v/>
      </c>
      <c r="C29" s="33" t="str">
        <f t="shared" ca="1" si="3"/>
        <v/>
      </c>
      <c r="D29" s="33" t="str">
        <f t="shared" ca="1" si="3"/>
        <v/>
      </c>
      <c r="E29" s="33" t="str">
        <f t="shared" ca="1" si="3"/>
        <v/>
      </c>
      <c r="F29" s="33" t="str">
        <f t="shared" ca="1" si="3"/>
        <v/>
      </c>
      <c r="G29" s="33" t="str">
        <f t="shared" ca="1" si="3"/>
        <v/>
      </c>
      <c r="H29" s="33" t="str">
        <f t="shared" ca="1" si="4"/>
        <v/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/>
      </c>
    </row>
    <row r="30" spans="1:18" x14ac:dyDescent="0.25">
      <c r="A30" s="29">
        <v>22</v>
      </c>
      <c r="B30" s="30" t="str">
        <f t="shared" ca="1" si="1"/>
        <v/>
      </c>
      <c r="C30" s="33" t="str">
        <f t="shared" ca="1" si="3"/>
        <v/>
      </c>
      <c r="D30" s="33" t="str">
        <f t="shared" ca="1" si="3"/>
        <v/>
      </c>
      <c r="E30" s="33" t="str">
        <f t="shared" ca="1" si="3"/>
        <v/>
      </c>
      <c r="F30" s="33" t="str">
        <f t="shared" ca="1" si="3"/>
        <v/>
      </c>
      <c r="G30" s="33" t="str">
        <f t="shared" ca="1" si="3"/>
        <v/>
      </c>
      <c r="H30" s="33" t="str">
        <f t="shared" ca="1" si="4"/>
        <v/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/>
      </c>
    </row>
    <row r="31" spans="1:18" x14ac:dyDescent="0.25">
      <c r="A31" s="29">
        <v>23</v>
      </c>
      <c r="B31" s="30" t="str">
        <f t="shared" ca="1" si="1"/>
        <v/>
      </c>
      <c r="C31" s="33" t="str">
        <f t="shared" ca="1" si="3"/>
        <v/>
      </c>
      <c r="D31" s="33" t="str">
        <f t="shared" ca="1" si="3"/>
        <v/>
      </c>
      <c r="E31" s="33" t="str">
        <f t="shared" ca="1" si="3"/>
        <v/>
      </c>
      <c r="F31" s="33" t="str">
        <f t="shared" ca="1" si="3"/>
        <v/>
      </c>
      <c r="G31" s="33" t="str">
        <f t="shared" ca="1" si="3"/>
        <v/>
      </c>
      <c r="H31" s="33" t="str">
        <f t="shared" ca="1" si="4"/>
        <v/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/>
      </c>
    </row>
    <row r="32" spans="1:18" x14ac:dyDescent="0.25">
      <c r="A32" s="29">
        <v>24</v>
      </c>
      <c r="B32" s="30" t="str">
        <f t="shared" ca="1" si="1"/>
        <v/>
      </c>
      <c r="C32" s="33" t="str">
        <f t="shared" ca="1" si="3"/>
        <v/>
      </c>
      <c r="D32" s="33" t="str">
        <f t="shared" ca="1" si="3"/>
        <v/>
      </c>
      <c r="E32" s="33" t="str">
        <f t="shared" ca="1" si="3"/>
        <v/>
      </c>
      <c r="F32" s="33" t="str">
        <f t="shared" ca="1" si="3"/>
        <v/>
      </c>
      <c r="G32" s="33" t="str">
        <f t="shared" ca="1" si="3"/>
        <v/>
      </c>
      <c r="H32" s="33" t="str">
        <f t="shared" ca="1" si="4"/>
        <v/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/>
      </c>
    </row>
    <row r="33" spans="1:18" x14ac:dyDescent="0.25">
      <c r="A33" s="29">
        <v>25</v>
      </c>
      <c r="B33" s="30" t="str">
        <f t="shared" ca="1" si="1"/>
        <v/>
      </c>
      <c r="C33" s="33" t="str">
        <f t="shared" ca="1" si="3"/>
        <v/>
      </c>
      <c r="D33" s="33" t="str">
        <f t="shared" ca="1" si="3"/>
        <v/>
      </c>
      <c r="E33" s="33" t="str">
        <f t="shared" ca="1" si="3"/>
        <v/>
      </c>
      <c r="F33" s="33" t="str">
        <f t="shared" ca="1" si="3"/>
        <v/>
      </c>
      <c r="G33" s="33" t="str">
        <f t="shared" ca="1" si="3"/>
        <v/>
      </c>
      <c r="H33" s="33" t="str">
        <f t="shared" ca="1" si="4"/>
        <v/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/>
      </c>
    </row>
    <row r="34" spans="1:18" x14ac:dyDescent="0.25">
      <c r="A34" s="29">
        <v>26</v>
      </c>
      <c r="B34" s="30" t="str">
        <f t="shared" ca="1" si="1"/>
        <v/>
      </c>
      <c r="C34" s="33" t="str">
        <f t="shared" ca="1" si="3"/>
        <v/>
      </c>
      <c r="D34" s="33" t="str">
        <f t="shared" ca="1" si="3"/>
        <v/>
      </c>
      <c r="E34" s="33" t="str">
        <f t="shared" ca="1" si="3"/>
        <v/>
      </c>
      <c r="F34" s="33" t="str">
        <f t="shared" ca="1" si="3"/>
        <v/>
      </c>
      <c r="G34" s="33" t="str">
        <f t="shared" ca="1" si="3"/>
        <v/>
      </c>
      <c r="H34" s="33" t="str">
        <f t="shared" ca="1" si="4"/>
        <v/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/>
      </c>
    </row>
    <row r="35" spans="1:18" x14ac:dyDescent="0.25">
      <c r="A35" s="29">
        <v>27</v>
      </c>
      <c r="B35" s="30" t="str">
        <f t="shared" ca="1" si="1"/>
        <v/>
      </c>
      <c r="C35" s="33" t="str">
        <f t="shared" ca="1" si="3"/>
        <v/>
      </c>
      <c r="D35" s="33" t="str">
        <f t="shared" ca="1" si="3"/>
        <v/>
      </c>
      <c r="E35" s="33" t="str">
        <f t="shared" ca="1" si="3"/>
        <v/>
      </c>
      <c r="F35" s="33" t="str">
        <f t="shared" ca="1" si="3"/>
        <v/>
      </c>
      <c r="G35" s="33" t="str">
        <f t="shared" ca="1" si="3"/>
        <v/>
      </c>
      <c r="H35" s="33" t="str">
        <f t="shared" ca="1" si="4"/>
        <v/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/>
      </c>
    </row>
    <row r="36" spans="1:18" x14ac:dyDescent="0.25">
      <c r="A36" s="29">
        <v>28</v>
      </c>
      <c r="B36" s="30" t="str">
        <f t="shared" ca="1" si="1"/>
        <v/>
      </c>
      <c r="C36" s="33" t="str">
        <f t="shared" ca="1" si="3"/>
        <v/>
      </c>
      <c r="D36" s="33" t="str">
        <f t="shared" ca="1" si="3"/>
        <v/>
      </c>
      <c r="E36" s="33" t="str">
        <f t="shared" ca="1" si="3"/>
        <v/>
      </c>
      <c r="F36" s="33" t="str">
        <f t="shared" ca="1" si="3"/>
        <v/>
      </c>
      <c r="G36" s="33" t="str">
        <f t="shared" ca="1" si="3"/>
        <v/>
      </c>
      <c r="H36" s="33" t="str">
        <f t="shared" ca="1" si="4"/>
        <v/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/>
      </c>
    </row>
    <row r="37" spans="1:18" x14ac:dyDescent="0.25">
      <c r="A37" s="29">
        <v>29</v>
      </c>
      <c r="B37" s="30" t="str">
        <f t="shared" ca="1" si="1"/>
        <v/>
      </c>
      <c r="C37" s="33" t="str">
        <f t="shared" ca="1" si="3"/>
        <v/>
      </c>
      <c r="D37" s="33" t="str">
        <f t="shared" ca="1" si="3"/>
        <v/>
      </c>
      <c r="E37" s="33" t="str">
        <f t="shared" ca="1" si="3"/>
        <v/>
      </c>
      <c r="F37" s="33" t="str">
        <f t="shared" ca="1" si="3"/>
        <v/>
      </c>
      <c r="G37" s="33" t="str">
        <f t="shared" ca="1" si="3"/>
        <v/>
      </c>
      <c r="H37" s="33" t="str">
        <f t="shared" ca="1" si="4"/>
        <v/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/>
      </c>
    </row>
    <row r="38" spans="1:18" x14ac:dyDescent="0.25">
      <c r="A38" s="29">
        <v>30</v>
      </c>
      <c r="B38" s="30" t="str">
        <f t="shared" ca="1" si="1"/>
        <v/>
      </c>
      <c r="C38" s="33" t="str">
        <f t="shared" ca="1" si="3"/>
        <v/>
      </c>
      <c r="D38" s="33" t="str">
        <f t="shared" ca="1" si="3"/>
        <v/>
      </c>
      <c r="E38" s="33" t="str">
        <f t="shared" ca="1" si="3"/>
        <v/>
      </c>
      <c r="F38" s="33" t="str">
        <f t="shared" ca="1" si="3"/>
        <v/>
      </c>
      <c r="G38" s="33" t="str">
        <f t="shared" ca="1" si="3"/>
        <v/>
      </c>
      <c r="H38" s="33" t="str">
        <f t="shared" ca="1" si="4"/>
        <v/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/>
      </c>
    </row>
    <row r="39" spans="1:18" x14ac:dyDescent="0.25">
      <c r="A39" s="29">
        <v>31</v>
      </c>
      <c r="B39" s="30" t="str">
        <f t="shared" ca="1" si="1"/>
        <v/>
      </c>
      <c r="C39" s="33" t="str">
        <f t="shared" ca="1" si="3"/>
        <v/>
      </c>
      <c r="D39" s="33" t="str">
        <f t="shared" ca="1" si="3"/>
        <v/>
      </c>
      <c r="E39" s="33" t="str">
        <f t="shared" ca="1" si="3"/>
        <v/>
      </c>
      <c r="F39" s="33" t="str">
        <f t="shared" ca="1" si="3"/>
        <v/>
      </c>
      <c r="G39" s="33" t="str">
        <f t="shared" ca="1" si="3"/>
        <v/>
      </c>
      <c r="H39" s="33" t="str">
        <f t="shared" ca="1" si="4"/>
        <v/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/>
      </c>
    </row>
    <row r="40" spans="1:18" x14ac:dyDescent="0.25">
      <c r="A40" s="29">
        <v>32</v>
      </c>
      <c r="B40" s="30" t="str">
        <f t="shared" ca="1" si="1"/>
        <v/>
      </c>
      <c r="C40" s="33" t="str">
        <f t="shared" ca="1" si="3"/>
        <v/>
      </c>
      <c r="D40" s="33" t="str">
        <f t="shared" ca="1" si="3"/>
        <v/>
      </c>
      <c r="E40" s="33" t="str">
        <f t="shared" ca="1" si="3"/>
        <v/>
      </c>
      <c r="F40" s="33" t="str">
        <f t="shared" ca="1" si="3"/>
        <v/>
      </c>
      <c r="G40" s="33" t="str">
        <f t="shared" ca="1" si="3"/>
        <v/>
      </c>
      <c r="H40" s="33" t="str">
        <f t="shared" ca="1" si="4"/>
        <v/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/>
      </c>
    </row>
    <row r="41" spans="1:18" x14ac:dyDescent="0.25">
      <c r="A41" s="29">
        <v>33</v>
      </c>
      <c r="B41" s="30" t="str">
        <f t="shared" ca="1" si="1"/>
        <v/>
      </c>
      <c r="C41" s="33" t="str">
        <f t="shared" ca="1" si="3"/>
        <v/>
      </c>
      <c r="D41" s="33" t="str">
        <f t="shared" ca="1" si="3"/>
        <v/>
      </c>
      <c r="E41" s="33" t="str">
        <f t="shared" ca="1" si="3"/>
        <v/>
      </c>
      <c r="F41" s="33" t="str">
        <f t="shared" ca="1" si="3"/>
        <v/>
      </c>
      <c r="G41" s="33" t="str">
        <f t="shared" ca="1" si="3"/>
        <v/>
      </c>
      <c r="H41" s="33" t="str">
        <f t="shared" ca="1" si="4"/>
        <v/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/>
      </c>
    </row>
    <row r="42" spans="1:18" x14ac:dyDescent="0.25">
      <c r="A42" s="29">
        <v>34</v>
      </c>
      <c r="B42" s="30" t="str">
        <f t="shared" ca="1" si="1"/>
        <v/>
      </c>
      <c r="C42" s="33" t="str">
        <f t="shared" ca="1" si="3"/>
        <v/>
      </c>
      <c r="D42" s="33" t="str">
        <f t="shared" ca="1" si="3"/>
        <v/>
      </c>
      <c r="E42" s="33" t="str">
        <f t="shared" ca="1" si="3"/>
        <v/>
      </c>
      <c r="F42" s="33" t="str">
        <f t="shared" ca="1" si="3"/>
        <v/>
      </c>
      <c r="G42" s="33" t="str">
        <f t="shared" ca="1" si="3"/>
        <v/>
      </c>
      <c r="H42" s="33" t="str">
        <f t="shared" ca="1" si="4"/>
        <v/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/>
      </c>
    </row>
    <row r="43" spans="1:18" x14ac:dyDescent="0.25">
      <c r="A43" s="29">
        <v>35</v>
      </c>
      <c r="B43" s="30" t="str">
        <f t="shared" ca="1" si="1"/>
        <v/>
      </c>
      <c r="C43" s="33" t="str">
        <f t="shared" ca="1" si="3"/>
        <v/>
      </c>
      <c r="D43" s="33" t="str">
        <f t="shared" ca="1" si="3"/>
        <v/>
      </c>
      <c r="E43" s="33" t="str">
        <f t="shared" ca="1" si="3"/>
        <v/>
      </c>
      <c r="F43" s="33" t="str">
        <f t="shared" ca="1" si="3"/>
        <v/>
      </c>
      <c r="G43" s="33" t="str">
        <f t="shared" ca="1" si="3"/>
        <v/>
      </c>
      <c r="H43" s="33" t="str">
        <f t="shared" ca="1" si="4"/>
        <v/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/>
      </c>
    </row>
    <row r="44" spans="1:18" x14ac:dyDescent="0.25">
      <c r="A44" s="29">
        <v>36</v>
      </c>
      <c r="B44" s="30" t="str">
        <f t="shared" ca="1" si="1"/>
        <v/>
      </c>
      <c r="C44" s="33" t="str">
        <f t="shared" ca="1" si="3"/>
        <v/>
      </c>
      <c r="D44" s="33" t="str">
        <f t="shared" ca="1" si="3"/>
        <v/>
      </c>
      <c r="E44" s="33" t="str">
        <f t="shared" ca="1" si="3"/>
        <v/>
      </c>
      <c r="F44" s="33" t="str">
        <f t="shared" ca="1" si="3"/>
        <v/>
      </c>
      <c r="G44" s="33" t="str">
        <f t="shared" ca="1" si="3"/>
        <v/>
      </c>
      <c r="H44" s="33" t="str">
        <f t="shared" ca="1" si="4"/>
        <v/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/>
      </c>
    </row>
    <row r="45" spans="1:18" x14ac:dyDescent="0.25">
      <c r="A45" s="29">
        <v>37</v>
      </c>
      <c r="B45" s="30" t="str">
        <f t="shared" ca="1" si="1"/>
        <v/>
      </c>
      <c r="C45" s="33" t="str">
        <f t="shared" ca="1" si="3"/>
        <v/>
      </c>
      <c r="D45" s="33" t="str">
        <f t="shared" ca="1" si="3"/>
        <v/>
      </c>
      <c r="E45" s="33" t="str">
        <f t="shared" ca="1" si="3"/>
        <v/>
      </c>
      <c r="F45" s="33" t="str">
        <f t="shared" ca="1" si="3"/>
        <v/>
      </c>
      <c r="G45" s="33" t="str">
        <f t="shared" ca="1" si="3"/>
        <v/>
      </c>
      <c r="H45" s="33" t="str">
        <f t="shared" ca="1" si="4"/>
        <v/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/>
      </c>
    </row>
    <row r="46" spans="1:18" x14ac:dyDescent="0.25">
      <c r="A46" s="29">
        <v>38</v>
      </c>
      <c r="B46" s="30" t="str">
        <f t="shared" ca="1" si="1"/>
        <v/>
      </c>
      <c r="C46" s="33" t="str">
        <f t="shared" ca="1" si="3"/>
        <v/>
      </c>
      <c r="D46" s="33" t="str">
        <f t="shared" ca="1" si="3"/>
        <v/>
      </c>
      <c r="E46" s="33" t="str">
        <f t="shared" ca="1" si="3"/>
        <v/>
      </c>
      <c r="F46" s="33" t="str">
        <f t="shared" ca="1" si="3"/>
        <v/>
      </c>
      <c r="G46" s="33" t="str">
        <f t="shared" ca="1" si="3"/>
        <v/>
      </c>
      <c r="H46" s="33" t="str">
        <f t="shared" ca="1" si="4"/>
        <v/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/>
      </c>
    </row>
    <row r="47" spans="1:18" x14ac:dyDescent="0.25">
      <c r="A47" s="29">
        <v>39</v>
      </c>
      <c r="B47" s="30" t="str">
        <f t="shared" ca="1" si="1"/>
        <v/>
      </c>
      <c r="C47" s="33" t="str">
        <f t="shared" ca="1" si="3"/>
        <v/>
      </c>
      <c r="D47" s="33" t="str">
        <f t="shared" ca="1" si="3"/>
        <v/>
      </c>
      <c r="E47" s="33" t="str">
        <f t="shared" ca="1" si="3"/>
        <v/>
      </c>
      <c r="F47" s="33" t="str">
        <f t="shared" ca="1" si="3"/>
        <v/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/>
      </c>
    </row>
    <row r="48" spans="1:18" x14ac:dyDescent="0.25">
      <c r="A48" s="29">
        <v>40</v>
      </c>
      <c r="B48" s="30" t="str">
        <f t="shared" ca="1" si="1"/>
        <v/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 x14ac:dyDescent="0.25">
      <c r="A49" s="29">
        <v>41</v>
      </c>
      <c r="B49" s="30" t="str">
        <f t="shared" ca="1" si="1"/>
        <v/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 x14ac:dyDescent="0.25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 x14ac:dyDescent="0.25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 x14ac:dyDescent="0.25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 x14ac:dyDescent="0.25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 x14ac:dyDescent="0.25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 x14ac:dyDescent="0.25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 x14ac:dyDescent="0.25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 x14ac:dyDescent="0.25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 x14ac:dyDescent="0.25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 x14ac:dyDescent="0.25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 x14ac:dyDescent="0.25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 x14ac:dyDescent="0.25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 x14ac:dyDescent="0.25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 x14ac:dyDescent="0.25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 x14ac:dyDescent="0.25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 x14ac:dyDescent="0.25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 x14ac:dyDescent="0.25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 x14ac:dyDescent="0.25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 x14ac:dyDescent="0.25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 x14ac:dyDescent="0.25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 x14ac:dyDescent="0.25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 x14ac:dyDescent="0.25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 x14ac:dyDescent="0.25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 x14ac:dyDescent="0.25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 x14ac:dyDescent="0.25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 x14ac:dyDescent="0.25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 x14ac:dyDescent="0.25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 x14ac:dyDescent="0.25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 x14ac:dyDescent="0.25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 x14ac:dyDescent="0.25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 x14ac:dyDescent="0.25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 x14ac:dyDescent="0.25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 x14ac:dyDescent="0.25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 x14ac:dyDescent="0.25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 x14ac:dyDescent="0.25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 x14ac:dyDescent="0.25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 x14ac:dyDescent="0.25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 x14ac:dyDescent="0.25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 x14ac:dyDescent="0.25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 x14ac:dyDescent="0.25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 x14ac:dyDescent="0.25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 x14ac:dyDescent="0.25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 x14ac:dyDescent="0.25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 x14ac:dyDescent="0.25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 x14ac:dyDescent="0.25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 x14ac:dyDescent="0.25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 x14ac:dyDescent="0.25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 x14ac:dyDescent="0.25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 x14ac:dyDescent="0.25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 x14ac:dyDescent="0.25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 x14ac:dyDescent="0.25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 x14ac:dyDescent="0.25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 x14ac:dyDescent="0.25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 x14ac:dyDescent="0.25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 x14ac:dyDescent="0.25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 x14ac:dyDescent="0.25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 x14ac:dyDescent="0.25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 x14ac:dyDescent="0.25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 x14ac:dyDescent="0.25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L2" sqref="L2:L7"/>
    </sheetView>
  </sheetViews>
  <sheetFormatPr defaultRowHeight="15" x14ac:dyDescent="0.2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 x14ac:dyDescent="0.25">
      <c r="A1" s="17" t="s">
        <v>295</v>
      </c>
      <c r="B1" s="17" t="s">
        <v>300</v>
      </c>
      <c r="C1" s="17" t="s">
        <v>296</v>
      </c>
      <c r="D1" s="17" t="s">
        <v>297</v>
      </c>
      <c r="E1" s="17" t="s">
        <v>278</v>
      </c>
      <c r="F1" s="17" t="s">
        <v>299</v>
      </c>
      <c r="G1" s="17" t="s">
        <v>298</v>
      </c>
    </row>
    <row r="2" spans="1:7" x14ac:dyDescent="0.25">
      <c r="A2" s="11">
        <f t="shared" ref="A2:A8" si="0">IFERROR($A1+1,1)</f>
        <v>1</v>
      </c>
      <c r="B2" s="11">
        <v>1</v>
      </c>
      <c r="C2" s="6" t="str">
        <f>VLOOKUP(ResourceForms[Resource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249</v>
      </c>
    </row>
    <row r="3" spans="1:7" x14ac:dyDescent="0.25">
      <c r="A3" s="12">
        <f t="shared" si="0"/>
        <v>2</v>
      </c>
      <c r="B3" s="12">
        <v>1</v>
      </c>
      <c r="C3" s="9" t="str">
        <f>VLOOKUP(ResourceForms[Resource ID],ResourceTable[],2,0)</f>
        <v>User</v>
      </c>
      <c r="D3" s="9" t="s">
        <v>250</v>
      </c>
      <c r="E3" s="9" t="s">
        <v>252</v>
      </c>
      <c r="F3" s="9" t="s">
        <v>252</v>
      </c>
      <c r="G3" s="6" t="s">
        <v>251</v>
      </c>
    </row>
    <row r="4" spans="1:7" x14ac:dyDescent="0.25">
      <c r="A4" s="12">
        <f t="shared" si="0"/>
        <v>3</v>
      </c>
      <c r="B4" s="12">
        <v>1</v>
      </c>
      <c r="C4" s="9" t="str">
        <f>VLOOKUP(ResourceForms[Resource ID],ResourceTable[],2,0)</f>
        <v>User</v>
      </c>
      <c r="D4" s="9" t="s">
        <v>253</v>
      </c>
      <c r="E4" s="9" t="s">
        <v>255</v>
      </c>
      <c r="F4" s="9" t="s">
        <v>255</v>
      </c>
      <c r="G4" s="6" t="s">
        <v>254</v>
      </c>
    </row>
    <row r="5" spans="1:7" x14ac:dyDescent="0.25">
      <c r="A5" s="12">
        <f t="shared" si="0"/>
        <v>4</v>
      </c>
      <c r="B5" s="12">
        <v>2</v>
      </c>
      <c r="C5" s="9" t="str">
        <f>VLOOKUP(ResourceForms[Resource ID],ResourceTable[],2,0)</f>
        <v>Group</v>
      </c>
      <c r="D5" s="9" t="s">
        <v>256</v>
      </c>
      <c r="E5" s="9" t="s">
        <v>258</v>
      </c>
      <c r="F5" s="9" t="s">
        <v>258</v>
      </c>
      <c r="G5" s="9" t="s">
        <v>257</v>
      </c>
    </row>
    <row r="6" spans="1:7" x14ac:dyDescent="0.25">
      <c r="A6" s="12">
        <f t="shared" si="0"/>
        <v>5</v>
      </c>
      <c r="B6" s="12">
        <v>3</v>
      </c>
      <c r="C6" s="9" t="str">
        <f>VLOOKUP(ResourceForms[Resource ID],ResourceTable[],2,0)</f>
        <v>Role</v>
      </c>
      <c r="D6" s="9" t="s">
        <v>259</v>
      </c>
      <c r="E6" s="9" t="s">
        <v>261</v>
      </c>
      <c r="F6" s="9" t="s">
        <v>261</v>
      </c>
      <c r="G6" s="9" t="s">
        <v>260</v>
      </c>
    </row>
    <row r="7" spans="1:7" x14ac:dyDescent="0.25">
      <c r="A7" s="12">
        <f t="shared" si="0"/>
        <v>6</v>
      </c>
      <c r="B7" s="12">
        <v>4</v>
      </c>
      <c r="C7" s="9" t="str">
        <f>VLOOKUP(ResourceForms[Resource ID],ResourceTable[],2,0)</f>
        <v>Resource</v>
      </c>
      <c r="D7" s="9" t="s">
        <v>262</v>
      </c>
      <c r="E7" s="9" t="s">
        <v>208</v>
      </c>
      <c r="F7" s="9" t="s">
        <v>264</v>
      </c>
      <c r="G7" s="9" t="s">
        <v>263</v>
      </c>
    </row>
    <row r="8" spans="1:7" x14ac:dyDescent="0.25">
      <c r="A8" s="12">
        <f t="shared" si="0"/>
        <v>7</v>
      </c>
      <c r="B8" s="12">
        <v>5</v>
      </c>
      <c r="C8" s="9" t="str">
        <f>VLOOKUP(ResourceForms[Resource ID],ResourceTable[],2,0)</f>
        <v>Organisation</v>
      </c>
      <c r="D8" s="9" t="s">
        <v>265</v>
      </c>
      <c r="E8" s="9" t="s">
        <v>267</v>
      </c>
      <c r="F8" s="9" t="s">
        <v>264</v>
      </c>
      <c r="G8" s="9" t="s">
        <v>266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2018-09-03T06:34:23Z</dcterms:modified>
</cp:coreProperties>
</file>