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'Helper-Relation'!$F$2:$F$37,'Helper-Relation'!#REF!,'Helper-Relation'!#REF!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J294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0" i="24"/>
  <c r="C60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D62" i="21"/>
  <c r="C61" i="21"/>
  <c r="C62" i="21"/>
  <c r="D61" i="21"/>
  <c r="J61" i="21"/>
  <c r="J62" i="21"/>
  <c r="K61" i="21"/>
  <c r="K62" i="21"/>
  <c r="C55" i="21"/>
  <c r="D55" i="21"/>
  <c r="J55" i="21"/>
  <c r="K55" i="21"/>
  <c r="B64" i="1"/>
  <c r="H64" i="1" s="1"/>
  <c r="B65" i="1"/>
  <c r="H65" i="1" s="1"/>
  <c r="C64" i="1"/>
  <c r="E64" i="1" s="1"/>
  <c r="C65" i="1"/>
  <c r="E65" i="1" s="1"/>
  <c r="D64" i="1"/>
  <c r="D65" i="1"/>
  <c r="B58" i="1"/>
  <c r="F58" i="1" s="1"/>
  <c r="C58" i="1"/>
  <c r="E58" i="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2" i="24"/>
  <c r="A53" i="24"/>
  <c r="A54" i="24"/>
  <c r="A55" i="24"/>
  <c r="A56" i="24"/>
  <c r="A57" i="24"/>
  <c r="A58" i="24"/>
  <c r="A59" i="24"/>
  <c r="C52" i="24"/>
  <c r="C53" i="24"/>
  <c r="C54" i="24"/>
  <c r="C55" i="24"/>
  <c r="C56" i="24"/>
  <c r="C57" i="24"/>
  <c r="C58" i="24"/>
  <c r="C59" i="24"/>
  <c r="A51" i="24"/>
  <c r="C51" i="24"/>
  <c r="A50" i="24"/>
  <c r="C50" i="24"/>
  <c r="C49" i="24"/>
  <c r="A49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8" i="24"/>
  <c r="C48" i="24"/>
  <c r="A47" i="24"/>
  <c r="C47" i="24"/>
  <c r="A46" i="24"/>
  <c r="C46" i="24"/>
  <c r="A45" i="24"/>
  <c r="C45" i="24"/>
  <c r="A44" i="24"/>
  <c r="C44" i="24"/>
  <c r="A43" i="24"/>
  <c r="C43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6" i="9"/>
  <c r="Q26" i="9" s="1"/>
  <c r="P26" i="9"/>
  <c r="AJ26" i="9"/>
  <c r="AT26" i="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4" i="24"/>
  <c r="C35" i="24"/>
  <c r="C36" i="24"/>
  <c r="C37" i="24"/>
  <c r="C38" i="24"/>
  <c r="C39" i="24"/>
  <c r="C40" i="24"/>
  <c r="C41" i="24"/>
  <c r="C42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AE26" i="9"/>
  <c r="AB26" i="9" s="1"/>
  <c r="M26" i="9"/>
  <c r="AD26" i="9"/>
  <c r="AY26" i="9"/>
  <c r="BA26" i="9"/>
  <c r="AN26" i="9"/>
  <c r="M25" i="9"/>
  <c r="M24" i="9"/>
  <c r="Q25" i="9"/>
  <c r="Q24" i="9"/>
  <c r="Q23" i="9"/>
  <c r="AE23" i="9"/>
  <c r="AB23" i="9" s="1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293" i="2"/>
  <c r="J292" i="2"/>
  <c r="J291" i="2"/>
  <c r="J290" i="2"/>
  <c r="J289" i="2"/>
  <c r="J288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2" i="24"/>
  <c r="A41" i="24"/>
  <c r="A40" i="24"/>
  <c r="A39" i="24"/>
  <c r="A38" i="24"/>
  <c r="A37" i="24"/>
  <c r="A36" i="24"/>
  <c r="A35" i="24"/>
  <c r="A34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50" i="3"/>
  <c r="D150" i="3"/>
  <c r="E150" i="3"/>
  <c r="F150" i="3"/>
  <c r="G150" i="3"/>
  <c r="H150" i="3"/>
  <c r="I150" i="3"/>
  <c r="J150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50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3" i="28" l="1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Q2" i="9"/>
  <c r="E6" i="31"/>
  <c r="AA30" i="9" l="1"/>
  <c r="AC30" i="9" s="1"/>
  <c r="AA31" i="9"/>
  <c r="AA28" i="9"/>
  <c r="AC28" i="9" s="1"/>
  <c r="AA29" i="9"/>
  <c r="AA27" i="9"/>
  <c r="AA26" i="9"/>
  <c r="AF26" i="9" s="1"/>
  <c r="AA24" i="9"/>
  <c r="AC24" i="9" s="1"/>
  <c r="AA25" i="9"/>
  <c r="AA22" i="9"/>
  <c r="AC22" i="9" s="1"/>
  <c r="AA23" i="9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I30" i="9" l="1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C26" i="9"/>
  <c r="AI26" i="9"/>
  <c r="AH26" i="9"/>
  <c r="Z26" i="9"/>
  <c r="AG26" i="9"/>
  <c r="AI24" i="9"/>
  <c r="AH24" i="9"/>
  <c r="Z24" i="9"/>
  <c r="AG24" i="9"/>
  <c r="AF24" i="9"/>
  <c r="AC25" i="9"/>
  <c r="AF25" i="9"/>
  <c r="AG25" i="9"/>
  <c r="Z25" i="9"/>
  <c r="AH25" i="9"/>
  <c r="AI25" i="9"/>
  <c r="AI22" i="9"/>
  <c r="AH22" i="9"/>
  <c r="Z22" i="9"/>
  <c r="AG22" i="9"/>
  <c r="AF22" i="9"/>
  <c r="AC23" i="9"/>
  <c r="AH23" i="9"/>
  <c r="AF23" i="9"/>
  <c r="AG23" i="9"/>
  <c r="Z23" i="9"/>
  <c r="AI23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287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16" i="2"/>
  <c r="J207" i="2"/>
  <c r="J208" i="2"/>
  <c r="J209" i="2"/>
  <c r="J210" i="2"/>
  <c r="J211" i="2"/>
  <c r="J212" i="2"/>
  <c r="J213" i="2"/>
  <c r="J214" i="2"/>
  <c r="J215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191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E6" i="26" l="1"/>
  <c r="E5" i="26"/>
  <c r="E7" i="26"/>
  <c r="F7" i="26" s="1"/>
  <c r="G7" i="26" s="1"/>
  <c r="H7" i="26" s="1"/>
  <c r="E15" i="26"/>
  <c r="F15" i="26" s="1"/>
  <c r="G15" i="26" s="1"/>
  <c r="H15" i="26" s="1"/>
  <c r="E8" i="26"/>
  <c r="F8" i="26" s="1"/>
  <c r="G8" i="26" s="1"/>
  <c r="H8" i="26" s="1"/>
  <c r="E9" i="26"/>
  <c r="E2" i="26"/>
  <c r="E10" i="26"/>
  <c r="E3" i="26"/>
  <c r="E11" i="26"/>
  <c r="E4" i="26"/>
  <c r="E12" i="26"/>
  <c r="E13" i="26"/>
  <c r="G60" i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F4" i="26" l="1"/>
  <c r="G4" i="26" s="1"/>
  <c r="H4" i="26" s="1"/>
  <c r="F2" i="26"/>
  <c r="G2" i="26" s="1"/>
  <c r="H2" i="26" s="1"/>
  <c r="F11" i="26"/>
  <c r="G11" i="26" s="1"/>
  <c r="H11" i="26" s="1"/>
  <c r="F9" i="26"/>
  <c r="G9" i="26" s="1"/>
  <c r="H9" i="26" s="1"/>
  <c r="F13" i="26"/>
  <c r="G13" i="26" s="1"/>
  <c r="H13" i="26" s="1"/>
  <c r="F3" i="26"/>
  <c r="G3" i="26" s="1"/>
  <c r="H3" i="26" s="1"/>
  <c r="F5" i="26"/>
  <c r="G5" i="26" s="1"/>
  <c r="H5" i="26" s="1"/>
  <c r="F12" i="26"/>
  <c r="G12" i="26" s="1"/>
  <c r="H12" i="26" s="1"/>
  <c r="F10" i="26"/>
  <c r="G10" i="26" s="1"/>
  <c r="H10" i="26" s="1"/>
  <c r="F6" i="26"/>
  <c r="G6" i="26" s="1"/>
  <c r="H6" i="26" s="1"/>
  <c r="K211" i="3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E17" i="26" s="1"/>
  <c r="F17" i="26" s="1"/>
  <c r="G17" i="26" s="1"/>
  <c r="H17" i="26" s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36" i="28" l="1"/>
  <c r="AT38" i="28"/>
  <c r="AT39" i="28"/>
  <c r="AT37" i="28"/>
  <c r="AT34" i="28"/>
  <c r="AT35" i="28"/>
  <c r="AT32" i="28"/>
  <c r="AT33" i="28"/>
  <c r="AT30" i="28"/>
  <c r="AT31" i="28"/>
  <c r="AT28" i="28"/>
  <c r="AT29" i="28"/>
  <c r="E16" i="26"/>
  <c r="F16" i="26" s="1"/>
  <c r="G16" i="26" s="1"/>
  <c r="H16" i="26" s="1"/>
  <c r="E14" i="26"/>
  <c r="F14" i="26" s="1"/>
  <c r="G14" i="26" s="1"/>
  <c r="H14" i="26" s="1"/>
  <c r="E18" i="26"/>
  <c r="E20" i="26"/>
  <c r="E22" i="26"/>
  <c r="F22" i="26" s="1"/>
  <c r="G22" i="26" s="1"/>
  <c r="H22" i="26" s="1"/>
  <c r="E24" i="26"/>
  <c r="F24" i="26" s="1"/>
  <c r="G24" i="26" s="1"/>
  <c r="H24" i="26" s="1"/>
  <c r="E26" i="26"/>
  <c r="E19" i="26"/>
  <c r="F19" i="26" s="1"/>
  <c r="G19" i="26" s="1"/>
  <c r="H19" i="26" s="1"/>
  <c r="E23" i="26"/>
  <c r="E25" i="26"/>
  <c r="E27" i="26"/>
  <c r="F27" i="26" s="1"/>
  <c r="G27" i="26" s="1"/>
  <c r="H27" i="26" s="1"/>
  <c r="E21" i="26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9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AH19" i="27" s="1"/>
  <c r="BU2" i="9"/>
  <c r="BZ2" i="9"/>
  <c r="P2" i="19"/>
  <c r="AG2" i="27"/>
  <c r="AK2" i="27"/>
  <c r="B2" i="27"/>
  <c r="AB19" i="27" s="1"/>
  <c r="AT2" i="9"/>
  <c r="AV31" i="9" s="1"/>
  <c r="AJ2" i="9"/>
  <c r="AL31" i="9" s="1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15" i="14" l="1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M6" i="14" s="1"/>
  <c r="AG19" i="27"/>
  <c r="AK19" i="27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W31" i="9"/>
  <c r="AU31" i="9"/>
  <c r="AK31" i="9"/>
  <c r="AM31" i="9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L26" i="9"/>
  <c r="AV25" i="9"/>
  <c r="AU25" i="9" s="1"/>
  <c r="AV26" i="9"/>
  <c r="AL23" i="9"/>
  <c r="AK23" i="9" s="1"/>
  <c r="AL24" i="9"/>
  <c r="AV23" i="9"/>
  <c r="AU23" i="9" s="1"/>
  <c r="AV24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F26" i="26"/>
  <c r="G26" i="26" s="1"/>
  <c r="H26" i="26" s="1"/>
  <c r="F21" i="26"/>
  <c r="G21" i="26" s="1"/>
  <c r="H21" i="26" s="1"/>
  <c r="F20" i="26"/>
  <c r="G20" i="26" s="1"/>
  <c r="H20" i="26" s="1"/>
  <c r="F23" i="26"/>
  <c r="G23" i="26" s="1"/>
  <c r="H23" i="26" s="1"/>
  <c r="F18" i="26"/>
  <c r="G18" i="26" s="1"/>
  <c r="H18" i="26" s="1"/>
  <c r="F25" i="26"/>
  <c r="G25" i="26" s="1"/>
  <c r="H25" i="26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E11" i="28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W13" i="28" l="1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6" i="9"/>
  <c r="AW26" i="9"/>
  <c r="AM26" i="9"/>
  <c r="AK26" i="9"/>
  <c r="AW23" i="9"/>
  <c r="AM23" i="9"/>
  <c r="AU24" i="9"/>
  <c r="AW24" i="9"/>
  <c r="AK24" i="9"/>
  <c r="AM24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26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Y13" i="28" l="1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9" i="9" l="1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J7" i="29" l="1"/>
  <c r="AI8" i="29"/>
  <c r="M9" i="29"/>
  <c r="AL21" i="27"/>
  <c r="AI9" i="29"/>
  <c r="M10" i="29"/>
  <c r="C9" i="9"/>
  <c r="E9" i="9" s="1"/>
  <c r="J6" i="29"/>
  <c r="AI7" i="29"/>
  <c r="M8" i="29"/>
  <c r="C8" i="9"/>
  <c r="E8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9" i="9" l="1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5" i="9"/>
  <c r="AX25" i="9" s="1"/>
  <c r="R23" i="9"/>
  <c r="AX23" i="9" s="1"/>
  <c r="R24" i="9"/>
  <c r="AX24" i="9" s="1"/>
  <c r="R26" i="9"/>
  <c r="AX26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24" i="29" l="1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Z12" i="9" l="1"/>
  <c r="Z11" i="9"/>
  <c r="M19" i="14"/>
  <c r="J19" i="31"/>
  <c r="AC13" i="9" l="1"/>
  <c r="AC12" i="9"/>
  <c r="M20" i="14"/>
  <c r="J20" i="31"/>
  <c r="Z13" i="9" l="1"/>
  <c r="J21" i="31"/>
  <c r="Z14" i="9" l="1"/>
  <c r="AC14" i="9"/>
  <c r="J22" i="31"/>
  <c r="J23" i="31" l="1"/>
  <c r="J24" i="31" l="1"/>
  <c r="M23" i="14" l="1"/>
  <c r="J25" i="31"/>
  <c r="M24" i="14" l="1"/>
  <c r="J26" i="31"/>
  <c r="J27" i="31" l="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8" i="31"/>
  <c r="N37" i="31"/>
  <c r="P13" i="31"/>
  <c r="P53" i="31"/>
  <c r="N39" i="31"/>
  <c r="P11" i="31"/>
  <c r="P44" i="31"/>
  <c r="P26" i="31"/>
  <c r="P18" i="31"/>
  <c r="N30" i="31"/>
  <c r="P7" i="31"/>
  <c r="P15" i="31"/>
  <c r="N29" i="31"/>
  <c r="P43" i="31"/>
  <c r="P33" i="31"/>
  <c r="P21" i="31"/>
  <c r="P38" i="31"/>
  <c r="N61" i="31"/>
  <c r="N52" i="31"/>
  <c r="P49" i="31"/>
  <c r="P22" i="31"/>
  <c r="N16" i="31"/>
  <c r="N55" i="31"/>
  <c r="P17" i="31"/>
  <c r="P60" i="31"/>
  <c r="P2" i="31"/>
  <c r="P10" i="31"/>
  <c r="N28" i="31"/>
  <c r="N56" i="31"/>
  <c r="P36" i="31"/>
  <c r="P24" i="31"/>
  <c r="P14" i="31"/>
  <c r="P41" i="31"/>
  <c r="P51" i="31"/>
  <c r="P35" i="31"/>
  <c r="P5" i="31"/>
  <c r="N23" i="31"/>
  <c r="N4" i="31"/>
  <c r="P47" i="31"/>
  <c r="N48" i="31"/>
  <c r="N42" i="31"/>
  <c r="P31" i="31"/>
  <c r="N45" i="31"/>
  <c r="N12" i="31"/>
  <c r="N46" i="31"/>
  <c r="P50" i="31"/>
  <c r="N59" i="31"/>
  <c r="P19" i="31"/>
  <c r="P20" i="31"/>
  <c r="N9" i="31"/>
  <c r="P27" i="31"/>
  <c r="N32" i="31"/>
  <c r="P25" i="31"/>
  <c r="P54" i="31"/>
  <c r="P6" i="31"/>
  <c r="N3" i="31"/>
  <c r="N34" i="31"/>
  <c r="P58" i="31"/>
  <c r="P40" i="31"/>
  <c r="P57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32" i="31"/>
  <c r="N7" i="31"/>
  <c r="N19" i="31"/>
  <c r="N8" i="31"/>
  <c r="P28" i="31"/>
  <c r="N11" i="31"/>
  <c r="N15" i="31"/>
  <c r="P4" i="31"/>
  <c r="P30" i="31"/>
  <c r="N40" i="31"/>
  <c r="N21" i="31"/>
  <c r="N51" i="31"/>
  <c r="P12" i="31"/>
  <c r="P34" i="31"/>
  <c r="N27" i="31"/>
  <c r="P55" i="31"/>
  <c r="N10" i="31"/>
  <c r="N36" i="31"/>
  <c r="N13" i="31"/>
  <c r="N35" i="31"/>
  <c r="N47" i="31"/>
  <c r="P37" i="31"/>
  <c r="P56" i="31"/>
  <c r="N6" i="31"/>
  <c r="N41" i="31"/>
  <c r="N38" i="31"/>
  <c r="P52" i="31"/>
  <c r="P9" i="31"/>
  <c r="P16" i="31"/>
  <c r="N49" i="31"/>
  <c r="N43" i="31"/>
  <c r="N62" i="31"/>
  <c r="N50" i="31"/>
  <c r="N54" i="31"/>
  <c r="N53" i="31"/>
  <c r="N14" i="31"/>
  <c r="P48" i="31"/>
  <c r="P42" i="31"/>
  <c r="N60" i="31"/>
  <c r="N44" i="31"/>
  <c r="N58" i="31"/>
  <c r="P45" i="31"/>
  <c r="N33" i="31"/>
  <c r="P29" i="31"/>
  <c r="N22" i="31"/>
  <c r="N20" i="31"/>
  <c r="P46" i="31"/>
  <c r="P39" i="31"/>
  <c r="N5" i="31"/>
  <c r="N31" i="31"/>
  <c r="P59" i="31"/>
  <c r="P23" i="31"/>
  <c r="P61" i="31"/>
  <c r="N17" i="31"/>
  <c r="N26" i="31"/>
  <c r="N57" i="31"/>
  <c r="N25" i="31"/>
  <c r="N18" i="31"/>
  <c r="N24" i="31"/>
  <c r="P3" i="31"/>
  <c r="O17" i="31" l="1"/>
  <c r="O11" i="31"/>
  <c r="O5" i="31"/>
  <c r="P11" i="27" s="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O31" i="27" l="1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N115" i="31"/>
  <c r="P114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N118" i="31"/>
  <c r="P117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N145" i="31"/>
  <c r="P144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N220" i="31"/>
  <c r="P219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N227" i="31"/>
  <c r="P226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N230" i="31"/>
  <c r="P229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N238" i="31"/>
  <c r="P237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N269" i="31"/>
  <c r="P268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N305" i="31"/>
  <c r="P304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N338" i="31"/>
  <c r="P337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N356" i="31"/>
  <c r="P355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N378" i="31"/>
  <c r="P377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N406" i="31"/>
  <c r="P405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5" i="25"/>
  <c r="K5" i="25"/>
  <c r="P500" i="31"/>
  <c r="L5" i="25"/>
  <c r="M5" i="25"/>
  <c r="J5" i="25"/>
  <c r="O5" i="25"/>
  <c r="N5" i="25"/>
  <c r="F5" i="25"/>
  <c r="H5" i="25"/>
  <c r="Q5" i="25"/>
  <c r="I5" i="25"/>
  <c r="P5" i="25"/>
  <c r="D5" i="25"/>
  <c r="E5" i="25"/>
  <c r="N501" i="31"/>
  <c r="O501" i="31" l="1"/>
  <c r="Q13" i="27"/>
  <c r="Q12" i="27"/>
  <c r="Q11" i="27"/>
  <c r="O4" i="27"/>
  <c r="B9" i="25"/>
  <c r="P501" i="31"/>
  <c r="Q26" i="27" l="1"/>
  <c r="Q24" i="27"/>
  <c r="R9" i="25"/>
  <c r="B10" i="25"/>
  <c r="L9" i="25"/>
  <c r="I9" i="25"/>
  <c r="H9" i="25"/>
  <c r="F9" i="25"/>
  <c r="M9" i="25"/>
  <c r="P9" i="25"/>
  <c r="E9" i="25"/>
  <c r="O9" i="25"/>
  <c r="Q9" i="25"/>
  <c r="C5" i="25"/>
  <c r="J9" i="25"/>
  <c r="K9" i="25"/>
  <c r="D9" i="25"/>
  <c r="N9" i="25"/>
  <c r="G9" i="25"/>
  <c r="R10" i="25" l="1"/>
  <c r="C9" i="25"/>
  <c r="E10" i="25"/>
  <c r="G10" i="25"/>
  <c r="F10" i="25"/>
  <c r="M10" i="25"/>
  <c r="N10" i="25"/>
  <c r="Q10" i="25"/>
  <c r="J10" i="25"/>
  <c r="C10" i="25"/>
  <c r="O10" i="25"/>
  <c r="D10" i="25"/>
  <c r="L10" i="25"/>
  <c r="B11" i="25"/>
  <c r="I10" i="25"/>
  <c r="H10" i="25"/>
  <c r="P10" i="25"/>
  <c r="K10" i="25"/>
  <c r="R11" i="25" l="1"/>
  <c r="O11" i="25"/>
  <c r="P11" i="25"/>
  <c r="C11" i="25"/>
  <c r="K11" i="25"/>
  <c r="Q11" i="25"/>
  <c r="E11" i="25"/>
  <c r="I11" i="25"/>
  <c r="J11" i="25"/>
  <c r="B12" i="25"/>
  <c r="D11" i="25"/>
  <c r="N11" i="25"/>
  <c r="H11" i="25"/>
  <c r="L11" i="25"/>
  <c r="G11" i="25"/>
  <c r="F11" i="25"/>
  <c r="M11" i="25"/>
  <c r="R12" i="25" l="1"/>
  <c r="J12" i="25"/>
  <c r="F12" i="25"/>
  <c r="M12" i="25"/>
  <c r="E12" i="25"/>
  <c r="H12" i="25"/>
  <c r="Q12" i="25"/>
  <c r="O12" i="25"/>
  <c r="L12" i="25"/>
  <c r="P12" i="25"/>
  <c r="B13" i="25"/>
  <c r="G12" i="25"/>
  <c r="C12" i="25"/>
  <c r="D12" i="25"/>
  <c r="N12" i="25"/>
  <c r="K12" i="25"/>
  <c r="I12" i="25"/>
  <c r="R13" i="25" l="1"/>
  <c r="J13" i="25"/>
  <c r="Q13" i="25"/>
  <c r="O13" i="25"/>
  <c r="N13" i="25"/>
  <c r="F13" i="25"/>
  <c r="C13" i="25"/>
  <c r="H13" i="25"/>
  <c r="B14" i="25"/>
  <c r="K13" i="25"/>
  <c r="P13" i="25"/>
  <c r="L13" i="25"/>
  <c r="G13" i="25"/>
  <c r="D13" i="25"/>
  <c r="I13" i="25"/>
  <c r="E13" i="25"/>
  <c r="M13" i="25"/>
  <c r="R14" i="25" l="1"/>
  <c r="B15" i="25"/>
  <c r="J14" i="25"/>
  <c r="L14" i="25"/>
  <c r="P14" i="25"/>
  <c r="D14" i="25"/>
  <c r="I14" i="25"/>
  <c r="M14" i="25"/>
  <c r="F14" i="25"/>
  <c r="K14" i="25"/>
  <c r="E14" i="25"/>
  <c r="C14" i="25"/>
  <c r="N14" i="25"/>
  <c r="Q14" i="25"/>
  <c r="G14" i="25"/>
  <c r="O14" i="25"/>
  <c r="H14" i="25"/>
  <c r="R15" i="25" l="1"/>
  <c r="J15" i="25"/>
  <c r="H15" i="25"/>
  <c r="D15" i="25"/>
  <c r="N15" i="25"/>
  <c r="K15" i="25"/>
  <c r="F15" i="25"/>
  <c r="E15" i="25"/>
  <c r="L15" i="25"/>
  <c r="Q15" i="25"/>
  <c r="G15" i="25"/>
  <c r="C15" i="25"/>
  <c r="I15" i="25"/>
  <c r="O15" i="25"/>
  <c r="M15" i="25"/>
  <c r="P15" i="25"/>
  <c r="B16" i="25"/>
  <c r="R16" i="25" l="1"/>
  <c r="O16" i="25"/>
  <c r="G16" i="25"/>
  <c r="C16" i="25"/>
  <c r="I16" i="25"/>
  <c r="B17" i="25"/>
  <c r="Q16" i="25"/>
  <c r="N16" i="25"/>
  <c r="K16" i="25"/>
  <c r="P16" i="25"/>
  <c r="L16" i="25"/>
  <c r="E16" i="25"/>
  <c r="M16" i="25"/>
  <c r="H16" i="25"/>
  <c r="J16" i="25"/>
  <c r="F16" i="25"/>
  <c r="D16" i="25"/>
  <c r="R17" i="25" l="1"/>
  <c r="I17" i="25"/>
  <c r="J17" i="25"/>
  <c r="D17" i="25"/>
  <c r="Q17" i="25"/>
  <c r="N17" i="25"/>
  <c r="M17" i="25"/>
  <c r="P17" i="25"/>
  <c r="K17" i="25"/>
  <c r="E17" i="25"/>
  <c r="C17" i="25"/>
  <c r="O17" i="25"/>
  <c r="F17" i="25"/>
  <c r="B18" i="25"/>
  <c r="G17" i="25"/>
  <c r="L17" i="25"/>
  <c r="H17" i="25"/>
  <c r="R18" i="25" l="1"/>
  <c r="N18" i="25"/>
  <c r="E18" i="25"/>
  <c r="F18" i="25"/>
  <c r="I18" i="25"/>
  <c r="C18" i="25"/>
  <c r="P18" i="25"/>
  <c r="L18" i="25"/>
  <c r="D18" i="25"/>
  <c r="Q18" i="25"/>
  <c r="M18" i="25"/>
  <c r="J18" i="25"/>
  <c r="H18" i="25"/>
  <c r="O18" i="25"/>
  <c r="K18" i="25"/>
  <c r="B19" i="25"/>
  <c r="G18" i="25"/>
  <c r="R19" i="25" l="1"/>
  <c r="L19" i="25"/>
  <c r="O19" i="25"/>
  <c r="P19" i="25"/>
  <c r="N19" i="25"/>
  <c r="Q19" i="25"/>
  <c r="M19" i="25"/>
  <c r="H19" i="25"/>
  <c r="K19" i="25"/>
  <c r="I19" i="25"/>
  <c r="J19" i="25"/>
  <c r="G19" i="25"/>
  <c r="B20" i="25"/>
  <c r="F19" i="25"/>
  <c r="E19" i="25"/>
  <c r="C19" i="25"/>
  <c r="D19" i="25"/>
  <c r="R20" i="25" l="1"/>
  <c r="O20" i="25"/>
  <c r="M20" i="25"/>
  <c r="P20" i="25"/>
  <c r="Q20" i="25"/>
  <c r="L20" i="25"/>
  <c r="N20" i="25"/>
  <c r="K20" i="25"/>
  <c r="I20" i="25"/>
  <c r="H20" i="25"/>
  <c r="J20" i="25"/>
  <c r="D20" i="25"/>
  <c r="F20" i="25"/>
  <c r="G20" i="25"/>
  <c r="B21" i="25"/>
  <c r="E20" i="25"/>
  <c r="C20" i="25"/>
  <c r="R21" i="25" l="1"/>
  <c r="O21" i="25"/>
  <c r="Q21" i="25"/>
  <c r="N21" i="25"/>
  <c r="L21" i="25"/>
  <c r="P21" i="25"/>
  <c r="M21" i="25"/>
  <c r="J21" i="25"/>
  <c r="K21" i="25"/>
  <c r="H21" i="25"/>
  <c r="I21" i="25"/>
  <c r="C21" i="25"/>
  <c r="B22" i="25"/>
  <c r="D21" i="25"/>
  <c r="E21" i="25"/>
  <c r="F21" i="25"/>
  <c r="G21" i="25"/>
  <c r="R22" i="25" l="1"/>
  <c r="P22" i="25"/>
  <c r="N22" i="25"/>
  <c r="Q22" i="25"/>
  <c r="L22" i="25"/>
  <c r="O22" i="25"/>
  <c r="M22" i="25"/>
  <c r="K22" i="25"/>
  <c r="I22" i="25"/>
  <c r="H22" i="25"/>
  <c r="J22" i="25"/>
  <c r="G22" i="25"/>
  <c r="F22" i="25"/>
  <c r="E22" i="25"/>
  <c r="B23" i="25"/>
  <c r="C22" i="25"/>
  <c r="D22" i="25"/>
  <c r="R23" i="25" l="1"/>
  <c r="L23" i="25"/>
  <c r="M23" i="25"/>
  <c r="Q23" i="25"/>
  <c r="N23" i="25"/>
  <c r="P23" i="25"/>
  <c r="O23" i="25"/>
  <c r="K23" i="25"/>
  <c r="J23" i="25"/>
  <c r="I23" i="25"/>
  <c r="H23" i="25"/>
  <c r="C23" i="25"/>
  <c r="B24" i="25"/>
  <c r="F23" i="25"/>
  <c r="E23" i="25"/>
  <c r="D23" i="25"/>
  <c r="G23" i="25"/>
  <c r="R24" i="25" l="1"/>
  <c r="M24" i="25"/>
  <c r="O24" i="25"/>
  <c r="Q24" i="25"/>
  <c r="N24" i="25"/>
  <c r="L24" i="25"/>
  <c r="P24" i="25"/>
  <c r="I24" i="25"/>
  <c r="H24" i="25"/>
  <c r="K24" i="25"/>
  <c r="J24" i="25"/>
  <c r="G24" i="25"/>
  <c r="D24" i="25"/>
  <c r="E24" i="25"/>
  <c r="C24" i="25"/>
  <c r="B25" i="25"/>
  <c r="F24" i="25"/>
  <c r="R25" i="25" l="1"/>
  <c r="N25" i="25"/>
  <c r="Q25" i="25"/>
  <c r="O25" i="25"/>
  <c r="P25" i="25"/>
  <c r="L25" i="25"/>
  <c r="M25" i="25"/>
  <c r="H25" i="25"/>
  <c r="I25" i="25"/>
  <c r="J25" i="25"/>
  <c r="K25" i="25"/>
  <c r="G25" i="25"/>
  <c r="E25" i="25"/>
  <c r="F25" i="25"/>
  <c r="B26" i="25"/>
  <c r="D25" i="25"/>
  <c r="C25" i="25"/>
  <c r="R26" i="25" l="1"/>
  <c r="Q26" i="25"/>
  <c r="O26" i="25"/>
  <c r="N26" i="25"/>
  <c r="L26" i="25"/>
  <c r="M26" i="25"/>
  <c r="P26" i="25"/>
  <c r="J26" i="25"/>
  <c r="K26" i="25"/>
  <c r="I26" i="25"/>
  <c r="H26" i="25"/>
  <c r="G26" i="25"/>
  <c r="F26" i="25"/>
  <c r="E26" i="25"/>
  <c r="C26" i="25"/>
  <c r="D26" i="25"/>
  <c r="B27" i="25"/>
  <c r="R27" i="25" l="1"/>
  <c r="Q27" i="25"/>
  <c r="N27" i="25"/>
  <c r="M27" i="25"/>
  <c r="L27" i="25"/>
  <c r="P27" i="25"/>
  <c r="O27" i="25"/>
  <c r="J27" i="25"/>
  <c r="I27" i="25"/>
  <c r="K27" i="25"/>
  <c r="H27" i="25"/>
  <c r="D27" i="25"/>
  <c r="G27" i="25"/>
  <c r="F27" i="25"/>
  <c r="B28" i="25"/>
  <c r="E27" i="25"/>
  <c r="C27" i="25"/>
  <c r="R28" i="25" l="1"/>
  <c r="M28" i="25"/>
  <c r="L28" i="25"/>
  <c r="Q28" i="25"/>
  <c r="P28" i="25"/>
  <c r="N28" i="25"/>
  <c r="O28" i="25"/>
  <c r="I28" i="25"/>
  <c r="H28" i="25"/>
  <c r="K28" i="25"/>
  <c r="J28" i="25"/>
  <c r="C28" i="25"/>
  <c r="G28" i="25"/>
  <c r="F28" i="25"/>
  <c r="E28" i="25"/>
  <c r="D28" i="25"/>
  <c r="B29" i="25"/>
  <c r="R29" i="25" l="1"/>
  <c r="P29" i="25"/>
  <c r="O29" i="25"/>
  <c r="M29" i="25"/>
  <c r="L29" i="25"/>
  <c r="Q29" i="25"/>
  <c r="N29" i="25"/>
  <c r="I29" i="25"/>
  <c r="J29" i="25"/>
  <c r="H29" i="25"/>
  <c r="K29" i="25"/>
  <c r="F29" i="25"/>
  <c r="C29" i="25"/>
  <c r="E29" i="25"/>
  <c r="B30" i="25"/>
  <c r="G29" i="25"/>
  <c r="D29" i="25"/>
  <c r="R30" i="25" l="1"/>
  <c r="L30" i="25"/>
  <c r="M30" i="25"/>
  <c r="P30" i="25"/>
  <c r="N30" i="25"/>
  <c r="Q30" i="25"/>
  <c r="O30" i="25"/>
  <c r="J30" i="25"/>
  <c r="I30" i="25"/>
  <c r="K30" i="25"/>
  <c r="H30" i="25"/>
  <c r="F30" i="25"/>
  <c r="E30" i="25"/>
  <c r="D30" i="25"/>
  <c r="B31" i="25"/>
  <c r="G30" i="25"/>
  <c r="C30" i="25"/>
  <c r="R31" i="25" l="1"/>
  <c r="Q31" i="25"/>
  <c r="M31" i="25"/>
  <c r="P31" i="25"/>
  <c r="N31" i="25"/>
  <c r="O31" i="25"/>
  <c r="L31" i="25"/>
  <c r="J31" i="25"/>
  <c r="K31" i="25"/>
  <c r="H31" i="25"/>
  <c r="I31" i="25"/>
  <c r="E31" i="25"/>
  <c r="C31" i="25"/>
  <c r="F31" i="25"/>
  <c r="G31" i="25"/>
  <c r="D31" i="25"/>
  <c r="B32" i="25"/>
  <c r="R32" i="25" l="1"/>
  <c r="N32" i="25"/>
  <c r="P32" i="25"/>
  <c r="M32" i="25"/>
  <c r="L32" i="25"/>
  <c r="O32" i="25"/>
  <c r="Q32" i="25"/>
  <c r="I32" i="25"/>
  <c r="J32" i="25"/>
  <c r="K32" i="25"/>
  <c r="H32" i="25"/>
  <c r="B33" i="25"/>
  <c r="E32" i="25"/>
  <c r="C32" i="25"/>
  <c r="G32" i="25"/>
  <c r="D32" i="25"/>
  <c r="F32" i="25"/>
  <c r="R33" i="25" l="1"/>
  <c r="P33" i="25"/>
  <c r="Q33" i="25"/>
  <c r="N33" i="25"/>
  <c r="O33" i="25"/>
  <c r="L33" i="25"/>
  <c r="M33" i="25"/>
  <c r="H33" i="25"/>
  <c r="K33" i="25"/>
  <c r="J33" i="25"/>
  <c r="I33" i="25"/>
  <c r="C33" i="25"/>
  <c r="B34" i="25"/>
  <c r="E33" i="25"/>
  <c r="D33" i="25"/>
  <c r="G33" i="25"/>
  <c r="F33" i="25"/>
  <c r="R34" i="25" l="1"/>
  <c r="L34" i="25"/>
  <c r="N34" i="25"/>
  <c r="M34" i="25"/>
  <c r="P34" i="25"/>
  <c r="Q34" i="25"/>
  <c r="O34" i="25"/>
  <c r="K34" i="25"/>
  <c r="J34" i="25"/>
  <c r="H34" i="25"/>
  <c r="I34" i="25"/>
  <c r="B35" i="25"/>
  <c r="G34" i="25"/>
  <c r="F34" i="25"/>
  <c r="D34" i="25"/>
  <c r="E34" i="25"/>
  <c r="C34" i="25"/>
  <c r="R35" i="25" l="1"/>
  <c r="L35" i="25"/>
  <c r="P35" i="25"/>
  <c r="M35" i="25"/>
  <c r="O35" i="25"/>
  <c r="Q35" i="25"/>
  <c r="N35" i="25"/>
  <c r="J35" i="25"/>
  <c r="H35" i="25"/>
  <c r="D35" i="25"/>
  <c r="K35" i="25"/>
  <c r="G35" i="25"/>
  <c r="C35" i="25"/>
  <c r="E35" i="25"/>
  <c r="F35" i="25"/>
  <c r="I35" i="25"/>
  <c r="B36" i="25"/>
  <c r="R36" i="25" l="1"/>
  <c r="Q36" i="25"/>
  <c r="M36" i="25"/>
  <c r="P36" i="25"/>
  <c r="O36" i="25"/>
  <c r="L36" i="25"/>
  <c r="N36" i="25"/>
  <c r="J36" i="25"/>
  <c r="K36" i="25"/>
  <c r="H36" i="25"/>
  <c r="F36" i="25"/>
  <c r="C36" i="25"/>
  <c r="I36" i="25"/>
  <c r="E36" i="25"/>
  <c r="D36" i="25"/>
  <c r="G36" i="25"/>
  <c r="B37" i="25"/>
  <c r="R37" i="25" l="1"/>
  <c r="Q37" i="25"/>
  <c r="N37" i="25"/>
  <c r="M37" i="25"/>
  <c r="L37" i="25"/>
  <c r="P37" i="25"/>
  <c r="O37" i="25"/>
  <c r="K37" i="25"/>
  <c r="J37" i="25"/>
  <c r="D37" i="25"/>
  <c r="F37" i="25"/>
  <c r="H37" i="25"/>
  <c r="B38" i="25"/>
  <c r="G37" i="25"/>
  <c r="E37" i="25"/>
  <c r="I37" i="25"/>
  <c r="C37" i="25"/>
  <c r="R38" i="25" l="1"/>
  <c r="N38" i="25"/>
  <c r="L38" i="25"/>
  <c r="M38" i="25"/>
  <c r="O38" i="25"/>
  <c r="Q38" i="25"/>
  <c r="P38" i="25"/>
  <c r="K38" i="25"/>
  <c r="J38" i="25"/>
  <c r="F38" i="25"/>
  <c r="D38" i="25"/>
  <c r="I38" i="25"/>
  <c r="C38" i="25"/>
  <c r="H38" i="25"/>
  <c r="G38" i="25"/>
  <c r="B39" i="25"/>
  <c r="E38" i="25"/>
  <c r="R39" i="25" l="1"/>
  <c r="Q39" i="25"/>
  <c r="O39" i="25"/>
  <c r="M39" i="25"/>
  <c r="L39" i="25"/>
  <c r="P39" i="25"/>
  <c r="N39" i="25"/>
  <c r="K39" i="25"/>
  <c r="J39" i="25"/>
  <c r="I39" i="25"/>
  <c r="D39" i="25"/>
  <c r="C39" i="25"/>
  <c r="G39" i="25"/>
  <c r="B40" i="25"/>
  <c r="H39" i="25"/>
  <c r="F39" i="25"/>
  <c r="E39" i="25"/>
  <c r="M40" i="25" l="1"/>
  <c r="L40" i="25"/>
  <c r="O40" i="25"/>
  <c r="R40" i="25"/>
  <c r="N40" i="25"/>
  <c r="Q40" i="25"/>
  <c r="P40" i="25"/>
  <c r="K40" i="25"/>
  <c r="J40" i="25"/>
  <c r="G40" i="25"/>
  <c r="C40" i="25"/>
  <c r="E40" i="25"/>
  <c r="B41" i="25"/>
  <c r="F40" i="25"/>
  <c r="I40" i="25"/>
  <c r="H40" i="25"/>
  <c r="D40" i="25"/>
  <c r="P41" i="25" l="1"/>
  <c r="M41" i="25"/>
  <c r="Q41" i="25"/>
  <c r="L41" i="25"/>
  <c r="R41" i="25"/>
  <c r="K41" i="25"/>
  <c r="O41" i="25"/>
  <c r="N41" i="25"/>
  <c r="J41" i="25"/>
  <c r="H41" i="25"/>
  <c r="F41" i="25"/>
  <c r="G41" i="25"/>
  <c r="C41" i="25"/>
  <c r="D41" i="25"/>
  <c r="B42" i="25"/>
  <c r="I41" i="25"/>
  <c r="E41" i="25"/>
  <c r="P42" i="25" l="1"/>
  <c r="L42" i="25"/>
  <c r="M42" i="25"/>
  <c r="K42" i="25"/>
  <c r="Q42" i="25"/>
  <c r="R42" i="25"/>
  <c r="O42" i="25"/>
  <c r="N42" i="25"/>
  <c r="J42" i="25"/>
  <c r="F42" i="25"/>
  <c r="I42" i="25"/>
  <c r="E42" i="25"/>
  <c r="C42" i="25"/>
  <c r="D42" i="25"/>
  <c r="H42" i="25"/>
  <c r="B43" i="25"/>
  <c r="G42" i="25"/>
  <c r="L43" i="25" l="1"/>
  <c r="P43" i="25"/>
  <c r="R43" i="25"/>
  <c r="N43" i="25"/>
  <c r="Q43" i="25"/>
  <c r="O43" i="25"/>
  <c r="K43" i="25"/>
  <c r="M43" i="25"/>
  <c r="J43" i="25"/>
  <c r="E43" i="25"/>
  <c r="F43" i="25"/>
  <c r="D43" i="25"/>
  <c r="H43" i="25"/>
  <c r="B44" i="25"/>
  <c r="G43" i="25"/>
  <c r="C43" i="25"/>
  <c r="I43" i="25"/>
  <c r="M44" i="25" l="1"/>
  <c r="R44" i="25"/>
  <c r="P44" i="25"/>
  <c r="O44" i="25"/>
  <c r="N44" i="25"/>
  <c r="K44" i="25"/>
  <c r="Q44" i="25"/>
  <c r="L44" i="25"/>
  <c r="J44" i="25"/>
  <c r="F44" i="25"/>
  <c r="C44" i="25"/>
  <c r="D44" i="25"/>
  <c r="G44" i="25"/>
  <c r="H44" i="25"/>
  <c r="B45" i="25"/>
  <c r="E44" i="25"/>
  <c r="I44" i="25"/>
  <c r="L45" i="25" l="1"/>
  <c r="O45" i="25"/>
  <c r="K45" i="25"/>
  <c r="M45" i="25"/>
  <c r="P45" i="25"/>
  <c r="N45" i="25"/>
  <c r="Q45" i="25"/>
  <c r="R45" i="25"/>
  <c r="J45" i="25"/>
  <c r="G45" i="25"/>
  <c r="H45" i="25"/>
  <c r="I45" i="25"/>
  <c r="F45" i="25"/>
  <c r="C45" i="25"/>
  <c r="E45" i="25"/>
  <c r="B46" i="25"/>
  <c r="D45" i="25"/>
  <c r="R46" i="25" l="1"/>
  <c r="Q46" i="25"/>
  <c r="O46" i="25"/>
  <c r="P46" i="25"/>
  <c r="K46" i="25"/>
  <c r="M46" i="25"/>
  <c r="N46" i="25"/>
  <c r="L46" i="25"/>
  <c r="J46" i="25"/>
  <c r="G46" i="25"/>
  <c r="E46" i="25"/>
  <c r="H46" i="25"/>
  <c r="B47" i="25"/>
  <c r="F46" i="25"/>
  <c r="I46" i="25"/>
  <c r="C46" i="25"/>
  <c r="D46" i="25"/>
  <c r="M47" i="25" l="1"/>
  <c r="R47" i="25"/>
  <c r="P47" i="25"/>
  <c r="O47" i="25"/>
  <c r="N47" i="25"/>
  <c r="Q47" i="25"/>
  <c r="L47" i="25"/>
  <c r="K47" i="25"/>
  <c r="J47" i="25"/>
  <c r="F47" i="25"/>
  <c r="B48" i="25"/>
  <c r="I47" i="25"/>
  <c r="D47" i="25"/>
  <c r="H47" i="25"/>
  <c r="E47" i="25"/>
  <c r="C47" i="25"/>
  <c r="G47" i="25"/>
  <c r="P48" i="25" l="1"/>
  <c r="R48" i="25"/>
  <c r="O48" i="25"/>
  <c r="L48" i="25"/>
  <c r="Q48" i="25"/>
  <c r="M48" i="25"/>
  <c r="K48" i="25"/>
  <c r="N48" i="25"/>
  <c r="J48" i="25"/>
  <c r="H48" i="25"/>
  <c r="E48" i="25"/>
  <c r="B49" i="25"/>
  <c r="G48" i="25"/>
  <c r="D48" i="25"/>
  <c r="F48" i="25"/>
  <c r="I48" i="25"/>
  <c r="C48" i="25"/>
  <c r="Q49" i="25" l="1"/>
  <c r="J49" i="25"/>
  <c r="O49" i="25"/>
  <c r="N49" i="25"/>
  <c r="R49" i="25"/>
  <c r="K49" i="25"/>
  <c r="L49" i="25"/>
  <c r="M49" i="25"/>
  <c r="P49" i="25"/>
  <c r="I49" i="25"/>
  <c r="D49" i="25"/>
  <c r="B50" i="25"/>
  <c r="E49" i="25"/>
  <c r="C49" i="25"/>
  <c r="G49" i="25"/>
  <c r="F49" i="25"/>
  <c r="H49" i="25"/>
  <c r="N50" i="25" l="1"/>
  <c r="O50" i="25"/>
  <c r="L50" i="25"/>
  <c r="J50" i="25"/>
  <c r="K50" i="25"/>
  <c r="P50" i="25"/>
  <c r="R50" i="25"/>
  <c r="M50" i="25"/>
  <c r="Q50" i="25"/>
  <c r="F50" i="25"/>
  <c r="G50" i="25"/>
  <c r="C50" i="25"/>
  <c r="D50" i="25"/>
  <c r="B51" i="25"/>
  <c r="I50" i="25"/>
  <c r="E50" i="25"/>
  <c r="H50" i="25"/>
  <c r="P51" i="25" l="1"/>
  <c r="O51" i="25"/>
  <c r="J51" i="25"/>
  <c r="N51" i="25"/>
  <c r="L51" i="25"/>
  <c r="K51" i="25"/>
  <c r="R51" i="25"/>
  <c r="M51" i="25"/>
  <c r="Q51" i="25"/>
  <c r="D51" i="25"/>
  <c r="E51" i="25"/>
  <c r="I51" i="25"/>
  <c r="H51" i="25"/>
  <c r="G51" i="25"/>
  <c r="B52" i="25"/>
  <c r="C51" i="25"/>
  <c r="F51" i="25"/>
  <c r="J52" i="25" l="1"/>
  <c r="L52" i="25"/>
  <c r="O52" i="25"/>
  <c r="N52" i="25"/>
  <c r="M52" i="25"/>
  <c r="P52" i="25"/>
  <c r="R52" i="25"/>
  <c r="Q52" i="25"/>
  <c r="K52" i="25"/>
  <c r="C52" i="25"/>
  <c r="E52" i="25"/>
  <c r="H52" i="25"/>
  <c r="G52" i="25"/>
  <c r="F52" i="25"/>
  <c r="B53" i="25"/>
  <c r="I52" i="25"/>
  <c r="D52" i="25"/>
  <c r="N53" i="25" l="1"/>
  <c r="R53" i="25"/>
  <c r="L53" i="25"/>
  <c r="O53" i="25"/>
  <c r="Q53" i="25"/>
  <c r="M53" i="25"/>
  <c r="J53" i="25"/>
  <c r="P53" i="25"/>
  <c r="K53" i="25"/>
  <c r="D53" i="25"/>
  <c r="C53" i="25"/>
  <c r="F53" i="25"/>
  <c r="I53" i="25"/>
  <c r="B54" i="25"/>
  <c r="E53" i="25"/>
  <c r="G53" i="25"/>
  <c r="H53" i="25"/>
  <c r="J54" i="25" l="1"/>
  <c r="Q54" i="25"/>
  <c r="N54" i="25"/>
  <c r="M54" i="25"/>
  <c r="K54" i="25"/>
  <c r="L54" i="25"/>
  <c r="R54" i="25"/>
  <c r="P54" i="25"/>
  <c r="O54" i="25"/>
  <c r="D54" i="25"/>
  <c r="F54" i="25"/>
  <c r="B55" i="25"/>
  <c r="G54" i="25"/>
  <c r="C54" i="25"/>
  <c r="H54" i="25"/>
  <c r="E54" i="25"/>
  <c r="I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<sst xmlns="http://schemas.openxmlformats.org/spreadsheetml/2006/main" count="4835" uniqueCount="1904">
  <si>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</si>
  <si>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</si>
  <si>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</si>
  <si>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</si>
  <si>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</si>
  <si>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</si>
  <si>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</si>
  <si>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</si>
  <si>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</si>
  <si>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</si>
  <si>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</si>
  <si>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</si>
  <si>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</si>
  <si>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</si>
  <si>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</si>
  <si>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</si>
  <si>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</si>
  <si>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</si>
  <si>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</si>
  <si>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</si>
  <si>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</si>
  <si>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</si>
  <si>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</si>
  <si>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</si>
  <si>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</si>
  <si>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</si>
  <si>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</si>
  <si>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</si>
  <si>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</si>
  <si>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</si>
  <si>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</si>
  <si>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</si>
  <si>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</si>
  <si>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</si>
  <si>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</si>
  <si>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</si>
  <si>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</si>
  <si>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</si>
  <si>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</si>
  <si>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</si>
  <si>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</si>
  <si>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</si>
  <si>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</si>
  <si>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</si>
  <si>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</si>
  <si>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</si>
  <si>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</si>
  <si>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</si>
  <si>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</si>
  <si>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</si>
  <si>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</si>
  <si>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</si>
  <si>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</si>
  <si>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</si>
  <si>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</si>
  <si>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</si>
  <si>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</si>
  <si>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</si>
  <si>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</si>
  <si>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</si>
  <si>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</si>
  <si>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</si>
  <si>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</si>
  <si>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</si>
  <si>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</si>
  <si>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</si>
  <si>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</si>
  <si>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</si>
  <si>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</si>
  <si>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</si>
  <si>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</si>
  <si>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</si>
  <si>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</si>
  <si>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</si>
  <si>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</si>
  <si>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</si>
  <si>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</si>
  <si>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</si>
  <si>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</si>
  <si>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</si>
  <si>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</si>
  <si>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</si>
  <si>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</si>
  <si>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</si>
  <si>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</si>
  <si>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</si>
  <si>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</si>
  <si>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</si>
  <si>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</si>
  <si>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</si>
  <si>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</si>
  <si>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</si>
  <si>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</si>
  <si>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</si>
  <si>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</si>
  <si>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</si>
  <si>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</si>
  <si>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</si>
  <si>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</si>
  <si>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</si>
  <si>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</si>
  <si>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</si>
  <si>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</si>
  <si>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</si>
  <si>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</si>
  <si>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</si>
  <si>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</si>
  <si>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</si>
  <si>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</si>
  <si>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</si>
  <si>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</si>
  <si>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</si>
  <si>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</si>
  <si>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</si>
  <si>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</si>
  <si>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</si>
  <si>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</si>
  <si>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</si>
  <si>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</si>
  <si>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</si>
  <si>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</si>
  <si>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</si>
  <si>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</si>
  <si>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</si>
  <si>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</si>
  <si>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</si>
  <si>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</si>
  <si>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</si>
  <si>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</si>
  <si>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</si>
  <si>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</si>
  <si>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</si>
  <si>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</si>
  <si>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</si>
  <si>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</si>
  <si>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</si>
  <si>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</si>
  <si>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</si>
  <si>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</si>
  <si>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</si>
  <si>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</si>
  <si>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</si>
  <si>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</si>
  <si>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</si>
  <si>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</si>
  <si>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</si>
  <si>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</si>
  <si>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</si>
  <si>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</si>
  <si>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</si>
  <si>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</si>
  <si>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</si>
  <si>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</si>
  <si>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</si>
  <si>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</si>
  <si>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</si>
  <si>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</si>
  <si>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</si>
  <si>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</si>
  <si>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</si>
  <si>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</si>
  <si>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</si>
  <si>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</si>
  <si>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</si>
  <si>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</si>
  <si>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</si>
  <si>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</si>
  <si>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</si>
  <si>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</si>
  <si>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</si>
  <si>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</si>
  <si>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</si>
  <si>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</si>
  <si>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</si>
  <si>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</si>
  <si>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</si>
  <si>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</si>
  <si>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</si>
  <si>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</si>
  <si>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</si>
  <si>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</si>
  <si>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</si>
  <si>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</si>
  <si>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</si>
  <si>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</si>
  <si>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</si>
  <si>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</si>
  <si>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</si>
  <si>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</si>
  <si>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</si>
  <si>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</si>
  <si>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</si>
  <si>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</si>
  <si>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</si>
  <si>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</si>
  <si>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</si>
  <si>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</si>
  <si>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</si>
  <si>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</si>
  <si>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</si>
  <si>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</si>
  <si>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</si>
  <si>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</si>
  <si>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</si>
  <si>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</si>
  <si>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</si>
  <si>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</si>
  <si>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</si>
  <si>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</si>
  <si>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</si>
  <si>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</si>
  <si>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</si>
  <si>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</si>
  <si>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</si>
  <si>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</si>
  <si>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</si>
  <si>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</si>
  <si>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</si>
  <si>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</si>
  <si>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</si>
  <si>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</si>
  <si>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</si>
  <si>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</si>
  <si>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</si>
  <si>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</si>
  <si>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</si>
  <si>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</si>
  <si>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</si>
  <si>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</si>
  <si>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</si>
  <si>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</si>
  <si>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</si>
  <si>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</si>
  <si>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</si>
  <si>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</si>
  <si>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</si>
  <si>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</si>
  <si>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</si>
  <si>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</si>
  <si>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</si>
  <si>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</si>
  <si>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</si>
  <si>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</si>
  <si>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</si>
  <si>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</si>
  <si>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</si>
  <si>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</si>
  <si>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</si>
  <si>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</si>
  <si>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</si>
  <si>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</si>
  <si>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</si>
  <si>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</si>
  <si>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</si>
  <si>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</si>
  <si>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</si>
  <si>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</si>
  <si>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</si>
  <si>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</si>
  <si>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</si>
  <si>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</si>
  <si>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</si>
  <si>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</si>
  <si>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</si>
  <si>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</si>
  <si>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</si>
  <si>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</si>
  <si>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</si>
  <si>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</si>
  <si>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</si>
  <si>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</si>
  <si>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</si>
  <si>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</si>
  <si>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</si>
  <si>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</si>
  <si>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</si>
  <si>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</si>
  <si>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</si>
  <si>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</si>
  <si>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</si>
  <si>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</si>
  <si>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</si>
  <si>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</si>
  <si>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</si>
  <si>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</si>
  <si>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</si>
  <si>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</si>
  <si>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</si>
  <si>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</si>
  <si>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</si>
  <si>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</si>
  <si>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</si>
  <si>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</si>
  <si>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</si>
  <si>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</si>
  <si>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</si>
  <si>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</si>
  <si>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</si>
  <si>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</si>
  <si>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</si>
  <si>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</si>
  <si>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</si>
  <si>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</si>
  <si>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</si>
  <si>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</si>
  <si>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</si>
  <si>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</si>
  <si>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</si>
  <si>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</si>
  <si>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</si>
  <si>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</si>
  <si>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</si>
  <si>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</si>
  <si>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</si>
  <si>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</si>
  <si>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</si>
  <si>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</si>
  <si>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</si>
  <si>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</si>
  <si>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</si>
  <si>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</si>
  <si>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</si>
  <si>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</si>
  <si>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</si>
  <si>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</si>
  <si>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</si>
  <si>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</si>
  <si>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</si>
  <si>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</si>
  <si>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</si>
  <si>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</si>
  <si>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</si>
  <si>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</si>
  <si>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</si>
  <si>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</si>
  <si>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</si>
  <si>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</si>
  <si>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</si>
  <si>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</si>
  <si>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</si>
  <si>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</si>
  <si>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</si>
  <si>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</si>
  <si>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</si>
  <si>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</si>
  <si>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</si>
  <si>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</si>
  <si>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</si>
  <si>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</si>
  <si>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</si>
  <si>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</si>
  <si>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</si>
  <si>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</si>
  <si>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</si>
  <si>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</si>
  <si>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</si>
  <si>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</si>
  <si>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</si>
  <si>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</si>
  <si>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</si>
  <si>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</si>
  <si>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</si>
  <si>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</si>
  <si>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</si>
  <si>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</si>
  <si>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</si>
  <si>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</si>
  <si>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</si>
  <si>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</si>
  <si>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</si>
  <si>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</si>
  <si>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</si>
  <si>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</si>
  <si>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</si>
  <si>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</si>
  <si>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</si>
  <si>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</si>
  <si>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</si>
  <si>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</si>
  <si>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</si>
  <si>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</si>
  <si>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</si>
  <si>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</si>
  <si>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</si>
  <si>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</si>
  <si>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</si>
  <si>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</si>
  <si>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</si>
  <si>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</si>
  <si>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</si>
  <si>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</si>
  <si>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</si>
  <si>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</si>
  <si>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</si>
  <si>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</si>
  <si>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</si>
  <si>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</si>
  <si>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</si>
  <si>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</si>
  <si>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</si>
  <si>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</si>
  <si>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</si>
  <si>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</si>
  <si>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</si>
  <si>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</si>
  <si>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</si>
  <si>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</si>
  <si>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</si>
  <si>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</si>
  <si>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</si>
  <si>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</si>
  <si>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</si>
  <si>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</si>
  <si>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</si>
  <si>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</si>
  <si>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</si>
  <si>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</si>
  <si>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</si>
  <si>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</si>
  <si>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</si>
  <si>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</si>
  <si>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</si>
  <si>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</si>
  <si>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</si>
  <si>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</si>
  <si>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</si>
  <si>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</si>
  <si>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</si>
  <si>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</si>
  <si>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</si>
  <si>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</si>
  <si>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</si>
  <si>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</si>
  <si>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</si>
  <si>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</si>
  <si>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</si>
  <si>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</si>
  <si>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</si>
  <si>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</si>
  <si>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</si>
  <si>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</si>
  <si>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</si>
  <si>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</si>
  <si>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</si>
  <si>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</si>
  <si>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</si>
  <si>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</si>
  <si>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</si>
  <si>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</si>
  <si>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</si>
  <si>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</si>
  <si>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</si>
  <si>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</si>
  <si>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</si>
  <si>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</si>
  <si>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</si>
  <si>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</si>
  <si>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</si>
  <si>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</si>
  <si>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</si>
  <si>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</si>
  <si>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</si>
  <si>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</si>
  <si>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</si>
  <si>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</si>
  <si>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</si>
  <si>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</si>
  <si>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</si>
  <si>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</si>
  <si>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</si>
  <si>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</si>
  <si>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</si>
  <si>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</si>
  <si>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</si>
  <si>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</si>
  <si>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</si>
  <si>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</si>
  <si>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</si>
  <si>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</si>
  <si>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</si>
  <si>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</si>
  <si>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</si>
  <si>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</si>
  <si>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</si>
  <si>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</si>
  <si>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</si>
  <si>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</si>
  <si>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</si>
  <si>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</si>
  <si>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</si>
  <si>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</si>
  <si>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</si>
  <si>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</si>
  <si>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</si>
  <si>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</si>
  <si>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</si>
  <si>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</si>
  <si>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</si>
  <si>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</si>
  <si>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</si>
  <si>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</si>
  <si>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</si>
  <si>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</si>
  <si>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</si>
  <si>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</si>
  <si>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</si>
  <si>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</si>
  <si>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</si>
  <si>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</si>
  <si>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</si>
  <si>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</si>
  <si>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</si>
  <si>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</si>
  <si>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</si>
  <si>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</si>
  <si>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</si>
  <si>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</si>
  <si>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</si>
  <si>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</si>
  <si>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</si>
  <si>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</si>
  <si>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</si>
  <si>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</si>
  <si>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</si>
  <si>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</si>
  <si>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</si>
  <si>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</si>
  <si>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</si>
  <si>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</si>
  <si>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</si>
  <si>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</si>
  <si>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</si>
  <si>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</si>
  <si>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</si>
  <si>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</si>
  <si>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</si>
  <si>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</si>
  <si>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</si>
  <si>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</si>
  <si>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</si>
  <si>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</si>
  <si>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</si>
  <si>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</si>
  <si>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</si>
  <si>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</si>
  <si>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</si>
  <si>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</si>
  <si>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</si>
  <si>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</si>
  <si>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</si>
  <si>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</si>
  <si>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</si>
  <si>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</si>
  <si>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</si>
  <si>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</si>
  <si>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</si>
  <si>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</si>
  <si>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</si>
  <si>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</si>
  <si>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</si>
  <si>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</si>
  <si>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</si>
  <si>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</si>
  <si>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</si>
  <si>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</si>
  <si>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</si>
  <si>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</si>
  <si>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</si>
  <si>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</si>
  <si>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</si>
  <si>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</si>
  <si>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</si>
  <si>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</si>
  <si>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</si>
  <si>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</si>
  <si>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</si>
  <si>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</si>
  <si>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</si>
  <si>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</si>
  <si>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</si>
  <si>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</si>
  <si>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</si>
  <si>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</si>
  <si>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</si>
  <si>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</si>
  <si>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</si>
  <si>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</si>
  <si>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</si>
  <si>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</si>
  <si>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</si>
  <si>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</si>
  <si>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</si>
  <si>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</si>
  <si>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</si>
  <si>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</si>
  <si>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</si>
  <si>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</si>
  <si>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</si>
  <si>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</si>
  <si>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</si>
  <si>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</si>
  <si>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</si>
  <si>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</si>
  <si>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</si>
  <si>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</si>
  <si>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</si>
  <si>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</si>
  <si>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</si>
  <si>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</si>
  <si>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</si>
  <si>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</si>
  <si>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</si>
  <si>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</si>
  <si>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</si>
  <si>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</si>
  <si>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</si>
  <si>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</si>
  <si>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</si>
  <si>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</si>
  <si>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</si>
  <si>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</si>
  <si>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</si>
  <si>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</si>
  <si>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</si>
  <si>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</si>
  <si>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</si>
  <si>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</si>
  <si>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</si>
  <si>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</si>
  <si>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</si>
  <si>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</si>
  <si>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</si>
  <si>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</si>
  <si>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</si>
  <si>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</si>
  <si>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</si>
  <si>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</si>
  <si>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</si>
  <si>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</si>
  <si>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</si>
  <si>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</si>
  <si>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</si>
  <si>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</si>
  <si>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</si>
  <si>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</si>
  <si>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</si>
  <si>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</si>
  <si>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</si>
  <si>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</si>
  <si>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</si>
  <si>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</si>
  <si>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</si>
  <si>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</si>
  <si>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</si>
  <si>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</si>
  <si>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</si>
  <si>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</si>
  <si>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</si>
  <si>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</si>
  <si>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</si>
  <si>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</si>
  <si>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</si>
  <si>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</si>
  <si>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</si>
  <si>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</si>
  <si>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</si>
  <si>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</si>
  <si>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</si>
  <si>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</si>
  <si>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</si>
  <si>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</si>
  <si>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</si>
  <si>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</si>
  <si>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</si>
  <si>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</si>
  <si>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</si>
  <si>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</si>
  <si>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</si>
  <si>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</si>
  <si>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</si>
  <si>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</si>
  <si>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</si>
  <si>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</si>
  <si>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</si>
  <si>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</si>
  <si>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</si>
  <si>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</si>
  <si>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</si>
  <si>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</si>
  <si>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</si>
  <si>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</si>
  <si>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</si>
  <si>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</si>
  <si>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</si>
  <si>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</si>
  <si>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</si>
  <si>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</si>
  <si>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</si>
  <si>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</si>
  <si>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</si>
  <si>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</si>
  <si>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</si>
  <si>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</si>
  <si>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</si>
  <si>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</si>
  <si>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</si>
  <si>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</si>
  <si>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</si>
  <si>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</si>
  <si>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</si>
  <si>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</si>
  <si>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</si>
  <si>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</si>
  <si>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</si>
  <si>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</si>
  <si>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</si>
  <si>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</si>
  <si>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</si>
  <si>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</si>
  <si>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</si>
  <si>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</si>
  <si>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</si>
  <si>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</si>
  <si>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</si>
  <si>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</si>
  <si>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</si>
  <si>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</si>
  <si>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</si>
  <si>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</si>
  <si>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</si>
  <si>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</si>
  <si>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</si>
  <si>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</si>
  <si>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</si>
  <si>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</si>
  <si>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</si>
  <si>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</si>
  <si>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</si>
  <si>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</si>
  <si>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</si>
  <si>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</si>
  <si>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</si>
  <si>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</si>
  <si>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</si>
  <si>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</si>
  <si>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</si>
  <si>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</si>
  <si>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</si>
  <si>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</si>
  <si>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</si>
  <si>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</si>
  <si>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</si>
  <si>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</si>
  <si>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</si>
  <si>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</si>
  <si>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</si>
  <si>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</si>
  <si>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</si>
  <si>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</si>
  <si>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</si>
  <si>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</si>
  <si>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</si>
  <si>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</si>
  <si>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</si>
  <si>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</si>
  <si>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</si>
  <si>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</si>
  <si>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</si>
  <si>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</si>
  <si>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</si>
  <si>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</si>
  <si>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</si>
  <si>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</si>
  <si>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</si>
  <si>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</si>
  <si>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</si>
  <si>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</si>
  <si>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</si>
  <si>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</si>
  <si>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</si>
  <si>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</si>
  <si>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</si>
  <si>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</si>
  <si>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</si>
  <si>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</si>
  <si>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</si>
  <si>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</si>
  <si>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</si>
  <si>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</si>
  <si>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</si>
  <si>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</si>
  <si>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</si>
  <si>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</si>
  <si>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</si>
  <si>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</si>
  <si>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</si>
  <si>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</si>
  <si>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</si>
  <si>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</si>
  <si>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</si>
  <si>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</si>
  <si>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</si>
  <si>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</si>
  <si>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</si>
  <si>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</si>
  <si>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</si>
  <si>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</si>
  <si>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</si>
  <si>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</si>
  <si>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</si>
  <si>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</si>
  <si>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</si>
  <si>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</si>
  <si>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</si>
  <si>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</si>
  <si>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</si>
  <si>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</si>
  <si>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</si>
  <si>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</si>
  <si>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</si>
  <si>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</si>
  <si>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</si>
  <si>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</si>
  <si>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</si>
  <si>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</si>
  <si>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</si>
  <si>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</si>
  <si>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</si>
  <si>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</si>
  <si>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</si>
  <si>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</si>
  <si>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</si>
  <si>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</si>
  <si>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</si>
  <si>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</si>
  <si>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</si>
  <si>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</si>
  <si>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</si>
  <si>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</si>
  <si>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</si>
  <si>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</si>
  <si>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</si>
  <si>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</si>
  <si>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</si>
  <si>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</si>
  <si>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</si>
  <si>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</si>
  <si>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</si>
  <si>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</si>
  <si>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</si>
  <si>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</si>
  <si>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</si>
  <si>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</si>
  <si>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</si>
  <si>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</si>
  <si>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</si>
  <si>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</si>
  <si>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</si>
  <si>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</si>
  <si>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</si>
  <si>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</si>
  <si>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</si>
  <si>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</si>
  <si>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</si>
  <si>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</si>
  <si>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</si>
  <si>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</si>
  <si>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</si>
  <si>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</si>
  <si>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</si>
  <si>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</si>
  <si>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</si>
  <si>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</si>
  <si>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</si>
  <si>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</si>
  <si>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</si>
  <si>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</si>
  <si>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</si>
  <si>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</si>
  <si>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</si>
  <si>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</si>
  <si>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</si>
  <si>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</si>
  <si>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</si>
  <si>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</si>
  <si>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</si>
  <si>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</si>
  <si>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</si>
  <si>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</si>
  <si>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</si>
  <si>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</si>
  <si>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</si>
  <si>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</si>
  <si>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</si>
  <si>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</si>
  <si>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</si>
  <si>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</si>
  <si>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</si>
  <si>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</si>
  <si>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</si>
  <si>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</si>
  <si>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</si>
  <si>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</si>
  <si>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</si>
  <si>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</si>
  <si>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</si>
  <si>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</si>
  <si>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</si>
  <si>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</si>
  <si>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</si>
  <si>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</si>
  <si>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</si>
  <si>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</si>
  <si>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</si>
  <si>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</si>
  <si>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</si>
  <si>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</si>
  <si>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</si>
  <si>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</si>
  <si>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</si>
  <si>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</si>
  <si>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</si>
  <si>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</si>
  <si>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</si>
  <si>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</si>
  <si>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</si>
  <si>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</si>
  <si>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</si>
  <si>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</si>
  <si>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</si>
  <si>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</si>
  <si>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</si>
  <si>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</si>
  <si>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</si>
  <si>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</si>
  <si>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</si>
  <si>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</si>
  <si>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</si>
  <si>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</si>
  <si>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</si>
  <si>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</si>
  <si>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</si>
  <si>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</si>
  <si>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</si>
  <si>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</si>
  <si>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</si>
  <si>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</si>
  <si>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</si>
  <si>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</si>
  <si>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</si>
  <si>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</si>
  <si>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</si>
  <si>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</si>
  <si>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</si>
  <si>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</si>
  <si>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</si>
  <si>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</si>
  <si>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</si>
  <si>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</si>
  <si>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</si>
  <si>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</si>
  <si>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</si>
  <si>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</si>
  <si>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</si>
  <si>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</si>
  <si>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</si>
  <si>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</si>
  <si>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</si>
  <si>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</si>
  <si>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</si>
  <si>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</si>
  <si>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</si>
  <si>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</si>
  <si>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</si>
  <si>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</si>
  <si>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</si>
  <si>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</si>
  <si>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</si>
  <si>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</si>
  <si>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</si>
  <si>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</si>
  <si>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</si>
  <si>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</si>
  <si>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</si>
  <si>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</si>
  <si>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</si>
  <si>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</si>
  <si>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</si>
  <si>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</si>
  <si>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</si>
  <si>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</si>
  <si>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</si>
  <si>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</si>
  <si>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</si>
  <si>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</si>
  <si>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</si>
  <si>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</si>
  <si>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</si>
  <si>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</si>
  <si>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</si>
  <si>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</si>
  <si>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</si>
  <si>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</si>
  <si>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</si>
  <si>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</si>
  <si>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</si>
  <si>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</si>
  <si>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</si>
  <si>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</si>
  <si>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</si>
  <si>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</si>
  <si>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</si>
  <si>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</si>
  <si>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</si>
  <si>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</si>
  <si>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</si>
  <si>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</si>
  <si>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</si>
  <si>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</si>
  <si>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</si>
  <si>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</si>
  <si>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</si>
  <si>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</si>
  <si>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</si>
  <si>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</si>
  <si>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</si>
  <si>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</si>
  <si>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</si>
  <si>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</si>
  <si>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</si>
  <si>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</si>
  <si>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</si>
  <si>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</si>
  <si>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</si>
  <si>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</si>
  <si>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</si>
  <si>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</si>
  <si>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</si>
  <si>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</si>
  <si>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</si>
  <si>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</si>
  <si>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</si>
  <si>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</si>
  <si>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</si>
  <si>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</si>
  <si>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</si>
  <si>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</si>
  <si>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</si>
  <si>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</si>
  <si>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</si>
  <si>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</si>
  <si>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</si>
  <si>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</si>
  <si>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</si>
  <si>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</si>
  <si>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</si>
  <si>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</si>
  <si>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</si>
  <si>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</si>
  <si>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</si>
  <si>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</si>
  <si>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</si>
  <si>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</si>
  <si>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</si>
  <si>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</si>
  <si>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</si>
  <si>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</si>
  <si>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</si>
  <si>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</si>
  <si>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</si>
  <si>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</si>
  <si>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</si>
  <si>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</si>
  <si>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</si>
  <si>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</si>
  <si>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</si>
  <si>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</si>
  <si>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</si>
  <si>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</si>
  <si>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</si>
  <si>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</si>
  <si>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</si>
  <si>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</si>
  <si>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</si>
  <si>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</si>
  <si>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</si>
  <si>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</si>
  <si>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</si>
  <si>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</si>
  <si>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</si>
  <si>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</si>
  <si>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</si>
  <si>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</si>
  <si>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</si>
  <si>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</si>
  <si>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</si>
  <si>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</si>
  <si>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</si>
  <si>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</si>
  <si>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</si>
  <si>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</si>
  <si>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</si>
  <si>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</si>
  <si>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</si>
  <si>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</si>
  <si>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</si>
  <si>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</si>
  <si>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</si>
  <si>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</si>
  <si>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</si>
  <si>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</si>
  <si>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</si>
  <si>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</si>
  <si>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</si>
  <si>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</si>
  <si>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</si>
  <si>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</si>
  <si>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</si>
  <si>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</si>
  <si>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</si>
  <si>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</si>
  <si>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</si>
  <si>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</si>
  <si>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</si>
  <si>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</si>
  <si>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</si>
  <si>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</si>
  <si>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</si>
  <si>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</si>
  <si>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</si>
  <si>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</si>
  <si>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</si>
  <si>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</si>
  <si>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</si>
  <si>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</si>
  <si>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</si>
  <si>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</si>
  <si>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</si>
  <si>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</si>
  <si>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</si>
  <si>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</si>
  <si>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</si>
  <si>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</si>
  <si>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</si>
  <si>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</si>
  <si>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</si>
  <si>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</si>
  <si>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</si>
  <si>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</si>
  <si>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</si>
  <si>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</si>
  <si>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</si>
  <si>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</si>
  <si>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</si>
  <si>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</si>
  <si>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</si>
  <si>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</si>
  <si>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</si>
  <si>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</si>
  <si>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</si>
  <si>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</si>
  <si>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</si>
  <si>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</si>
  <si>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</si>
  <si>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</si>
  <si>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</si>
  <si>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</si>
  <si>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</si>
  <si>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</si>
  <si>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</si>
  <si>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</si>
  <si>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</si>
  <si>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</si>
  <si>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</si>
  <si>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</si>
  <si>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</si>
  <si>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</si>
  <si>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</si>
  <si>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</si>
  <si>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</si>
  <si>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</si>
  <si>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</si>
  <si>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</si>
  <si>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</si>
  <si>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</si>
  <si>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</si>
  <si>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</si>
  <si>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</si>
  <si>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</si>
  <si>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</si>
  <si>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</si>
  <si>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</si>
  <si>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</si>
  <si>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</si>
  <si>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</si>
  <si>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</si>
  <si>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</si>
  <si>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</si>
  <si>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</si>
  <si>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</si>
  <si>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</si>
  <si>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</si>
  <si>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</si>
  <si>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</si>
  <si>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</si>
  <si>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</si>
  <si>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</si>
  <si>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</si>
  <si>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</si>
  <si>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</si>
  <si>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</si>
  <si>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</si>
  <si>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</si>
  <si>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</si>
  <si>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</si>
  <si>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</si>
  <si>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</si>
  <si>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</si>
  <si>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</si>
  <si>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</si>
  <si>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</si>
  <si>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</si>
  <si>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</si>
  <si>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</si>
  <si>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</si>
  <si>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</si>
  <si>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</si>
  <si>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</si>
  <si>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</si>
  <si>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</si>
  <si>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</si>
  <si>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</si>
  <si>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</si>
  <si>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</si>
  <si>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</si>
  <si>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</si>
  <si>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</si>
  <si>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</si>
  <si>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</si>
  <si>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</si>
  <si>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</si>
  <si>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</si>
  <si>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</si>
  <si>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</si>
  <si>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</si>
  <si>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</si>
  <si>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</si>
  <si>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</si>
  <si>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</si>
  <si>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</si>
  <si>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</si>
  <si>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</si>
  <si>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</si>
  <si>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</si>
  <si>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</si>
  <si>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</si>
  <si>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</si>
  <si>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</si>
  <si>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</si>
  <si>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</si>
  <si>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</si>
  <si>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</si>
  <si>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</si>
  <si>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</si>
  <si>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</si>
  <si>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</si>
  <si>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</si>
  <si>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</si>
  <si>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</si>
  <si>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</si>
  <si>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</si>
  <si>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</si>
  <si>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</si>
  <si>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</si>
  <si>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</si>
  <si>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</si>
  <si>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</si>
  <si>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</si>
  <si>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</si>
  <si>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</si>
  <si>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</si>
  <si>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</si>
  <si>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</si>
  <si>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</si>
  <si>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</si>
  <si>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</si>
  <si>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</si>
  <si>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</si>
  <si>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</si>
  <si>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</si>
  <si>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</si>
  <si>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</si>
  <si>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</si>
  <si>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</si>
  <si>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</si>
  <si>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</si>
  <si>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</si>
  <si>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</si>
  <si>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</si>
  <si>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</si>
  <si>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</si>
  <si>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</si>
  <si>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</si>
  <si>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</si>
  <si>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</si>
  <si>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</si>
  <si>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</si>
  <si>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</si>
  <si>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</si>
  <si>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</si>
  <si>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</si>
  <si>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</si>
  <si>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</si>
  <si>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</si>
  <si>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</si>
  <si>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</si>
  <si>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</si>
  <si>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</si>
  <si>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</si>
  <si>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</si>
  <si>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</si>
  <si>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</si>
  <si>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</si>
  <si>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</si>
  <si>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</si>
  <si>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</si>
  <si>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</si>
  <si>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</si>
  <si>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</si>
  <si>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</si>
  <si>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</si>
  <si>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</si>
  <si>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</si>
  <si>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</si>
  <si>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</si>
  <si>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</si>
  <si>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</si>
  <si>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</si>
  <si>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</si>
  <si>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</si>
  <si>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</si>
  <si>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</si>
  <si>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</si>
  <si>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</si>
  <si>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</si>
  <si>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</si>
  <si>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</si>
  <si>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</si>
  <si>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</si>
  <si>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</si>
  <si>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</si>
  <si>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</si>
  <si>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</si>
  <si>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</si>
  <si>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</si>
  <si>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</si>
  <si>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</si>
  <si>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</si>
  <si>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</si>
  <si>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</si>
  <si>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</si>
  <si>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</si>
  <si>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</si>
  <si>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</si>
  <si>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</si>
  <si>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</si>
  <si>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</si>
  <si>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</si>
  <si>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</si>
  <si>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</si>
  <si>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</si>
  <si>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</si>
  <si>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</si>
  <si>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</si>
  <si>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</si>
  <si>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</si>
  <si>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</si>
  <si>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</si>
  <si>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</si>
  <si>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</si>
  <si>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</si>
  <si>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</si>
  <si>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</si>
  <si>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</si>
  <si>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</si>
  <si>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</si>
  <si>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</si>
  <si>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</si>
  <si>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</si>
  <si>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</si>
  <si>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</si>
  <si>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</si>
  <si>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</si>
  <si>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</si>
  <si>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</si>
  <si>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</si>
  <si>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</si>
  <si>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</si>
  <si>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</si>
  <si>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</si>
  <si>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</si>
  <si>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</si>
  <si>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</si>
  <si>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</si>
  <si>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</si>
  <si>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</si>
  <si>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</si>
  <si>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</si>
  <si>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</si>
  <si>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</si>
  <si>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</si>
  <si>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</si>
  <si>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</si>
  <si>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</si>
  <si>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</si>
  <si>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</si>
  <si>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</si>
  <si>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</si>
  <si>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</si>
  <si>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</si>
  <si>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</si>
  <si>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</si>
  <si>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</si>
  <si>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</si>
  <si>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</si>
  <si>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</si>
  <si>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</si>
  <si>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</si>
  <si>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</si>
  <si>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</si>
  <si>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</si>
  <si>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</si>
  <si>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</si>
  <si>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</si>
  <si>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</si>
  <si>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</si>
  <si>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</si>
  <si>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</si>
  <si>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</si>
  <si>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</si>
  <si>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</si>
  <si>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</si>
  <si>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</si>
  <si>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</si>
  <si>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</si>
  <si>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</si>
  <si>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</si>
  <si>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</si>
  <si>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</si>
  <si>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</si>
  <si>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</si>
  <si>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</si>
  <si>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</si>
  <si>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</si>
  <si>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</si>
  <si>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</si>
  <si>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</si>
  <si>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</si>
  <si>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</si>
  <si>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</si>
  <si>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</si>
  <si>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</si>
  <si>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</si>
  <si>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</si>
  <si>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</si>
  <si>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</si>
  <si>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</si>
  <si>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</si>
  <si>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</si>
  <si>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</si>
  <si>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</si>
  <si>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</si>
  <si>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</si>
  <si>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</si>
  <si>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</si>
  <si>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</si>
  <si>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</si>
  <si>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</si>
  <si>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</si>
  <si>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</si>
  <si>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</si>
  <si>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</si>
  <si>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</si>
  <si>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</si>
  <si>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</si>
  <si>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</si>
  <si>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</si>
  <si>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</si>
  <si>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</si>
  <si>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</si>
  <si>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</si>
  <si>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</si>
  <si>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</si>
  <si>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</si>
  <si>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</si>
  <si>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</si>
  <si>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</si>
  <si>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</si>
  <si>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</si>
  <si>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</si>
  <si>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</si>
  <si>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</si>
  <si>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</si>
  <si>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</si>
  <si>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</si>
  <si>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</si>
  <si>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</si>
  <si>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</si>
  <si>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</si>
  <si>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</si>
  <si>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</si>
  <si>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</si>
  <si>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</si>
  <si>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</si>
  <si>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</si>
  <si>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</si>
  <si>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</si>
  <si>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</si>
  <si>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</si>
  <si>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</si>
  <si>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</si>
  <si>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</si>
  <si>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</si>
  <si>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</si>
  <si>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</si>
  <si>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</si>
  <si>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</si>
  <si>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</si>
  <si>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</si>
  <si>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</si>
  <si>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</si>
  <si>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</si>
  <si>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</si>
  <si>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</si>
  <si>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</si>
  <si>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</si>
  <si>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</si>
  <si>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</si>
  <si>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</si>
  <si>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</si>
  <si>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</si>
  <si>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</si>
  <si>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</si>
  <si>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</si>
  <si>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</si>
  <si>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</si>
  <si>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</si>
  <si>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</si>
  <si>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</si>
  <si>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</si>
  <si>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</si>
  <si>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</si>
  <si>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</si>
  <si>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</si>
  <si>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</si>
  <si>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</si>
  <si>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</si>
  <si>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</si>
  <si>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</si>
  <si>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</si>
  <si>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</si>
  <si>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</si>
  <si>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</si>
  <si>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</si>
  <si>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</si>
  <si>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</si>
  <si>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</si>
  <si>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</si>
  <si>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</si>
  <si>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</si>
  <si>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</si>
  <si>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</si>
  <si>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</si>
  <si>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</si>
  <si>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</si>
  <si>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</si>
  <si>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</si>
  <si>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</si>
  <si>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</si>
  <si>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</si>
  <si>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</si>
  <si>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</si>
  <si>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</si>
  <si>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</si>
  <si>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</si>
  <si>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</si>
  <si>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</si>
  <si>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</si>
  <si>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</si>
  <si>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</si>
  <si>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</si>
  <si>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</si>
  <si>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</si>
  <si>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</si>
  <si>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</si>
  <si>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</si>
  <si>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</si>
  <si>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</si>
  <si>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</si>
  <si>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</si>
  <si>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</si>
  <si>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</si>
  <si>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</si>
  <si>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</si>
  <si>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</si>
  <si>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</si>
  <si>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</si>
  <si>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</si>
  <si>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</si>
  <si>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</si>
  <si>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</si>
  <si>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</si>
  <si>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</si>
  <si>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</si>
  <si>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</si>
  <si>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</si>
  <si>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</si>
  <si>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</si>
  <si>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</si>
  <si>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</si>
  <si>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</si>
  <si>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</si>
  <si>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</si>
  <si>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</si>
  <si>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</si>
  <si>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</si>
  <si>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</si>
  <si>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</si>
  <si>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</si>
  <si>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</si>
  <si>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</si>
  <si>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</si>
  <si>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</si>
  <si>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</si>
  <si>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</si>
  <si>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</si>
  <si>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</si>
  <si>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</si>
  <si>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</si>
  <si>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</si>
  <si>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</si>
  <si>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</si>
  <si>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</si>
  <si>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</si>
  <si>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</si>
  <si>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</si>
  <si>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</si>
  <si>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</si>
  <si>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</si>
  <si>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</si>
  <si>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</si>
  <si>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</si>
  <si>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</si>
  <si>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</si>
  <si>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</si>
  <si>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</si>
  <si>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</si>
  <si>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</si>
  <si>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</si>
  <si>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</si>
  <si>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</si>
  <si>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</si>
  <si>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</si>
  <si>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</si>
  <si>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</si>
  <si>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</si>
  <si>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</si>
  <si>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</si>
  <si>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</si>
  <si>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</si>
  <si>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</si>
  <si>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</si>
  <si>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</si>
  <si>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</si>
  <si>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</si>
  <si>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</si>
  <si>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</si>
  <si>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</si>
  <si>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</si>
  <si>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</si>
  <si>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</si>
  <si>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</si>
  <si>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</si>
  <si>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</si>
  <si>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</si>
  <si>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</si>
  <si>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</si>
  <si>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</si>
  <si>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</si>
  <si>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</si>
  <si>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</si>
  <si>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</si>
  <si>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</si>
  <si>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</si>
  <si>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</si>
  <si>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</si>
  <si>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</si>
  <si>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</si>
  <si>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</si>
  <si>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</si>
  <si>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</si>
  <si>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</si>
  <si>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</si>
  <si>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</si>
  <si>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</si>
  <si>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</si>
  <si>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</si>
  <si>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</si>
  <si>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</si>
  <si>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</si>
  <si>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</si>
  <si>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</si>
  <si>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</si>
  <si>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</si>
  <si>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</si>
  <si>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</si>
  <si>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</si>
  <si>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</si>
  <si>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</si>
  <si>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</si>
  <si>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</si>
  <si>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</si>
  <si>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</si>
  <si>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</si>
  <si>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</si>
  <si>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</si>
  <si>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</si>
  <si>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</si>
  <si>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</si>
  <si>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</si>
  <si>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</si>
  <si>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</si>
  <si>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</si>
  <si>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</si>
  <si>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</si>
  <si>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</si>
  <si>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</si>
  <si>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</si>
  <si>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</si>
  <si>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</si>
  <si>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</si>
  <si>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</si>
  <si>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</si>
  <si>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</si>
  <si>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</si>
  <si>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</si>
  <si>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</si>
  <si>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</si>
  <si>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</si>
  <si>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</si>
  <si>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</si>
  <si>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</si>
  <si>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</si>
  <si>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</si>
  <si>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</si>
  <si>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</si>
  <si>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</si>
  <si>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</si>
  <si>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</si>
  <si>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</si>
  <si>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</si>
  <si>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</si>
  <si>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</si>
  <si>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</si>
  <si>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</si>
  <si>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</si>
  <si>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</si>
  <si>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User</t>
  </si>
  <si>
    <t>Select Store</t>
  </si>
  <si>
    <t>Enter Sequence Start Number</t>
  </si>
  <si>
    <t>Enter Sequence End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</si>
  <si>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</si>
  <si>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</si>
  <si>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</si>
  <si>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</si>
  <si>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</si>
  <si>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</si>
  <si>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</si>
  <si>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</si>
  <si>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</si>
  <si>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</si>
  <si>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</si>
  <si>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</si>
  <si>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</si>
  <si>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</si>
  <si>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</si>
  <si>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</si>
  <si>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</si>
  <si>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</si>
  <si>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</si>
  <si>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</si>
  <si>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</si>
  <si>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</si>
  <si>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</si>
  <si>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</si>
  <si>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</si>
  <si>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</si>
  <si>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</si>
  <si>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</si>
  <si>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</si>
  <si>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</si>
  <si>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Formt o update 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</si>
  <si>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</si>
  <si>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</si>
  <si>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</si>
  <si>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</si>
  <si>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</si>
  <si>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</si>
  <si>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</si>
  <si>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</si>
  <si>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</si>
  <si>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</si>
  <si>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</si>
  <si>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</si>
  <si>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</si>
  <si>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</si>
  <si>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</si>
  <si>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</si>
  <si>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</si>
  <si>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</si>
  <si>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</si>
  <si>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</si>
  <si>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</si>
  <si>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</si>
  <si>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</si>
  <si>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</si>
  <si>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</si>
  <si>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</si>
  <si>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</si>
  <si>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</si>
  <si>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</si>
  <si>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</si>
  <si>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</si>
  <si>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</si>
  <si>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</si>
  <si>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</si>
  <si>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</si>
  <si>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</si>
  <si>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</si>
  <si>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</si>
  <si>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</si>
  <si>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</si>
  <si>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</si>
  <si>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</si>
  <si>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</si>
  <si>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</si>
  <si>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</si>
  <si>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</si>
  <si>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</si>
  <si>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</si>
  <si>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</si>
  <si>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</si>
  <si>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</si>
  <si>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</si>
  <si>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</si>
  <si>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</si>
  <si>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</si>
  <si>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</si>
  <si>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</si>
  <si>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</si>
  <si>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</si>
  <si>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</si>
  <si>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</si>
  <si>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</si>
  <si>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</si>
  <si>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</si>
  <si>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</si>
  <si>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</si>
  <si>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</si>
  <si>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2019_03_28_000051_create_functiondetails_table.php</t>
  </si>
  <si>
    <t>2019_03_28_000052_create_product_group_master_table.php</t>
  </si>
  <si>
    <t>2019_03_28_000053_create_products_table.php</t>
  </si>
  <si>
    <t>2019_03_28_000054_create_product_groups_table.php</t>
  </si>
  <si>
    <t>2019_03_28_000055_create_product_images_table.php</t>
  </si>
  <si>
    <t>2019_03_28_000056_create_pricelist_table.php</t>
  </si>
  <si>
    <t>2019_03_28_000057_create_pricelist_products_table.php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</si>
  <si>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</si>
  <si>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</si>
  <si>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</si>
  <si>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</si>
  <si>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</si>
  <si>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2019_03_28_000063_create_transactions_table.php</t>
  </si>
  <si>
    <t>2019_03_28_000064_create_transaction_details_table.php</t>
  </si>
  <si>
    <t>2019_03_28_000065_create_d_data_table.php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</si>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</sst>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7">
  <autoFilter ref="A1:J72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9" totalsRowShown="0" headerRowDxfId="360" dataDxfId="359">
  <autoFilter ref="A1:K9"/>
  <tableColumns count="11">
    <tableColumn id="1" name="Primary" dataDxfId="358">
      <calculatedColumnFormula>'Table Seed Map'!$A$11&amp;"-"&amp;(COUNTA($F$1:ResourceForms[[#This Row],[Resource]])-2)</calculatedColumnFormula>
    </tableColumn>
    <tableColumn id="11" name="FormName" dataDxfId="357">
      <calculatedColumnFormula>ResourceForms[[#This Row],[Resource Name]]&amp;"/"&amp;ResourceForms[[#This Row],[Name]]</calculatedColumnFormula>
    </tableColumn>
    <tableColumn id="10" name="No" dataDxfId="356">
      <calculatedColumnFormula>COUNTA($A$1:ResourceForms[[#This Row],[Primary]])-2</calculatedColumnFormula>
    </tableColumn>
    <tableColumn id="2" name="Resource Name" dataDxfId="355"/>
    <tableColumn id="12" name="ID" dataDxfId="35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53">
      <calculatedColumnFormula>IFERROR(VLOOKUP(ResourceForms[[#This Row],[Resource Name]],ResourceTable[[RName]:[No]],3,0),"resource")</calculatedColumnFormula>
    </tableColumn>
    <tableColumn id="4" name="Name" dataDxfId="352"/>
    <tableColumn id="5" name="Description" dataDxfId="351"/>
    <tableColumn id="6" name="Title" dataDxfId="350"/>
    <tableColumn id="7" name="Action Text" dataDxfId="349"/>
    <tableColumn id="8" name="Form ID" dataDxfId="348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1" headerRowDxfId="347" dataDxfId="346">
  <autoFilter ref="M1:BA31"/>
  <tableColumns count="41">
    <tableColumn id="23" name="Primary" dataDxfId="345">
      <calculatedColumnFormula>'Table Seed Map'!$A$12&amp;"-"&amp;FormFields[[#This Row],[No]]</calculatedColumnFormula>
    </tableColumn>
    <tableColumn id="1" name="Form Name" totalsRowLabel="Total" dataDxfId="344"/>
    <tableColumn id="44" name="No" dataDxfId="343">
      <calculatedColumnFormula>COUNTA($N$1:FormFields[[#This Row],[Form Name]])-1</calculatedColumnFormula>
    </tableColumn>
    <tableColumn id="24" name="Field Name" dataDxfId="342">
      <calculatedColumnFormula>FormFields[[#This Row],[Form Name]]&amp;"/"&amp;FormFields[[#This Row],[Name]]</calculatedColumnFormula>
    </tableColumn>
    <tableColumn id="11" name="ID" dataDxfId="34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40">
      <calculatedColumnFormula>IFERROR(VLOOKUP(FormFields[[#This Row],[Form Name]],ResourceForms[[FormName]:[ID]],4,0),"resource_form")</calculatedColumnFormula>
    </tableColumn>
    <tableColumn id="3" name="Name" dataDxfId="339"/>
    <tableColumn id="4" name="Type" dataDxfId="338"/>
    <tableColumn id="5" name="Label" dataDxfId="337"/>
    <tableColumn id="6" name="Rel" dataDxfId="336"/>
    <tableColumn id="7" name="Rel1" dataDxfId="335"/>
    <tableColumn id="8" name="Rel2" dataDxfId="334"/>
    <tableColumn id="9" name="Rel3" dataDxfId="333"/>
    <tableColumn id="45" name="Primary FD" dataDxfId="332">
      <calculatedColumnFormula>'Table Seed Map'!$A$13&amp;"-"&amp;FormFields[[#This Row],[NO2]]</calculatedColumnFormula>
    </tableColumn>
    <tableColumn id="46" name="NO2" dataDxfId="331">
      <calculatedColumnFormula>COUNTIFS($AB$1:FormFields[[#This Row],[Exists]],1)-1</calculatedColumnFormula>
    </tableColumn>
    <tableColumn id="49" name="Exists" dataDxfId="330">
      <calculatedColumnFormula>IF(AND(FormFields[[#This Row],[Attribute]]="",FormFields[[#This Row],[Rel]]=""),0,1)</calculatedColumnFormula>
    </tableColumn>
    <tableColumn id="47" name="NO3" dataDxfId="32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8">
      <calculatedColumnFormula>IF(FormFields[[#This Row],[ID]]="id","form_field",FormFields[[#This Row],[ID]])</calculatedColumnFormula>
    </tableColumn>
    <tableColumn id="40" name="Attribute" dataDxfId="327">
      <calculatedColumnFormula>IF(FormFields[[#This Row],[No]]=0,"attribute",FormFields[[#This Row],[Name]])</calculatedColumnFormula>
    </tableColumn>
    <tableColumn id="12" name="Relation" dataDxfId="32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2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2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23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22">
      <calculatedColumnFormula>IF(OR(FormFields[[#This Row],[Option Type]]="",FormFields[[#This Row],[Option Type]]="type"),0,1)</calculatedColumnFormula>
    </tableColumn>
    <tableColumn id="50" name="Primary FO" dataDxfId="321">
      <calculatedColumnFormula>'Table Seed Map'!$A$14&amp;"-"&amp;FormFields[[#This Row],[NO4]]</calculatedColumnFormula>
    </tableColumn>
    <tableColumn id="51" name="NO4" dataDxfId="320">
      <calculatedColumnFormula>COUNTIF($AJ$2:FormFields[[#This Row],[Exists FO]],1)</calculatedColumnFormula>
    </tableColumn>
    <tableColumn id="53" name="NO5" dataDxfId="31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8">
      <calculatedColumnFormula>IF(FormFields[[#This Row],[ID]]="id","form_field",FormFields[[#This Row],[ID]])</calculatedColumnFormula>
    </tableColumn>
    <tableColumn id="18" name="Option Type" dataDxfId="317"/>
    <tableColumn id="19" name="Detail" dataDxfId="316"/>
    <tableColumn id="20" name="Value Attr" dataDxfId="315"/>
    <tableColumn id="21" name="Label Attr" dataDxfId="314"/>
    <tableColumn id="22" name="Preload" dataDxfId="313"/>
    <tableColumn id="67" name="Exists FL" dataDxfId="312">
      <calculatedColumnFormula>IF(OR(FormFields[[#This Row],[Colspan]]="",FormFields[[#This Row],[Colspan]]="colspan"),0,1)</calculatedColumnFormula>
    </tableColumn>
    <tableColumn id="68" name="Primary FL" dataDxfId="311">
      <calculatedColumnFormula>'Table Seed Map'!$A$19&amp;"-"&amp;FormFields[[#This Row],[NO8]]</calculatedColumnFormula>
    </tableColumn>
    <tableColumn id="69" name="NO8" dataDxfId="310">
      <calculatedColumnFormula>COUNTIF($AT$1:FormFields[[#This Row],[Exists FL]],1)</calculatedColumnFormula>
    </tableColumn>
    <tableColumn id="70" name="FL ID" dataDxfId="30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8">
      <calculatedColumnFormula>FormFields[Form]</calculatedColumnFormula>
    </tableColumn>
    <tableColumn id="42" name="Layout Field ID" dataDxfId="307">
      <calculatedColumnFormula>IF(FormFields[[#This Row],[ID]]="id","form_field",FormFields[[#This Row],[ID]])</calculatedColumnFormula>
    </tableColumn>
    <tableColumn id="43" name="Colspan" dataDxfId="306"/>
    <tableColumn id="16" name="Field ID" dataDxfId="305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6" totalsRowShown="0" headerRowDxfId="304" dataDxfId="303">
  <autoFilter ref="BC1:BH6"/>
  <tableColumns count="6">
    <tableColumn id="1" name="ATTR Field" dataDxfId="302"/>
    <tableColumn id="5" name="Primary" dataDxfId="301">
      <calculatedColumnFormula>'Table Seed Map'!$A$15&amp;"-"&amp;(-1+COUNTA($BC$1:FieldAttrs[[#This Row],[ATTR Field]]))</calculatedColumnFormula>
    </tableColumn>
    <tableColumn id="6" name="No" dataDxfId="300">
      <calculatedColumnFormula>IF(FieldAttrs[[#This Row],[ATTR Field]]="","id",-1+COUNTA($BC$1:FieldAttrs[[#This Row],[ATTR Field]])+VLOOKUP('Table Seed Map'!$A$15,SeedMap[],9,0))</calculatedColumnFormula>
    </tableColumn>
    <tableColumn id="4" name="Field" dataDxfId="299">
      <calculatedColumnFormula>IFERROR(VLOOKUP(FieldAttrs[ATTR Field],FormFields[[Field Name]:[ID]],2,0),"form_field")</calculatedColumnFormula>
    </tableColumn>
    <tableColumn id="2" name="Name" dataDxfId="298"/>
    <tableColumn id="3" name="Value" dataDxfId="297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6" dataDxfId="295">
  <autoFilter ref="BJ1:BS3"/>
  <tableColumns count="10">
    <tableColumn id="1" name="Validation Field" dataDxfId="294"/>
    <tableColumn id="10" name="ID No" dataDxfId="293">
      <calculatedColumnFormula>COUNTA($BJ$2:FieldValidations[[#This Row],[Validation Field]])</calculatedColumnFormula>
    </tableColumn>
    <tableColumn id="8" name="Primary" dataDxfId="292">
      <calculatedColumnFormula>'Table Seed Map'!$A$17&amp;"-"&amp;FieldValidations[[#This Row],[ID No]]</calculatedColumnFormula>
    </tableColumn>
    <tableColumn id="9" name="No" dataDxfId="291">
      <calculatedColumnFormula>IF(FieldValidations[[#This Row],[ID No]]=0,"id",FieldValidations[[#This Row],[ID No]]+VLOOKUP('Table Seed Map'!$A$17,SeedMap[],9,0))</calculatedColumnFormula>
    </tableColumn>
    <tableColumn id="7" name="Field" dataDxfId="290">
      <calculatedColumnFormula>VLOOKUP(FieldValidations[Validation Field],FormFields[[Field Name]:[ID]],2,0)</calculatedColumnFormula>
    </tableColumn>
    <tableColumn id="2" name="Rule" dataDxfId="289"/>
    <tableColumn id="3" name="Message" dataDxfId="288"/>
    <tableColumn id="4" name="Arg 1" dataDxfId="287"/>
    <tableColumn id="5" name="Arg 2" dataDxfId="286"/>
    <tableColumn id="6" name="Arg 3" dataDxfId="285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84">
  <autoFilter ref="CF1:CZ2"/>
  <tableColumns count="21">
    <tableColumn id="41" name="No" dataDxfId="283">
      <calculatedColumnFormula>COUNTA($CH$1:FormDefault[[#This Row],[Form for Default]])-1</calculatedColumnFormula>
    </tableColumn>
    <tableColumn id="1" name="Primary" dataDxfId="282">
      <calculatedColumnFormula>'Table Seed Map'!$A$21&amp;"-"&amp;FormDefault[[#This Row],[No]]</calculatedColumnFormula>
    </tableColumn>
    <tableColumn id="2" name="Form for Default" dataDxfId="281"/>
    <tableColumn id="3" name="ID" dataDxfId="28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79">
      <calculatedColumnFormula>IFERROR(VLOOKUP(FormDefault[[#This Row],[Form for Default]],ResourceForms[[FormName]:[ID]],4,0),"resource_form")</calculatedColumnFormula>
    </tableColumn>
    <tableColumn id="4" name="Name" dataDxfId="278"/>
    <tableColumn id="5" name="Value" dataDxfId="277"/>
    <tableColumn id="6" name="Relation" dataDxfId="276">
      <calculatedColumnFormula>IFERROR(VLOOKUP(FormDefault[[#This Row],[R]],RelationTable[[Display]:[RELID]],2,0),"")</calculatedColumnFormula>
    </tableColumn>
    <tableColumn id="7" name="Attribute" dataDxfId="275"/>
    <tableColumn id="20" name="REL1" dataDxfId="274">
      <calculatedColumnFormula>IFERROR(VLOOKUP(FormDefault[[#This Row],[R1]],RelationTable[[Display]:[RELID]],2,0),"")</calculatedColumnFormula>
    </tableColumn>
    <tableColumn id="19" name="REL2" dataDxfId="273">
      <calculatedColumnFormula>IFERROR(VLOOKUP(FormDefault[[#This Row],[R2]],RelationTable[[Display]:[RELID]],2,0),"")</calculatedColumnFormula>
    </tableColumn>
    <tableColumn id="18" name="REL3" dataDxfId="272">
      <calculatedColumnFormula>IFERROR(VLOOKUP(FormDefault[[#This Row],[R3]],RelationTable[[Display]:[RELID]],2,0),"")</calculatedColumnFormula>
    </tableColumn>
    <tableColumn id="13" name="Method" dataDxfId="271"/>
    <tableColumn id="17" name="R" dataDxfId="270"/>
    <tableColumn id="14" name="R1" dataDxfId="269"/>
    <tableColumn id="15" name="R2" dataDxfId="268"/>
    <tableColumn id="16" name="R3" dataDxfId="267"/>
    <tableColumn id="8" name="R12" dataDxfId="266"/>
    <tableColumn id="9" name="R22" dataDxfId="265"/>
    <tableColumn id="10" name="R32" dataDxfId="264"/>
    <tableColumn id="11" name="Method2" dataDxfId="263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62" dataDxfId="261">
  <autoFilter ref="BU1:CD2"/>
  <tableColumns count="10">
    <tableColumn id="1" name="Primary" dataDxfId="260">
      <calculatedColumnFormula>'Table Seed Map'!$A$22&amp;"-"&amp;COUNTA($BV$1:FormCollection[[#This Row],[Main Form for Collection]])-1</calculatedColumnFormula>
    </tableColumn>
    <tableColumn id="2" name="Main Form for Collection" dataDxfId="259"/>
    <tableColumn id="3" name="Collection Form" dataDxfId="258"/>
    <tableColumn id="4" name="Relation" dataDxfId="257"/>
    <tableColumn id="5" name="Foreign Field" dataDxfId="256"/>
    <tableColumn id="6" name="No" dataDxfId="25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54">
      <calculatedColumnFormula>IFERROR(VLOOKUP(FormCollection[Main Form for Collection],ResourceForms[[FormName]:[ID]],4,0),"resource_form")</calculatedColumnFormula>
    </tableColumn>
    <tableColumn id="8" name="Collection Form2" dataDxfId="253">
      <calculatedColumnFormula>IFERROR(VLOOKUP(FormCollection[Collection Form],ResourceForms[[FormName]:[ID]],4,0),"collection_form")</calculatedColumnFormula>
    </tableColumn>
    <tableColumn id="9" name="Relation3" dataDxfId="252">
      <calculatedColumnFormula>IFERROR(VLOOKUP(FormCollection[Relation],RelationTable[[Display]:[RELID]],2,0),"")</calculatedColumnFormula>
    </tableColumn>
    <tableColumn id="10" name="Foreign" dataDxfId="251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50" dataDxfId="249">
  <autoFilter ref="DB1:DL2"/>
  <tableColumns count="11">
    <tableColumn id="1" name="Field for Depend" dataDxfId="248"/>
    <tableColumn id="9" name="Primary" dataDxfId="247">
      <calculatedColumnFormula>'Table Seed Map'!$A$18&amp;"-"&amp;COUNTA($DB$2:FieldDepends[[#This Row],[Field for Depend]])</calculatedColumnFormula>
    </tableColumn>
    <tableColumn id="10" name="ID" dataDxfId="24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45">
      <calculatedColumnFormula>IFERROR(VLOOKUP(FieldDepends[[#This Row],[Field for Depend]],FormFields[[Field Name]:[ID]],2,0),"form_field")</calculatedColumnFormula>
    </tableColumn>
    <tableColumn id="2" name="Field name - depends on" dataDxfId="244"/>
    <tableColumn id="3" name="Database Field" dataDxfId="243"/>
    <tableColumn id="4" name="Operator" dataDxfId="242"/>
    <tableColumn id="5" name="Compare Method" dataDxfId="241"/>
    <tableColumn id="11" name="Method" dataDxfId="240"/>
    <tableColumn id="6" name="Value DB Field" dataDxfId="239"/>
    <tableColumn id="7" name="Ignore Null" dataDxfId="238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7" dataDxfId="236">
  <autoFilter ref="DN1:DW2"/>
  <tableColumns count="10">
    <tableColumn id="1" name="Field for Dynamic" dataDxfId="235"/>
    <tableColumn id="9" name="Primary" dataDxfId="234">
      <calculatedColumnFormula>'Table Seed Map'!$A$16&amp;"-"&amp;COUNTA($DN$2:FieldDynamic[[#This Row],[Field for Dynamic]])</calculatedColumnFormula>
    </tableColumn>
    <tableColumn id="10" name="ID" dataDxfId="23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32">
      <calculatedColumnFormula>IFERROR(VLOOKUP(FieldDynamic[[#This Row],[Field for Dynamic]],FormFields[[Field Name]:[ID]],2,0),"form_field")</calculatedColumnFormula>
    </tableColumn>
    <tableColumn id="2" name="Type" dataDxfId="231"/>
    <tableColumn id="3" name="Depend Field" dataDxfId="230"/>
    <tableColumn id="4" name="Alter On" dataDxfId="229"/>
    <tableColumn id="5" name="Value" dataDxfId="228"/>
    <tableColumn id="11" name="Values" dataDxfId="227"/>
    <tableColumn id="6" name="Operator" dataDxfId="226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25" dataDxfId="224">
  <autoFilter ref="DY1:ES2"/>
  <tableColumns count="21">
    <tableColumn id="1" name="Form for Data Mapping" dataDxfId="223"/>
    <tableColumn id="2" name="Resource Data" dataDxfId="222"/>
    <tableColumn id="3" name="Form Field" dataDxfId="221"/>
    <tableColumn id="4" name="Primary" dataDxfId="220">
      <calculatedColumnFormula>'Table Seed Map'!$A$20&amp;"-"&amp;-1+COUNTA($DY$1:FormDataMapping[[#This Row],[Form for Data Mapping]])</calculatedColumnFormula>
    </tableColumn>
    <tableColumn id="5" name="ID" dataDxfId="21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8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7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6">
      <calculatedColumnFormula>IF(FormDataMapping[[#This Row],[Form for Data Mapping]]="","form_field",VLOOKUP(FormDataMapping[Form Field],FormFields[[Field Name]:[ID]],2,0))</calculatedColumnFormula>
    </tableColumn>
    <tableColumn id="9" name="Attribute" dataDxfId="215"/>
    <tableColumn id="10" name="R0" dataDxfId="214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13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12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11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10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09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8"/>
    <tableColumn id="17" name="Rel1" dataDxfId="207"/>
    <tableColumn id="18" name="Rel2" dataDxfId="206"/>
    <tableColumn id="19" name="Rel3" dataDxfId="205"/>
    <tableColumn id="20" name="Rel4" dataDxfId="204"/>
    <tableColumn id="21" name="Rel5" dataDxfId="203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27" totalsRowShown="0" dataDxfId="202">
  <autoFilter ref="A1:H27"/>
  <tableColumns count="8">
    <tableColumn id="1" name="No" dataDxfId="201">
      <calculatedColumnFormula>IFERROR($A1+1,1)</calculatedColumnFormula>
    </tableColumn>
    <tableColumn id="2" name="Filename" dataDxfId="200"/>
    <tableColumn id="9" name="Table" dataDxfId="199">
      <calculatedColumnFormula>MID(MigrationRenamer[Filename],26,LEN(MigrationRenamer[Filename])-35)</calculatedColumnFormula>
    </tableColumn>
    <tableColumn id="3" name="Date Part" dataDxfId="198">
      <calculatedColumnFormula>"2019_03_28_"</calculatedColumnFormula>
    </tableColumn>
    <tableColumn id="4" name="Sequence" dataDxfId="197">
      <calculatedColumnFormula>TEXT(MATCH(MigrationRenamer[[#This Row],[Table]],Tables[Table],0),"000000")</calculatedColumnFormula>
    </tableColumn>
    <tableColumn id="5" name="Name Part" dataDxfId="196">
      <calculatedColumnFormula>RIGHT(MigrationRenamer[Filename],LEN(MigrationRenamer[Filename])-LEN(MigrationRenamer[Date Part])-LEN(MigrationRenamer[Sequence]))</calculatedColumnFormula>
    </tableColumn>
    <tableColumn id="6" name="New Name" dataDxfId="195">
      <calculatedColumnFormula>MigrationRenamer[Date Part]&amp;MigrationRenamer[Sequence]&amp;MigrationRenamer[Name Part]</calculatedColumnFormula>
    </tableColumn>
    <tableColumn id="7" name="CMD" dataDxfId="194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94" totalsRowShown="0" dataDxfId="466">
  <autoFilter ref="A1:J294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3" totalsRowShown="0" dataDxfId="193">
  <autoFilter ref="A1:K13"/>
  <tableColumns count="11">
    <tableColumn id="1" name="Primary" dataDxfId="192">
      <calculatedColumnFormula>'Table Seed Map'!$A$24&amp;"-"&amp;COUNTA($B$1:ResourceList[[#This Row],[Resource Name]])-1</calculatedColumnFormula>
    </tableColumn>
    <tableColumn id="2" name="Resource Name" dataDxfId="191"/>
    <tableColumn id="8" name="ListDisplayName" dataDxfId="190">
      <calculatedColumnFormula>ResourceList[[#This Row],[Resource Name]]&amp;"/"&amp;ResourceList[[#This Row],[Name]]</calculatedColumnFormula>
    </tableColumn>
    <tableColumn id="3" name="No" dataDxfId="18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8">
      <calculatedColumnFormula>IFERROR(VLOOKUP(ResourceList[[#This Row],[Resource Name]],ResourceTable[[RName]:[No]],3,0),"resource")</calculatedColumnFormula>
    </tableColumn>
    <tableColumn id="4" name="Name" dataDxfId="187"/>
    <tableColumn id="5" name="Description" dataDxfId="186"/>
    <tableColumn id="6" name="Title" dataDxfId="185"/>
    <tableColumn id="11" name="Identity" dataDxfId="184"/>
    <tableColumn id="10" name="Page" dataDxfId="183"/>
    <tableColumn id="9" name="ID" dataDxfId="182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3" totalsRowShown="0" headerRowDxfId="181" dataDxfId="180">
  <autoFilter ref="M1:AD13"/>
  <tableColumns count="18">
    <tableColumn id="1" name="List Name" dataDxfId="179"/>
    <tableColumn id="2" name="LID" dataDxfId="178">
      <calculatedColumnFormula>VLOOKUP(ListExtras[[#This Row],[List Name]],ResourceList[[ListDisplayName]:[No]],2,0)</calculatedColumnFormula>
    </tableColumn>
    <tableColumn id="3" name="Scope Name" dataDxfId="177"/>
    <tableColumn id="4" name="Relation Name" dataDxfId="176"/>
    <tableColumn id="5" name="R1 Name" dataDxfId="175"/>
    <tableColumn id="6" name="R2 Name" dataDxfId="174"/>
    <tableColumn id="7" name="R3 Name" dataDxfId="173"/>
    <tableColumn id="8" name="Scope Primary" dataDxfId="172">
      <calculatedColumnFormula>'Table Seed Map'!$A$25&amp;"-"&amp;COUNT($W$1:ListExtras[[#This Row],[Scope ID]])</calculatedColumnFormula>
    </tableColumn>
    <tableColumn id="9" name="Scope Table ID" dataDxfId="17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70">
      <calculatedColumnFormula>IF(ListExtras[[#This Row],[LID]]=0,"resource_list",ListExtras[[#This Row],[LID]])</calculatedColumnFormula>
    </tableColumn>
    <tableColumn id="11" name="Scope ID" dataDxfId="16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8">
      <calculatedColumnFormula>'Table Seed Map'!$A$26&amp;"-"&amp;COUNT($AA$1:ListExtras[[#This Row],[Relation]])</calculatedColumnFormula>
    </tableColumn>
    <tableColumn id="13" name="Relation Table ID" dataDxfId="16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6">
      <calculatedColumnFormula>IF(ListExtras[[#This Row],[LID]]=0,"resource_list",ListExtras[[#This Row],[LID]])</calculatedColumnFormula>
    </tableColumn>
    <tableColumn id="15" name="Relation" dataDxfId="165">
      <calculatedColumnFormula>IFERROR(VLOOKUP(ListExtras[[#This Row],[Relation Name]],RelationTable[[Display]:[RELID]],2,0),IF(ListExtras[[#This Row],[LID]]=0,"relation",""))</calculatedColumnFormula>
    </tableColumn>
    <tableColumn id="16" name="R1" dataDxfId="164">
      <calculatedColumnFormula>IFERROR(VLOOKUP(ListExtras[[#This Row],[R1 Name]],RelationTable[[Display]:[RELID]],2,0),IF(ListExtras[[#This Row],[LID]]=0,"nest_relation1",""))</calculatedColumnFormula>
    </tableColumn>
    <tableColumn id="17" name="R2" dataDxfId="163">
      <calculatedColumnFormula>IFERROR(VLOOKUP(ListExtras[[#This Row],[R2 Name]],RelationTable[[Display]:[RELID]],2,0),IF(ListExtras[[#This Row],[LID]]=0,"nest_relation2",""))</calculatedColumnFormula>
    </tableColumn>
    <tableColumn id="18" name="R3" dataDxfId="16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3" totalsRowShown="0" headerRowDxfId="161" dataDxfId="160">
  <autoFilter ref="AF1:AR23"/>
  <tableColumns count="13">
    <tableColumn id="13" name="Primary" dataDxfId="159">
      <calculatedColumnFormula>'Table Seed Map'!$A$28&amp;"-"&amp;COUNTA($AH$1:ListSearch[[#This Row],[No]])-2</calculatedColumnFormula>
    </tableColumn>
    <tableColumn id="1" name="List Name for Search" dataDxfId="158"/>
    <tableColumn id="2" name="No" dataDxfId="15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6">
      <calculatedColumnFormula>IFERROR(VLOOKUP(ListSearch[[#This Row],[List Name for Search]],ResourceList[[ListDisplayName]:[No]],2,0),"resource_list")</calculatedColumnFormula>
    </tableColumn>
    <tableColumn id="4" name="Field" dataDxfId="155"/>
    <tableColumn id="5" name="REL" dataDxfId="15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5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5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5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50"/>
    <tableColumn id="10" name="Relation 1" dataDxfId="149"/>
    <tableColumn id="11" name="Relation 2" dataDxfId="148"/>
    <tableColumn id="12" name="Relation 3" dataDxfId="147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39" totalsRowShown="0" headerRowDxfId="146" dataDxfId="145">
  <autoFilter ref="AT1:BE39"/>
  <tableColumns count="12">
    <tableColumn id="13" name="Primary" dataDxfId="144">
      <calculatedColumnFormula>'Table Seed Map'!$A$27&amp;"-"&amp;COUNTA($AV$1:ListLayout[[#This Row],[No]])-2</calculatedColumnFormula>
    </tableColumn>
    <tableColumn id="1" name="List Name for Layout" dataDxfId="143"/>
    <tableColumn id="2" name="No" dataDxfId="14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41">
      <calculatedColumnFormula>IFERROR(VLOOKUP(ListLayout[[#This Row],[List Name for Layout]],ResourceList[[ListDisplayName]:[No]],2,0),"resource_list")</calculatedColumnFormula>
    </tableColumn>
    <tableColumn id="14" name="Label" dataDxfId="140"/>
    <tableColumn id="4" name="Field" dataDxfId="139"/>
    <tableColumn id="5" name="REL" dataDxfId="13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35"/>
    <tableColumn id="10" name="Relation 1" dataDxfId="134"/>
    <tableColumn id="11" name="Relation 2" dataDxfId="133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7" totalsRowShown="0" dataDxfId="132">
  <autoFilter ref="A1:J7"/>
  <tableColumns count="10">
    <tableColumn id="1" name="Primary" dataDxfId="131">
      <calculatedColumnFormula>'Table Seed Map'!$A$29&amp;"-"&amp;COUNTA($E$1:ResourceData[[#This Row],[Resource]])-2</calculatedColumnFormula>
    </tableColumn>
    <tableColumn id="2" name="Resource Name" dataDxfId="130"/>
    <tableColumn id="8" name="DataDisplayName" dataDxfId="129">
      <calculatedColumnFormula>ResourceData[[#This Row],[Resource Name]]&amp;"/"&amp;ResourceData[[#This Row],[Name]]</calculatedColumnFormula>
    </tableColumn>
    <tableColumn id="3" name="No" dataDxfId="12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7">
      <calculatedColumnFormula>IFERROR(VLOOKUP(ResourceData[[#This Row],[Resource Name]],ResourceTable[[RName]:[No]],3,0),"resource")</calculatedColumnFormula>
    </tableColumn>
    <tableColumn id="4" name="Name" dataDxfId="126"/>
    <tableColumn id="5" name="Description" dataDxfId="125"/>
    <tableColumn id="6" name="Title Field" dataDxfId="124"/>
    <tableColumn id="9" name="Method" dataDxfId="123"/>
    <tableColumn id="10" name="ID" dataDxfId="122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21" dataDxfId="120">
  <autoFilter ref="L1:AC10"/>
  <tableColumns count="18">
    <tableColumn id="1" name="Data Name" dataDxfId="119"/>
    <tableColumn id="2" name="DID" dataDxfId="118">
      <calculatedColumnFormula>VLOOKUP(DataExtra[[#This Row],[Data Name]],ResourceData[[DataDisplayName]:[No]],2,0)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Map'!$A$30&amp;"-"&amp;COUNT($V$1:DataExtra[[#This Row],[Scope ID]])</calculatedColumnFormula>
    </tableColumn>
    <tableColumn id="9" name="Scope Table ID" dataDxfId="11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10">
      <calculatedColumnFormula>IF(DataExtra[[#This Row],[DID]]=0,"resource_data",DataExtra[[#This Row],[DID]])</calculatedColumnFormula>
    </tableColumn>
    <tableColumn id="11" name="Scope ID" dataDxfId="10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8">
      <calculatedColumnFormula>'Table Seed Map'!$A$31&amp;"-"&amp;COUNT($Z$1:DataExtra[[#This Row],[Relation]])</calculatedColumnFormula>
    </tableColumn>
    <tableColumn id="13" name="Relation Table ID" dataDxfId="10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6">
      <calculatedColumnFormula>IF(DataExtra[[#This Row],[DID]]=0,"resource_data",DataExtra[[#This Row],[DID]])</calculatedColumnFormula>
    </tableColumn>
    <tableColumn id="15" name="Relation" dataDxfId="105">
      <calculatedColumnFormula>IFERROR(VLOOKUP(DataExtra[[#This Row],[Relation Name]],RelationTable[[Display]:[RELID]],2,0),IF(DataExtra[[#This Row],[DID]]=0,"relation",""))</calculatedColumnFormula>
    </tableColumn>
    <tableColumn id="16" name="R1" dataDxfId="104">
      <calculatedColumnFormula>IFERROR(VLOOKUP(DataExtra[[#This Row],[R1 Name]],RelationTable[[Display]:[RELID]],2,0),IF(DataExtra[[#This Row],[DID]]=0,"nest_relation1",""))</calculatedColumnFormula>
    </tableColumn>
    <tableColumn id="17" name="R2" dataDxfId="103">
      <calculatedColumnFormula>IFERROR(VLOOKUP(DataExtra[[#This Row],[R2 Name]],RelationTable[[Display]:[RELID]],2,0),IF(DataExtra[[#This Row],[DID]]=0,"nest_relation2",""))</calculatedColumnFormula>
    </tableColumn>
    <tableColumn id="18" name="R3" dataDxfId="10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9" totalsRowShown="0" headerRowDxfId="101" dataDxfId="100">
  <autoFilter ref="AE1:AN9"/>
  <tableColumns count="10">
    <tableColumn id="13" name="Primary" dataDxfId="99">
      <calculatedColumnFormula>'Table Seed Map'!$A$32&amp;"-"&amp;COUNTA($AF$1:DataViewSection[[#This Row],[Data Name for Layout]])-1</calculatedColumnFormula>
    </tableColumn>
    <tableColumn id="1" name="Data Name for Layout" dataDxfId="98"/>
    <tableColumn id="17" name="DataSectionDisplayName" dataDxfId="9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95">
      <calculatedColumnFormula>IFERROR(VLOOKUP(DataViewSection[[#This Row],[Data Name for Layout]],ResourceData[[DataDisplayName]:[No]],2,0),"resource_data")</calculatedColumnFormula>
    </tableColumn>
    <tableColumn id="14" name="Title" dataDxfId="94"/>
    <tableColumn id="15" name="Title Field" dataDxfId="93"/>
    <tableColumn id="16" name="Rel" dataDxfId="92">
      <calculatedColumnFormula>IFERROR(VLOOKUP(DataViewSection[[#This Row],[Relation]],RelationTable[[Display]:[RELID]],2,0),"")</calculatedColumnFormula>
    </tableColumn>
    <tableColumn id="4" name="Colspan" dataDxfId="91"/>
    <tableColumn id="9" name="Relation" dataDxfId="90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28" totalsRowShown="0" headerRowDxfId="89" dataDxfId="88">
  <autoFilter ref="AP1:AW28"/>
  <tableColumns count="8">
    <tableColumn id="13" name="Primary" dataDxfId="87">
      <calculatedColumnFormula>'Table Seed Map'!$A$33&amp;"-"&amp;-1+COUNTA($AQ$1:DataViewSectionItem[[#This Row],[Data Section for Items]])</calculatedColumnFormula>
    </tableColumn>
    <tableColumn id="1" name="Data Section for Items" dataDxfId="86"/>
    <tableColumn id="2" name="No" dataDxfId="8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8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83"/>
    <tableColumn id="4" name="Attribute" dataDxfId="82"/>
    <tableColumn id="5" name="REL" dataDxfId="8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80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36" totalsRowShown="0" headerRowDxfId="79" dataDxfId="78">
  <autoFilter ref="A1:Y36"/>
  <tableColumns count="25">
    <tableColumn id="10" name="Primary" dataDxfId="77">
      <calculatedColumnFormula>'Table Seed Map'!$A$34&amp;"-"&amp;(COUNTA($E$1:ResourceAction[[#This Row],[Resource]])-2)</calculatedColumnFormula>
    </tableColumn>
    <tableColumn id="13" name="Display" dataDxfId="76">
      <calculatedColumnFormula>ResourceAction[[#This Row],[Resource Name]]&amp;"/"&amp;ResourceAction[[#This Row],[Name]]</calculatedColumnFormula>
    </tableColumn>
    <tableColumn id="2" name="Resource Name" dataDxfId="75"/>
    <tableColumn id="11" name="No" dataDxfId="7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73">
      <calculatedColumnFormula>IFERROR(VLOOKUP(ResourceAction[[#This Row],[Resource Name]],ResourceTable[[RName]:[No]],3,0),"resource")</calculatedColumnFormula>
    </tableColumn>
    <tableColumn id="4" name="Name" dataDxfId="72"/>
    <tableColumn id="6" name="Description" dataDxfId="71"/>
    <tableColumn id="7" name="Title" dataDxfId="70"/>
    <tableColumn id="8" name="Type" dataDxfId="69"/>
    <tableColumn id="9" name="Menu" dataDxfId="68"/>
    <tableColumn id="20" name="Primary Method" dataDxfId="67">
      <calculatedColumnFormula>'Table Seed Map'!$A$35&amp;"-"&amp;(COUNTA($E$1:ResourceAction[[#This Row],[Resource]])-2)</calculatedColumnFormula>
    </tableColumn>
    <tableColumn id="12" name="Method ID" dataDxfId="6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65">
      <calculatedColumnFormula>IF(ResourceAction[[#This Row],[No]]="id","resource_action",ResourceAction[[#This Row],[No]])</calculatedColumnFormula>
    </tableColumn>
    <tableColumn id="15" name="Method Type" dataDxfId="64"/>
    <tableColumn id="16" name="IDN 1" dataDxfId="6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6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6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6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5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8"/>
    <tableColumn id="22" name="IDN2" dataDxfId="57"/>
    <tableColumn id="24" name="IDN3" dataDxfId="56"/>
    <tableColumn id="25" name="IDN4" dataDxfId="55"/>
    <tableColumn id="23" name="IDN5" dataDxfId="54"/>
    <tableColumn id="1" name="AID" dataDxfId="53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3" totalsRowShown="0" headerRowDxfId="52" dataDxfId="51">
  <autoFilter ref="AA1:AL23"/>
  <tableColumns count="12">
    <tableColumn id="1" name="Action Name" dataDxfId="50"/>
    <tableColumn id="3" name="Action" dataDxfId="49">
      <calculatedColumnFormula>VLOOKUP(ActionListNData[[#This Row],[Action Name]],ResourceAction[[Display]:[No]],3,0)</calculatedColumnFormula>
    </tableColumn>
    <tableColumn id="5" name="Resource List" dataDxfId="48"/>
    <tableColumn id="6" name="Resource Data" dataDxfId="47"/>
    <tableColumn id="9" name="Primary List" dataDxfId="46">
      <calculatedColumnFormula>'Table Seed Map'!$A$37&amp;"-"&amp;-1+COUNTA($AC$1:ActionListNData[[#This Row],[Resource List]])</calculatedColumnFormula>
    </tableColumn>
    <tableColumn id="10" name="List ID" dataDxfId="4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44">
      <calculatedColumnFormula>ActionListNData[[#This Row],[Action]]</calculatedColumnFormula>
    </tableColumn>
    <tableColumn id="4" name="List" dataDxfId="4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42">
      <calculatedColumnFormula>'Table Seed Map'!$A$38&amp;"-"&amp;-1+COUNTA($AD$1:ActionListNData[[#This Row],[Resource Data]])</calculatedColumnFormula>
    </tableColumn>
    <tableColumn id="12" name="Data ID" dataDxfId="4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40">
      <calculatedColumnFormula>ActionListNData[[#This Row],[Action]]</calculatedColumnFormula>
    </tableColumn>
    <tableColumn id="2" name="Data" dataDxfId="3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43" totalsRowShown="0" dataDxfId="455">
  <autoFilter ref="A1:K343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8" dataDxfId="37">
  <autoFilter ref="AN1:AS2"/>
  <tableColumns count="6">
    <tableColumn id="1" name="Action Name for Attr" dataDxfId="36"/>
    <tableColumn id="5" name="Primary" dataDxfId="35">
      <calculatedColumnFormula>'Table Seed Map'!$A$36&amp;"-"&amp;(COUNTA($AN$2:ActionAttr[[#This Row],[Action Name for Attr]]))</calculatedColumnFormula>
    </tableColumn>
    <tableColumn id="6" name="No" dataDxfId="3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2"/>
    <tableColumn id="3" name="Value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0" totalsRowShown="0" headerRowDxfId="443" dataDxfId="442">
  <autoFilter ref="A1:R60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23">
  <autoFilter ref="A1:K68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11">
  <autoFilter ref="A1:M29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7">
  <autoFilter ref="O1:Z5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37" totalsRowShown="0" dataDxfId="384">
  <autoFilter ref="A1:N37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69">
  <autoFilter ref="P1:W11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G50" workbookViewId="0">
      <selection activeCell="J47" sqref="J47:J7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1839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1682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1696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1703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1615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1625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5" workbookViewId="0">
      <selection activeCell="B28" sqref="B28:B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7" si="0">IFERROR($A1+1,1)</f>
        <v>1</v>
      </c>
      <c r="B2" s="1" t="s">
        <v>1623</v>
      </c>
      <c r="C2" s="8" t="str">
        <f>MID(MigrationRenamer[Filename],26,LEN(MigrationRenamer[Filename])-35)</f>
        <v>setup</v>
      </c>
      <c r="D2" s="8" t="str">
        <f t="shared" ref="D2:D27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1865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1866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1867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1868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1869</v>
      </c>
      <c r="C7" s="8" t="str">
        <f>MID(MigrationRenamer[Filename],26,LEN(MigrationRenamer[Filename])-35)</f>
        <v>functiondetails</v>
      </c>
      <c r="D7" s="8" t="str">
        <f t="shared" si="1"/>
        <v>2019_03_28_</v>
      </c>
      <c r="E7" s="8" t="str">
        <f>TEXT(MATCH(MigrationRenamer[[#This Row],[Table]],Tables[Table],0),"000000")</f>
        <v>000057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2019_03_28_000057_create_functiondetails_table.php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2019_03_28_000057_create_functiondetails_table.php</v>
      </c>
    </row>
    <row r="8" spans="1:8" x14ac:dyDescent="0.25">
      <c r="A8" s="32">
        <f t="shared" si="0"/>
        <v>7</v>
      </c>
      <c r="B8" s="1" t="s">
        <v>1870</v>
      </c>
      <c r="C8" s="8" t="str">
        <f>MID(MigrationRenamer[Filename],26,LEN(MigrationRenamer[Filename])-35)</f>
        <v>product_group_master</v>
      </c>
      <c r="D8" s="8" t="str">
        <f t="shared" si="1"/>
        <v>2019_03_28_</v>
      </c>
      <c r="E8" s="8" t="str">
        <f>TEXT(MATCH(MigrationRenamer[[#This Row],[Table]],Tables[Table],0),"000000")</f>
        <v>000051</v>
      </c>
      <c r="F8" s="8" t="str">
        <f>RIGHT(MigrationRenamer[Filename],LEN(MigrationRenamer[Filename])-LEN(MigrationRenamer[Date Part])-LEN(MigrationRenamer[Sequence]))</f>
        <v>_create_product_group_master_table.php</v>
      </c>
      <c r="G8" s="8" t="str">
        <f>MigrationRenamer[Date Part]&amp;MigrationRenamer[Sequence]&amp;MigrationRenamer[Name Part]</f>
        <v>2019_03_28_000051_create_product_group_master_table.php</v>
      </c>
      <c r="H8" s="8" t="str">
        <f>IFERROR("ren "&amp;MigrationRenamer[Filename]&amp;" "&amp;MigrationRenamer[New Name],"del "&amp;MigrationRenamer[Filename])</f>
        <v>ren 2019_03_28_000052_create_product_group_master_table.php 2019_03_28_000051_create_product_group_master_table.php</v>
      </c>
    </row>
    <row r="9" spans="1:8" x14ac:dyDescent="0.25">
      <c r="A9" s="32">
        <f t="shared" si="0"/>
        <v>8</v>
      </c>
      <c r="B9" s="1" t="s">
        <v>1871</v>
      </c>
      <c r="C9" s="8" t="str">
        <f>MID(MigrationRenamer[Filename],26,LEN(MigrationRenamer[Filename])-35)</f>
        <v>products</v>
      </c>
      <c r="D9" s="8" t="str">
        <f t="shared" si="1"/>
        <v>2019_03_28_</v>
      </c>
      <c r="E9" s="8" t="str">
        <f>TEXT(MATCH(MigrationRenamer[[#This Row],[Table]],Tables[Table],0),"000000")</f>
        <v>000052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2019_03_28_000052_create_products_table.php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2019_03_28_000052_create_products_table.php</v>
      </c>
    </row>
    <row r="10" spans="1:8" x14ac:dyDescent="0.25">
      <c r="A10" s="32">
        <f t="shared" si="0"/>
        <v>9</v>
      </c>
      <c r="B10" s="1" t="s">
        <v>1872</v>
      </c>
      <c r="C10" s="8" t="str">
        <f>MID(MigrationRenamer[Filename],26,LEN(MigrationRenamer[Filename])-35)</f>
        <v>product_groups</v>
      </c>
      <c r="D10" s="8" t="str">
        <f t="shared" si="1"/>
        <v>2019_03_28_</v>
      </c>
      <c r="E10" s="8" t="str">
        <f>TEXT(MATCH(MigrationRenamer[[#This Row],[Table]],Tables[Table],0),"000000")</f>
        <v>000053</v>
      </c>
      <c r="F10" s="8" t="str">
        <f>RIGHT(MigrationRenamer[Filename],LEN(MigrationRenamer[Filename])-LEN(MigrationRenamer[Date Part])-LEN(MigrationRenamer[Sequence]))</f>
        <v>_create_product_groups_table.php</v>
      </c>
      <c r="G10" s="8" t="str">
        <f>MigrationRenamer[Date Part]&amp;MigrationRenamer[Sequence]&amp;MigrationRenamer[Name Part]</f>
        <v>2019_03_28_000053_create_product_groups_table.php</v>
      </c>
      <c r="H10" s="8" t="str">
        <f>IFERROR("ren "&amp;MigrationRenamer[Filename]&amp;" "&amp;MigrationRenamer[New Name],"del "&amp;MigrationRenamer[Filename])</f>
        <v>ren 2019_03_28_000054_create_product_groups_table.php 2019_03_28_000053_create_product_groups_table.php</v>
      </c>
    </row>
    <row r="11" spans="1:8" x14ac:dyDescent="0.25">
      <c r="A11" s="32">
        <f t="shared" si="0"/>
        <v>10</v>
      </c>
      <c r="B11" s="1" t="s">
        <v>1873</v>
      </c>
      <c r="C11" s="8" t="str">
        <f>MID(MigrationRenamer[Filename],26,LEN(MigrationRenamer[Filename])-35)</f>
        <v>product_images</v>
      </c>
      <c r="D11" s="8" t="str">
        <f t="shared" si="1"/>
        <v>2019_03_28_</v>
      </c>
      <c r="E11" s="8" t="str">
        <f>TEXT(MATCH(MigrationRenamer[[#This Row],[Table]],Tables[Table],0),"000000")</f>
        <v>000054</v>
      </c>
      <c r="F11" s="8" t="str">
        <f>RIGHT(MigrationRenamer[Filename],LEN(MigrationRenamer[Filename])-LEN(MigrationRenamer[Date Part])-LEN(MigrationRenamer[Sequence]))</f>
        <v>_create_product_images_table.php</v>
      </c>
      <c r="G11" s="8" t="str">
        <f>MigrationRenamer[Date Part]&amp;MigrationRenamer[Sequence]&amp;MigrationRenamer[Name Part]</f>
        <v>2019_03_28_000054_create_product_images_table.php</v>
      </c>
      <c r="H11" s="8" t="str">
        <f>IFERROR("ren "&amp;MigrationRenamer[Filename]&amp;" "&amp;MigrationRenamer[New Name],"del "&amp;MigrationRenamer[Filename])</f>
        <v>ren 2019_03_28_000055_create_product_images_table.php 2019_03_28_000054_create_product_images_table.php</v>
      </c>
    </row>
    <row r="12" spans="1:8" x14ac:dyDescent="0.25">
      <c r="A12" s="32">
        <f t="shared" si="0"/>
        <v>11</v>
      </c>
      <c r="B12" s="1" t="s">
        <v>1874</v>
      </c>
      <c r="C12" s="8" t="str">
        <f>MID(MigrationRenamer[Filename],26,LEN(MigrationRenamer[Filename])-35)</f>
        <v>pricelist</v>
      </c>
      <c r="D12" s="8" t="str">
        <f t="shared" si="1"/>
        <v>2019_03_28_</v>
      </c>
      <c r="E12" s="8" t="str">
        <f>TEXT(MATCH(MigrationRenamer[[#This Row],[Table]],Tables[Table],0),"000000")</f>
        <v>000055</v>
      </c>
      <c r="F12" s="8" t="str">
        <f>RIGHT(MigrationRenamer[Filename],LEN(MigrationRenamer[Filename])-LEN(MigrationRenamer[Date Part])-LEN(MigrationRenamer[Sequence]))</f>
        <v>_create_pricelist_table.php</v>
      </c>
      <c r="G12" s="8" t="str">
        <f>MigrationRenamer[Date Part]&amp;MigrationRenamer[Sequence]&amp;MigrationRenamer[Name Part]</f>
        <v>2019_03_28_000055_create_pricelist_table.php</v>
      </c>
      <c r="H12" s="8" t="str">
        <f>IFERROR("ren "&amp;MigrationRenamer[Filename]&amp;" "&amp;MigrationRenamer[New Name],"del "&amp;MigrationRenamer[Filename])</f>
        <v>ren 2019_03_28_000056_create_pricelist_table.php 2019_03_28_000055_create_pricelist_table.php</v>
      </c>
    </row>
    <row r="13" spans="1:8" x14ac:dyDescent="0.25">
      <c r="A13" s="32">
        <f t="shared" si="0"/>
        <v>12</v>
      </c>
      <c r="B13" s="1" t="s">
        <v>1875</v>
      </c>
      <c r="C13" s="8" t="str">
        <f>MID(MigrationRenamer[Filename],26,LEN(MigrationRenamer[Filename])-35)</f>
        <v>pricelist_products</v>
      </c>
      <c r="D13" s="8" t="str">
        <f t="shared" si="1"/>
        <v>2019_03_28_</v>
      </c>
      <c r="E13" s="8" t="str">
        <f>TEXT(MATCH(MigrationRenamer[[#This Row],[Table]],Tables[Table],0),"000000")</f>
        <v>000056</v>
      </c>
      <c r="F13" s="8" t="str">
        <f>RIGHT(MigrationRenamer[Filename],LEN(MigrationRenamer[Filename])-LEN(MigrationRenamer[Date Part])-LEN(MigrationRenamer[Sequence]))</f>
        <v>_create_pricelist_products_table.php</v>
      </c>
      <c r="G13" s="8" t="str">
        <f>MigrationRenamer[Date Part]&amp;MigrationRenamer[Sequence]&amp;MigrationRenamer[Name Part]</f>
        <v>2019_03_28_000056_create_pricelist_products_table.php</v>
      </c>
      <c r="H13" s="8" t="str">
        <f>IFERROR("ren "&amp;MigrationRenamer[Filename]&amp;" "&amp;MigrationRenamer[New Name],"del "&amp;MigrationRenamer[Filename])</f>
        <v>ren 2019_03_28_000057_create_pricelist_products_table.php 2019_03_28_000056_create_pricelist_products_table.php</v>
      </c>
    </row>
    <row r="14" spans="1:8" x14ac:dyDescent="0.25">
      <c r="A14" s="32">
        <f t="shared" si="0"/>
        <v>13</v>
      </c>
      <c r="B14" s="1" t="s">
        <v>1876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1877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1878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1879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1880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1881</v>
      </c>
      <c r="C19" s="8" t="str">
        <f>MID(MigrationRenamer[Filename],26,LEN(MigrationRenamer[Filename])-35)</f>
        <v>transactions</v>
      </c>
      <c r="D19" s="8" t="str">
        <f t="shared" si="1"/>
        <v>2019_03_28_</v>
      </c>
      <c r="E19" s="8" t="str">
        <f>TEXT(MATCH(MigrationRenamer[[#This Row],[Table]],Tables[Table],0),"000000")</f>
        <v>000065</v>
      </c>
      <c r="F19" s="8" t="str">
        <f>RIGHT(MigrationRenamer[Filename],LEN(MigrationRenamer[Filename])-LEN(MigrationRenamer[Date Part])-LEN(MigrationRenamer[Sequence]))</f>
        <v>_create_transactions_table.php</v>
      </c>
      <c r="G19" s="8" t="str">
        <f>MigrationRenamer[Date Part]&amp;MigrationRenamer[Sequence]&amp;MigrationRenamer[Name Part]</f>
        <v>2019_03_28_000065_create_transactions_table.php</v>
      </c>
      <c r="H19" s="8" t="str">
        <f>IFERROR("ren "&amp;MigrationRenamer[Filename]&amp;" "&amp;MigrationRenamer[New Name],"del "&amp;MigrationRenamer[Filename])</f>
        <v>ren 2019_03_28_000063_create_transactions_table.php 2019_03_28_000065_create_transactions_table.php</v>
      </c>
    </row>
    <row r="20" spans="1:8" x14ac:dyDescent="0.25">
      <c r="A20" s="32">
        <f t="shared" si="0"/>
        <v>19</v>
      </c>
      <c r="B20" s="1" t="s">
        <v>1882</v>
      </c>
      <c r="C20" s="8" t="str">
        <f>MID(MigrationRenamer[Filename],26,LEN(MigrationRenamer[Filename])-35)</f>
        <v>transaction_details</v>
      </c>
      <c r="D20" s="8" t="str">
        <f t="shared" si="1"/>
        <v>2019_03_28_</v>
      </c>
      <c r="E20" s="8" t="str">
        <f>TEXT(MATCH(MigrationRenamer[[#This Row],[Table]],Tables[Table],0),"000000")</f>
        <v>000066</v>
      </c>
      <c r="F20" s="8" t="str">
        <f>RIGHT(MigrationRenamer[Filename],LEN(MigrationRenamer[Filename])-LEN(MigrationRenamer[Date Part])-LEN(MigrationRenamer[Sequence]))</f>
        <v>_create_transaction_details_table.php</v>
      </c>
      <c r="G20" s="8" t="str">
        <f>MigrationRenamer[Date Part]&amp;MigrationRenamer[Sequence]&amp;MigrationRenamer[Name Part]</f>
        <v>2019_03_28_000066_create_transaction_details_table.php</v>
      </c>
      <c r="H20" s="8" t="str">
        <f>IFERROR("ren "&amp;MigrationRenamer[Filename]&amp;" "&amp;MigrationRenamer[New Name],"del "&amp;MigrationRenamer[Filename])</f>
        <v>ren 2019_03_28_000064_create_transaction_details_table.php 2019_03_28_000066_create_transaction_details_table.php</v>
      </c>
    </row>
    <row r="21" spans="1:8" x14ac:dyDescent="0.25">
      <c r="A21" s="32">
        <f t="shared" si="0"/>
        <v>20</v>
      </c>
      <c r="B21" s="1" t="s">
        <v>1883</v>
      </c>
      <c r="C21" s="8" t="str">
        <f>MID(MigrationRenamer[Filename],26,LEN(MigrationRenamer[Filename])-35)</f>
        <v>d_data</v>
      </c>
      <c r="D21" s="8" t="str">
        <f t="shared" si="1"/>
        <v>2019_03_28_</v>
      </c>
      <c r="E21" s="8" t="str">
        <f>TEXT(MATCH(MigrationRenamer[[#This Row],[Table]],Tables[Table],0),"000000")</f>
        <v>000067</v>
      </c>
      <c r="F21" s="8" t="str">
        <f>RIGHT(MigrationRenamer[Filename],LEN(MigrationRenamer[Filename])-LEN(MigrationRenamer[Date Part])-LEN(MigrationRenamer[Sequence]))</f>
        <v>_create_d_data_table.php</v>
      </c>
      <c r="G21" s="8" t="str">
        <f>MigrationRenamer[Date Part]&amp;MigrationRenamer[Sequence]&amp;MigrationRenamer[Name Part]</f>
        <v>2019_03_28_000067_create_d_data_table.php</v>
      </c>
      <c r="H21" s="8" t="str">
        <f>IFERROR("ren "&amp;MigrationRenamer[Filename]&amp;" "&amp;MigrationRenamer[New Name],"del "&amp;MigrationRenamer[Filename])</f>
        <v>ren 2019_03_28_000065_create_d_data_table.php 2019_03_28_000067_create_d_data_table.php</v>
      </c>
    </row>
    <row r="22" spans="1:8" x14ac:dyDescent="0.25">
      <c r="A22" s="32">
        <f t="shared" si="0"/>
        <v>21</v>
      </c>
      <c r="B22" s="1" t="s">
        <v>1884</v>
      </c>
      <c r="C22" s="8" t="str">
        <f>MID(MigrationRenamer[Filename],26,LEN(MigrationRenamer[Filename])-35)</f>
        <v>sales_order</v>
      </c>
      <c r="D22" s="8" t="str">
        <f t="shared" si="1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_create_sales_order_table.php</v>
      </c>
      <c r="G22" s="8" t="str">
        <f>MigrationRenamer[Date Part]&amp;MigrationRenamer[Sequence]&amp;MigrationRenamer[Name Part]</f>
        <v>2019_03_28_000063_create_sales_order_table.php</v>
      </c>
      <c r="H22" s="8" t="str">
        <f>IFERROR("ren "&amp;MigrationRenamer[Filename]&amp;" "&amp;MigrationRenamer[New Name],"del "&amp;MigrationRenamer[Filename])</f>
        <v>ren 2019_03_28_000066_create_sales_order_table.php 2019_03_28_000063_create_sales_order_table.php</v>
      </c>
    </row>
    <row r="23" spans="1:8" x14ac:dyDescent="0.25">
      <c r="A23" s="32">
        <f t="shared" si="0"/>
        <v>22</v>
      </c>
      <c r="B23" s="1" t="s">
        <v>1885</v>
      </c>
      <c r="C23" s="8" t="str">
        <f>MID(MigrationRenamer[Filename],26,LEN(MigrationRenamer[Filename])-35)</f>
        <v>sales_order_items</v>
      </c>
      <c r="D23" s="8" t="str">
        <f t="shared" si="1"/>
        <v>2019_03_28_</v>
      </c>
      <c r="E23" s="8" t="str">
        <f>TEXT(MATCH(MigrationRenamer[[#This Row],[Table]],Tables[Table],0),"000000")</f>
        <v>000064</v>
      </c>
      <c r="F23" s="8" t="str">
        <f>RIGHT(MigrationRenamer[Filename],LEN(MigrationRenamer[Filename])-LEN(MigrationRenamer[Date Part])-LEN(MigrationRenamer[Sequence]))</f>
        <v>_create_sales_order_items_table.php</v>
      </c>
      <c r="G23" s="8" t="str">
        <f>MigrationRenamer[Date Part]&amp;MigrationRenamer[Sequence]&amp;MigrationRenamer[Name Part]</f>
        <v>2019_03_28_000064_create_sales_order_items_table.php</v>
      </c>
      <c r="H23" s="8" t="str">
        <f>IFERROR("ren "&amp;MigrationRenamer[Filename]&amp;" "&amp;MigrationRenamer[New Name],"del "&amp;MigrationRenamer[Filename])</f>
        <v>ren 2019_03_28_000067_create_sales_order_items_table.php 2019_03_28_000064_create_sales_order_items_table.php</v>
      </c>
    </row>
    <row r="24" spans="1:8" x14ac:dyDescent="0.25">
      <c r="A24" s="32">
        <f t="shared" si="0"/>
        <v>23</v>
      </c>
      <c r="B24" s="1" t="s">
        <v>1886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1887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1888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1889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opLeftCell="AE1" workbookViewId="0">
      <selection activeCell="AU3" sqref="AU3:AU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1379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1420</v>
      </c>
      <c r="N3" s="7">
        <f>VLOOKUP(ListExtras[[#This Row],[List Name]],ResourceList[[ListDisplayName]:[No]],2,0)</f>
        <v>322103</v>
      </c>
      <c r="O3" s="4"/>
      <c r="P3" s="4" t="s">
        <v>1406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1409</v>
      </c>
      <c r="G4" s="64" t="s">
        <v>1410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1420</v>
      </c>
      <c r="N4" s="7">
        <f>VLOOKUP(ListExtras[[#This Row],[List Name]],ResourceList[[ListDisplayName]:[No]],2,0)</f>
        <v>322103</v>
      </c>
      <c r="O4" s="4"/>
      <c r="P4" s="4" t="s">
        <v>1407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1377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1418</v>
      </c>
      <c r="G5" s="64" t="s">
        <v>1419</v>
      </c>
      <c r="H5" s="64" t="s">
        <v>1306</v>
      </c>
      <c r="I5" s="64" t="s">
        <v>1450</v>
      </c>
      <c r="J5" s="64">
        <v>50</v>
      </c>
      <c r="K5" s="58">
        <f>ResourceList[No]</f>
        <v>322103</v>
      </c>
      <c r="M5" s="4" t="s">
        <v>1439</v>
      </c>
      <c r="N5" s="7">
        <f>VLOOKUP(ListExtras[[#This Row],[List Name]],ResourceList[[ListDisplayName]:[No]],2,0)</f>
        <v>322104</v>
      </c>
      <c r="O5" s="4" t="s">
        <v>1440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1411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1359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1436</v>
      </c>
      <c r="G6" s="64" t="s">
        <v>1437</v>
      </c>
      <c r="H6" s="64" t="s">
        <v>1438</v>
      </c>
      <c r="I6" s="64" t="s">
        <v>23</v>
      </c>
      <c r="J6" s="64">
        <v>50</v>
      </c>
      <c r="K6" s="58">
        <f>ResourceList[No]</f>
        <v>322104</v>
      </c>
      <c r="M6" s="4" t="s">
        <v>1501</v>
      </c>
      <c r="N6" s="7">
        <f>VLOOKUP(ListExtras[[#This Row],[List Name]],ResourceList[[ListDisplayName]:[No]],2,0)</f>
        <v>322105</v>
      </c>
      <c r="O6" s="4"/>
      <c r="P6" s="4" t="s">
        <v>1502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1411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1412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1499</v>
      </c>
      <c r="G7" s="64" t="s">
        <v>1500</v>
      </c>
      <c r="H7" s="64" t="s">
        <v>1496</v>
      </c>
      <c r="I7" s="64" t="s">
        <v>1450</v>
      </c>
      <c r="J7" s="64">
        <v>50</v>
      </c>
      <c r="K7" s="58">
        <f>ResourceList[No]</f>
        <v>322105</v>
      </c>
      <c r="M7" s="4" t="s">
        <v>1501</v>
      </c>
      <c r="N7" s="7">
        <f>VLOOKUP(ListExtras[[#This Row],[List Name]],ResourceList[[ListDisplayName]:[No]],2,0)</f>
        <v>322105</v>
      </c>
      <c r="O7" s="4"/>
      <c r="P7" s="4" t="s">
        <v>1503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1415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1413</v>
      </c>
      <c r="AY7" s="64" t="s">
        <v>1412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1530</v>
      </c>
      <c r="G8" s="64" t="s">
        <v>1531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1501</v>
      </c>
      <c r="N8" s="7">
        <f>VLOOKUP(ListExtras[[#This Row],[List Name]],ResourceList[[ListDisplayName]:[No]],2,0)</f>
        <v>322105</v>
      </c>
      <c r="O8" s="4"/>
      <c r="P8" s="4" t="s">
        <v>1504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1420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1407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1414</v>
      </c>
      <c r="AY8" s="64" t="s">
        <v>1415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1534</v>
      </c>
      <c r="G9" s="64" t="s">
        <v>1535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1751</v>
      </c>
      <c r="N9" s="8">
        <f>VLOOKUP(ListExtras[[#This Row],[List Name]],ResourceList[[ListDisplayName]:[No]],2,0)</f>
        <v>322108</v>
      </c>
      <c r="O9" s="5"/>
      <c r="P9" s="4" t="s">
        <v>1743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1420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1406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1420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1407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1719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1750</v>
      </c>
      <c r="G10" s="78" t="s">
        <v>1758</v>
      </c>
      <c r="H10" s="78" t="s">
        <v>1721</v>
      </c>
      <c r="I10" s="78" t="s">
        <v>1752</v>
      </c>
      <c r="J10" s="78">
        <v>15</v>
      </c>
      <c r="K10" s="32">
        <f>ResourceList[No]</f>
        <v>322108</v>
      </c>
      <c r="M10" s="4" t="s">
        <v>1789</v>
      </c>
      <c r="N10" s="8">
        <f>VLOOKUP(ListExtras[[#This Row],[List Name]],ResourceList[[ListDisplayName]:[No]],2,0)</f>
        <v>322110</v>
      </c>
      <c r="O10" s="5"/>
      <c r="P10" s="4" t="s">
        <v>1783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1420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1406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1757</v>
      </c>
      <c r="G11" s="78" t="s">
        <v>1759</v>
      </c>
      <c r="H11" s="78" t="s">
        <v>1760</v>
      </c>
      <c r="I11" s="78" t="s">
        <v>768</v>
      </c>
      <c r="J11" s="78">
        <v>50</v>
      </c>
      <c r="K11" s="32">
        <f>ResourceList[No]</f>
        <v>322109</v>
      </c>
      <c r="M11" s="4" t="s">
        <v>1789</v>
      </c>
      <c r="N11" s="8">
        <f>VLOOKUP(ListExtras[[#This Row],[List Name]],ResourceList[[ListDisplayName]:[No]],2,0)</f>
        <v>322110</v>
      </c>
      <c r="O11" s="5"/>
      <c r="P11" s="4" t="s">
        <v>1784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1501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1420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1638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1787</v>
      </c>
      <c r="G12" s="78" t="s">
        <v>1788</v>
      </c>
      <c r="H12" s="78" t="s">
        <v>1639</v>
      </c>
      <c r="I12" s="78" t="s">
        <v>768</v>
      </c>
      <c r="J12" s="78">
        <v>50</v>
      </c>
      <c r="K12" s="32">
        <f>ResourceList[No]</f>
        <v>322110</v>
      </c>
      <c r="M12" s="4" t="s">
        <v>1814</v>
      </c>
      <c r="N12" s="8">
        <f>VLOOKUP(ListExtras[[#This Row],[List Name]],ResourceList[[ListDisplayName]:[No]],2,0)</f>
        <v>322111</v>
      </c>
      <c r="O12" s="5" t="s">
        <v>1815</v>
      </c>
      <c r="P12" s="4" t="s">
        <v>1783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1503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1420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1359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1638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1812</v>
      </c>
      <c r="G13" s="78" t="s">
        <v>1813</v>
      </c>
      <c r="H13" s="78" t="s">
        <v>1639</v>
      </c>
      <c r="I13" s="78" t="s">
        <v>768</v>
      </c>
      <c r="J13" s="78">
        <v>50</v>
      </c>
      <c r="K13" s="32">
        <f>ResourceList[No]</f>
        <v>322111</v>
      </c>
      <c r="M13" s="4" t="s">
        <v>1814</v>
      </c>
      <c r="N13" s="8">
        <f>VLOOKUP(ListExtras[[#This Row],[List Name]],ResourceList[[ListDisplayName]:[No]],2,0)</f>
        <v>322111</v>
      </c>
      <c r="O13" s="5"/>
      <c r="P13" s="4" t="s">
        <v>1783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308134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1504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1439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1532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1439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1414</v>
      </c>
      <c r="AY14" s="64" t="s">
        <v>1415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1536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1439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1413</v>
      </c>
      <c r="AY15" s="64" t="s">
        <v>1412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30" t="str">
        <f>'Table Seed Map'!$A$28&amp;"-"&amp;COUNTA($AH$1:ListSearch[[#This Row],[No]])-2</f>
        <v>List Search-14</v>
      </c>
      <c r="AG16" s="4" t="s">
        <v>1751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1743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1501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1505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1504</v>
      </c>
      <c r="BD16" s="64"/>
      <c r="BE16" s="64"/>
    </row>
    <row r="17" spans="32:57" x14ac:dyDescent="0.25">
      <c r="AF17" s="30" t="str">
        <f>'Table Seed Map'!$A$28&amp;"-"&amp;COUNTA($AH$1:ListSearch[[#This Row],[No]])-2</f>
        <v>List Search-15</v>
      </c>
      <c r="AG17" s="4" t="s">
        <v>1761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1501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1503</v>
      </c>
      <c r="BD17" s="64"/>
      <c r="BE17" s="64"/>
    </row>
    <row r="18" spans="32:57" x14ac:dyDescent="0.25">
      <c r="AF18" s="30" t="str">
        <f>'Table Seed Map'!$A$28&amp;"-"&amp;COUNTA($AH$1:ListSearch[[#This Row],[No]])-2</f>
        <v>List Search-16</v>
      </c>
      <c r="AG18" s="4" t="s">
        <v>1789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768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1502</v>
      </c>
      <c r="BD18" s="64"/>
      <c r="BE18" s="64"/>
    </row>
    <row r="19" spans="32:57" x14ac:dyDescent="0.25">
      <c r="AF19" s="30" t="str">
        <f>'Table Seed Map'!$A$28&amp;"-"&amp;COUNTA($AH$1:ListSearch[[#This Row],[No]])-2</f>
        <v>List Search-17</v>
      </c>
      <c r="AG19" s="4" t="s">
        <v>1789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1783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1359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F20" s="30" t="str">
        <f>'Table Seed Map'!$A$28&amp;"-"&amp;COUNTA($AH$1:ListSearch[[#This Row],[No]])-2</f>
        <v>List Search-18</v>
      </c>
      <c r="AG20" s="4" t="s">
        <v>1789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1784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1533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32:57" x14ac:dyDescent="0.25">
      <c r="AF21" s="30" t="str">
        <f>'Table Seed Map'!$A$28&amp;"-"&amp;COUNTA($AH$1:ListSearch[[#This Row],[No]])-2</f>
        <v>List Search-19</v>
      </c>
      <c r="AG21" s="4" t="s">
        <v>1814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768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32:57" x14ac:dyDescent="0.25">
      <c r="AF22" s="30" t="str">
        <f>'Table Seed Map'!$A$28&amp;"-"&amp;COUNTA($AH$1:ListSearch[[#This Row],[No]])-2</f>
        <v>List Search-20</v>
      </c>
      <c r="AG22" s="4" t="s">
        <v>1814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1783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32:57" x14ac:dyDescent="0.25">
      <c r="AF23" s="30" t="str">
        <f>'Table Seed Map'!$A$28&amp;"-"&amp;COUNTA($AH$1:ListSearch[[#This Row],[No]])-2</f>
        <v>List Search-21</v>
      </c>
      <c r="AG23" s="4" t="s">
        <v>1814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1784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1359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1536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1533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1536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1536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1537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1536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1538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30" t="str">
        <f>'Table Seed Map'!$A$27&amp;"-"&amp;COUNTA($AV$1:ListLayout[[#This Row],[No]])-2</f>
        <v>List Layout-26</v>
      </c>
      <c r="AU28" s="4" t="s">
        <v>1751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1743</v>
      </c>
      <c r="BD28" s="78"/>
      <c r="BE28" s="78"/>
    </row>
    <row r="29" spans="32:57" x14ac:dyDescent="0.25">
      <c r="AT29" s="30" t="str">
        <f>'Table Seed Map'!$A$27&amp;"-"&amp;COUNTA($AV$1:ListLayout[[#This Row],[No]])-2</f>
        <v>List Layout-27</v>
      </c>
      <c r="AU29" s="4" t="s">
        <v>1761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1533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32:57" x14ac:dyDescent="0.25">
      <c r="AT30" s="30" t="str">
        <f>'Table Seed Map'!$A$27&amp;"-"&amp;COUNTA($AV$1:ListLayout[[#This Row],[No]])-2</f>
        <v>List Layout-28</v>
      </c>
      <c r="AU30" s="4" t="s">
        <v>1761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1816</v>
      </c>
      <c r="AY30" s="78" t="s">
        <v>1632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32:57" x14ac:dyDescent="0.25">
      <c r="AT31" s="30" t="str">
        <f>'Table Seed Map'!$A$27&amp;"-"&amp;COUNTA($AV$1:ListLayout[[#This Row],[No]])-2</f>
        <v>List Layout-29</v>
      </c>
      <c r="AU31" s="4" t="s">
        <v>1761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1762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32:57" x14ac:dyDescent="0.25">
      <c r="AT32" s="30" t="str">
        <f>'Table Seed Map'!$A$27&amp;"-"&amp;COUNTA($AV$1:ListLayout[[#This Row],[No]])-2</f>
        <v>List Layout-30</v>
      </c>
      <c r="AU32" s="4" t="s">
        <v>1789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1533</v>
      </c>
      <c r="AY32" s="78" t="s">
        <v>768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1789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1783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1789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1784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1789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1775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1814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1533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1814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1783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1814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1784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1814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1775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</sheetData>
  <dataValidations count="4">
    <dataValidation type="list" allowBlank="1" showInputMessage="1" showErrorMessage="1" sqref="P2:S13 AO2:AR23 BC2:BE39">
      <formula1>Relations</formula1>
    </dataValidation>
    <dataValidation type="list" allowBlank="1" showInputMessage="1" showErrorMessage="1" sqref="M2:M13 AG2:AG23 AU2:AU39">
      <formula1>ListNames</formula1>
    </dataValidation>
    <dataValidation type="list" allowBlank="1" showInputMessage="1" showErrorMessage="1" sqref="O2:O13">
      <formula1>Scopes</formula1>
    </dataValidation>
    <dataValidation type="list" allowBlank="1" showInputMessage="1" showErrorMessage="1" sqref="B2:B13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O1" workbookViewId="0">
      <selection activeCell="AQ3" sqref="AQ3:AQ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1381</v>
      </c>
      <c r="G3" s="64" t="s">
        <v>1382</v>
      </c>
      <c r="H3" s="64" t="s">
        <v>23</v>
      </c>
      <c r="I3" s="88"/>
      <c r="J3" s="63">
        <f>ResourceData[No]</f>
        <v>327101</v>
      </c>
      <c r="L3" s="2" t="s">
        <v>1482</v>
      </c>
      <c r="M3" s="9">
        <f>VLOOKUP(DataExtra[[#This Row],[Data Name]],ResourceData[[DataDisplayName]:[No]],2,0)</f>
        <v>327102</v>
      </c>
      <c r="N3" s="2"/>
      <c r="O3" s="2" t="s">
        <v>1407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1383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1384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1385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1480</v>
      </c>
      <c r="G4" s="14" t="s">
        <v>1481</v>
      </c>
      <c r="H4" s="14" t="s">
        <v>1450</v>
      </c>
      <c r="I4" s="105"/>
      <c r="J4" s="106">
        <f>ResourceData[No]</f>
        <v>327102</v>
      </c>
      <c r="L4" s="2" t="s">
        <v>1482</v>
      </c>
      <c r="M4" s="9">
        <f>VLOOKUP(DataExtra[[#This Row],[Data Name]],ResourceData[[DataDisplayName]:[No]],2,0)</f>
        <v>327102</v>
      </c>
      <c r="N4" s="2"/>
      <c r="O4" s="2" t="s">
        <v>1406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1383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1385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1377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1517</v>
      </c>
      <c r="G5" s="64" t="s">
        <v>1518</v>
      </c>
      <c r="H5" s="14" t="s">
        <v>1450</v>
      </c>
      <c r="I5" s="88"/>
      <c r="J5" s="63">
        <f>ResourceData[No]</f>
        <v>327103</v>
      </c>
      <c r="L5" s="2" t="s">
        <v>1519</v>
      </c>
      <c r="M5" s="7">
        <f>VLOOKUP(DataExtra[[#This Row],[Data Name]],ResourceData[[DataDisplayName]:[No]],2,0)</f>
        <v>327103</v>
      </c>
      <c r="N5" s="4"/>
      <c r="O5" s="2" t="s">
        <v>1502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1482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1483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1359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1719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1737</v>
      </c>
      <c r="G6" s="78" t="s">
        <v>1738</v>
      </c>
      <c r="H6" s="78" t="s">
        <v>1739</v>
      </c>
      <c r="I6" s="117"/>
      <c r="J6" s="116">
        <f>ResourceData[No]</f>
        <v>327104</v>
      </c>
      <c r="L6" s="2" t="s">
        <v>1519</v>
      </c>
      <c r="M6" s="7">
        <f>VLOOKUP(DataExtra[[#This Row],[Data Name]],ResourceData[[DataDisplayName]:[No]],2,0)</f>
        <v>327103</v>
      </c>
      <c r="N6" s="4"/>
      <c r="O6" s="2" t="s">
        <v>1503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1519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1351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1351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1638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1771</v>
      </c>
      <c r="G7" s="78" t="s">
        <v>1772</v>
      </c>
      <c r="H7" s="78" t="s">
        <v>768</v>
      </c>
      <c r="I7" s="117"/>
      <c r="J7" s="116">
        <f>ResourceData[No]</f>
        <v>327105</v>
      </c>
      <c r="L7" s="2" t="s">
        <v>1519</v>
      </c>
      <c r="M7" s="7">
        <f>VLOOKUP(DataExtra[[#This Row],[Data Name]],ResourceData[[DataDisplayName]:[No]],2,0)</f>
        <v>327103</v>
      </c>
      <c r="N7" s="4"/>
      <c r="O7" s="2" t="s">
        <v>1504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1740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1739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1484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1407</v>
      </c>
    </row>
    <row r="8" spans="1:49" x14ac:dyDescent="0.25">
      <c r="L8" s="4" t="s">
        <v>1740</v>
      </c>
      <c r="M8" s="8">
        <f>VLOOKUP(DataExtra[[#This Row],[Data Name]],ResourceData[[DataDisplayName]:[No]],2,0)</f>
        <v>327104</v>
      </c>
      <c r="N8" s="5"/>
      <c r="O8" s="2" t="s">
        <v>1743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1773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1484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1485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1406</v>
      </c>
    </row>
    <row r="9" spans="1:49" x14ac:dyDescent="0.25">
      <c r="L9" s="4" t="s">
        <v>1773</v>
      </c>
      <c r="M9" s="8">
        <f>VLOOKUP(DataExtra[[#This Row],[Data Name]],ResourceData[[DataDisplayName]:[No]],2,0)</f>
        <v>327105</v>
      </c>
      <c r="N9" s="5"/>
      <c r="O9" s="2" t="s">
        <v>1783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1773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1775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1484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1773</v>
      </c>
      <c r="M10" s="8">
        <f>VLOOKUP(DataExtra[[#This Row],[Data Name]],ResourceData[[DataDisplayName]:[No]],2,0)</f>
        <v>327105</v>
      </c>
      <c r="N10" s="5"/>
      <c r="O10" s="4" t="s">
        <v>1784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P10" s="16" t="str">
        <f>'Table Seed Map'!$A$33&amp;"-"&amp;-1+COUNTA($AQ$1:DataViewSectionItem[[#This Row],[Data Section for Items]])</f>
        <v>Data View Section Items-8</v>
      </c>
      <c r="AQ10" s="4" t="s">
        <v>1484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1359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1520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1505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1504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1520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1503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1520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1502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1520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1359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1744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1726</v>
      </c>
      <c r="AU15" s="78" t="s">
        <v>1704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1744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1727</v>
      </c>
      <c r="AU16" s="78" t="s">
        <v>1705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1744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1728</v>
      </c>
      <c r="AU17" s="78" t="s">
        <v>1706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1744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1729</v>
      </c>
      <c r="AU18" s="78" t="s">
        <v>1707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1744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1730</v>
      </c>
      <c r="AU19" s="78" t="s">
        <v>1708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1774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1533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1774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1783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1774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1784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1774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1776</v>
      </c>
      <c r="AU23" s="78" t="s">
        <v>1626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1774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1777</v>
      </c>
      <c r="AU24" s="78" t="s">
        <v>1627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1785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1778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1785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1786</v>
      </c>
      <c r="AU26" s="78" t="s">
        <v>1644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1785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1775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1785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1359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</sheetData>
  <dataValidations count="5">
    <dataValidation type="list" allowBlank="1" showInputMessage="1" showErrorMessage="1" sqref="O2:R10 AN2:AN9 AW2:AW28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9">
      <formula1>DataNames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AQ2:AQ28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opLeftCell="C1" workbookViewId="0">
      <selection activeCell="AA3" sqref="AA3:AA4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1387</v>
      </c>
      <c r="G3" s="67" t="s">
        <v>1388</v>
      </c>
      <c r="H3" s="67"/>
      <c r="I3" s="67"/>
      <c r="J3" s="67" t="s">
        <v>1368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1389</v>
      </c>
      <c r="U3" s="87"/>
      <c r="V3" s="87"/>
      <c r="W3" s="87"/>
      <c r="X3" s="87"/>
      <c r="Y3" s="73">
        <f>ResourceAction[No]</f>
        <v>332101</v>
      </c>
      <c r="Z3"/>
      <c r="AA3" s="4" t="s">
        <v>1400</v>
      </c>
      <c r="AB3" s="60">
        <f>VLOOKUP(ActionListNData[[#This Row],[Action Name]],ResourceAction[[Display]:[No]],3,0)</f>
        <v>332103</v>
      </c>
      <c r="AC3" s="60" t="s">
        <v>1380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1390</v>
      </c>
      <c r="G4" s="67" t="s">
        <v>1391</v>
      </c>
      <c r="H4" s="67"/>
      <c r="I4" s="67"/>
      <c r="J4" s="67" t="s">
        <v>1392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1393</v>
      </c>
      <c r="U4" s="87"/>
      <c r="V4" s="87"/>
      <c r="W4" s="87"/>
      <c r="X4" s="87"/>
      <c r="Y4" s="73">
        <f>ResourceAction[No]</f>
        <v>332102</v>
      </c>
      <c r="Z4"/>
      <c r="AA4" s="4" t="s">
        <v>1401</v>
      </c>
      <c r="AB4" s="60">
        <f>VLOOKUP(ActionListNData[[#This Row],[Action Name]],ResourceAction[[Display]:[No]],3,0)</f>
        <v>332104</v>
      </c>
      <c r="AC4" s="60" t="s">
        <v>1380</v>
      </c>
      <c r="AD4" s="60" t="s">
        <v>1383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1394</v>
      </c>
      <c r="G5" s="67" t="s">
        <v>1395</v>
      </c>
      <c r="H5" s="67" t="s">
        <v>1351</v>
      </c>
      <c r="I5" s="67" t="s">
        <v>1369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1396</v>
      </c>
      <c r="U5" s="87"/>
      <c r="V5" s="87"/>
      <c r="W5" s="87"/>
      <c r="X5" s="87"/>
      <c r="Y5" s="73">
        <f>ResourceAction[No]</f>
        <v>332103</v>
      </c>
      <c r="Z5"/>
      <c r="AA5" s="4" t="s">
        <v>1425</v>
      </c>
      <c r="AB5" s="60">
        <f>VLOOKUP(ActionListNData[[#This Row],[Action Name]],ResourceAction[[Display]:[No]],3,0)</f>
        <v>332106</v>
      </c>
      <c r="AC5" s="60" t="s">
        <v>1439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1397</v>
      </c>
      <c r="G6" s="67" t="s">
        <v>1398</v>
      </c>
      <c r="H6" s="67" t="s">
        <v>1399</v>
      </c>
      <c r="I6" s="67" t="s">
        <v>1369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1389</v>
      </c>
      <c r="U6" s="87" t="s">
        <v>1396</v>
      </c>
      <c r="V6" s="87"/>
      <c r="W6" s="87"/>
      <c r="X6" s="87"/>
      <c r="Y6" s="73">
        <f>ResourceAction[No]</f>
        <v>332104</v>
      </c>
      <c r="Z6"/>
      <c r="AA6" s="2" t="s">
        <v>1456</v>
      </c>
      <c r="AB6" s="16">
        <f>VLOOKUP(ActionListNData[[#This Row],[Action Name]],ResourceAction[[Display]:[No]],3,0)</f>
        <v>332109</v>
      </c>
      <c r="AC6" s="60" t="s">
        <v>1439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1416</v>
      </c>
      <c r="G7" s="67" t="s">
        <v>1410</v>
      </c>
      <c r="H7" s="67"/>
      <c r="I7" s="67"/>
      <c r="J7" s="67" t="s">
        <v>1392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1417</v>
      </c>
      <c r="U7" s="87"/>
      <c r="V7" s="87"/>
      <c r="W7" s="87"/>
      <c r="X7" s="87"/>
      <c r="Y7" s="73">
        <f>ResourceAction[No]</f>
        <v>332105</v>
      </c>
      <c r="Z7"/>
      <c r="AA7" s="2" t="s">
        <v>1464</v>
      </c>
      <c r="AB7" s="16">
        <f>VLOOKUP(ActionListNData[[#This Row],[Action Name]],ResourceAction[[Display]:[No]],3,0)</f>
        <v>332110</v>
      </c>
      <c r="AC7" s="60" t="s">
        <v>1380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1421</v>
      </c>
      <c r="G8" s="67" t="s">
        <v>1422</v>
      </c>
      <c r="H8" s="67" t="s">
        <v>1451</v>
      </c>
      <c r="I8" s="67" t="s">
        <v>1369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1408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1423</v>
      </c>
      <c r="U8" s="87" t="s">
        <v>1424</v>
      </c>
      <c r="V8" s="87"/>
      <c r="W8" s="87"/>
      <c r="X8" s="87"/>
      <c r="Y8" s="73">
        <f>ResourceAction[No]</f>
        <v>332106</v>
      </c>
      <c r="Z8"/>
      <c r="AA8" s="2" t="s">
        <v>1465</v>
      </c>
      <c r="AB8" s="16">
        <f>VLOOKUP(ActionListNData[[#This Row],[Action Name]],ResourceAction[[Display]:[No]],3,0)</f>
        <v>332111</v>
      </c>
      <c r="AC8" s="60" t="s">
        <v>1380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1441</v>
      </c>
      <c r="G9" s="67" t="s">
        <v>1442</v>
      </c>
      <c r="H9" s="67"/>
      <c r="I9" s="67"/>
      <c r="J9" s="67" t="s">
        <v>1438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1443</v>
      </c>
      <c r="U9" s="87"/>
      <c r="V9" s="87"/>
      <c r="W9" s="87"/>
      <c r="X9" s="87"/>
      <c r="Y9" s="73">
        <f>ResourceAction[No]</f>
        <v>332107</v>
      </c>
      <c r="Z9"/>
      <c r="AA9" s="2" t="s">
        <v>1490</v>
      </c>
      <c r="AB9" s="16">
        <f>VLOOKUP(ActionListNData[[#This Row],[Action Name]],ResourceAction[[Display]:[No]],3,0)</f>
        <v>332114</v>
      </c>
      <c r="AC9" s="60" t="s">
        <v>1420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1446</v>
      </c>
      <c r="G10" s="67" t="s">
        <v>1447</v>
      </c>
      <c r="H10" s="67"/>
      <c r="I10" s="67"/>
      <c r="J10" s="67" t="s">
        <v>1448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1449</v>
      </c>
      <c r="U10" s="87"/>
      <c r="V10" s="87"/>
      <c r="W10" s="87"/>
      <c r="X10" s="87"/>
      <c r="Y10" s="73">
        <f>ResourceAction[No]</f>
        <v>332108</v>
      </c>
      <c r="Z10"/>
      <c r="AA10" s="2" t="s">
        <v>1491</v>
      </c>
      <c r="AB10" s="16">
        <f>VLOOKUP(ActionListNData[[#This Row],[Action Name]],ResourceAction[[Display]:[No]],3,0)</f>
        <v>332113</v>
      </c>
      <c r="AC10" s="16" t="s">
        <v>1420</v>
      </c>
      <c r="AD10" s="16" t="s">
        <v>1482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1452</v>
      </c>
      <c r="G11" s="67" t="s">
        <v>1453</v>
      </c>
      <c r="H11" s="67" t="s">
        <v>1454</v>
      </c>
      <c r="I11" s="67" t="s">
        <v>1369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1455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1423</v>
      </c>
      <c r="U11" s="87" t="s">
        <v>1449</v>
      </c>
      <c r="V11" s="87" t="s">
        <v>1468</v>
      </c>
      <c r="W11" s="87"/>
      <c r="X11" s="87"/>
      <c r="Y11" s="73">
        <f>ResourceAction[No]</f>
        <v>332109</v>
      </c>
      <c r="Z11"/>
      <c r="AA11" s="2" t="s">
        <v>1526</v>
      </c>
      <c r="AB11" s="60">
        <f>VLOOKUP(ActionListNData[[#This Row],[Action Name]],ResourceAction[[Display]:[No]],3,0)</f>
        <v>332117</v>
      </c>
      <c r="AC11" s="16" t="s">
        <v>1501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1460</v>
      </c>
      <c r="G12" s="38" t="s">
        <v>1461</v>
      </c>
      <c r="H12" s="38" t="s">
        <v>1462</v>
      </c>
      <c r="I12" s="67" t="s">
        <v>1369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1408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1463</v>
      </c>
      <c r="U12" s="96" t="s">
        <v>1424</v>
      </c>
      <c r="V12" s="87"/>
      <c r="W12" s="96"/>
      <c r="X12" s="96"/>
      <c r="Y12" s="55">
        <f>ResourceAction[No]</f>
        <v>332110</v>
      </c>
      <c r="Z12"/>
      <c r="AA12" s="2" t="s">
        <v>1527</v>
      </c>
      <c r="AB12" s="60">
        <f>VLOOKUP(ActionListNData[[#This Row],[Action Name]],ResourceAction[[Display]:[No]],3,0)</f>
        <v>332118</v>
      </c>
      <c r="AC12" s="16" t="s">
        <v>1501</v>
      </c>
      <c r="AD12" s="60" t="s">
        <v>1519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1457</v>
      </c>
      <c r="G13" s="38" t="s">
        <v>1458</v>
      </c>
      <c r="H13" s="38" t="s">
        <v>1459</v>
      </c>
      <c r="I13" s="67" t="s">
        <v>1369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1455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1463</v>
      </c>
      <c r="U13" s="96" t="s">
        <v>1449</v>
      </c>
      <c r="V13" s="87" t="s">
        <v>1469</v>
      </c>
      <c r="W13" s="96"/>
      <c r="X13" s="96"/>
      <c r="Y13" s="55">
        <f>ResourceAction[No]</f>
        <v>332111</v>
      </c>
      <c r="AA13" s="2" t="s">
        <v>1549</v>
      </c>
      <c r="AB13" s="60">
        <f>VLOOKUP(ActionListNData[[#This Row],[Action Name]],ResourceAction[[Display]:[No]],3,0)</f>
        <v>332121</v>
      </c>
      <c r="AC13" s="60" t="s">
        <v>1439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1470</v>
      </c>
      <c r="G14" s="38" t="s">
        <v>1471</v>
      </c>
      <c r="H14" s="38"/>
      <c r="I14" s="38"/>
      <c r="J14" s="38" t="s">
        <v>1392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1424</v>
      </c>
      <c r="U14" s="96"/>
      <c r="V14" s="96"/>
      <c r="W14" s="96"/>
      <c r="X14" s="96"/>
      <c r="Y14" s="55">
        <f>ResourceAction[No]</f>
        <v>332112</v>
      </c>
      <c r="AA14" s="2" t="s">
        <v>1553</v>
      </c>
      <c r="AB14" s="60">
        <f>VLOOKUP(ActionListNData[[#This Row],[Action Name]],ResourceAction[[Display]:[No]],3,0)</f>
        <v>332122</v>
      </c>
      <c r="AC14" s="60" t="s">
        <v>1439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1477</v>
      </c>
      <c r="G15" s="38" t="s">
        <v>1478</v>
      </c>
      <c r="H15" s="38" t="s">
        <v>1474</v>
      </c>
      <c r="I15" s="38" t="s">
        <v>1369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1479</v>
      </c>
      <c r="U15" s="96" t="s">
        <v>1486</v>
      </c>
      <c r="V15" s="96"/>
      <c r="W15" s="96"/>
      <c r="X15" s="96"/>
      <c r="Y15" s="55">
        <f>ResourceAction[No]</f>
        <v>332113</v>
      </c>
      <c r="AA15" s="2" t="s">
        <v>1563</v>
      </c>
      <c r="AB15" s="60">
        <f>VLOOKUP(ActionListNData[[#This Row],[Action Name]],ResourceAction[[Display]:[No]],3,0)</f>
        <v>332123</v>
      </c>
      <c r="AC15" s="60" t="s">
        <v>1532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1487</v>
      </c>
      <c r="G16" s="38" t="s">
        <v>1488</v>
      </c>
      <c r="H16" s="38" t="s">
        <v>1489</v>
      </c>
      <c r="I16" s="38" t="s">
        <v>1369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1486</v>
      </c>
      <c r="U16" s="96"/>
      <c r="V16" s="96"/>
      <c r="W16" s="96"/>
      <c r="X16" s="96"/>
      <c r="Y16" s="55">
        <f>ResourceAction[No]</f>
        <v>332114</v>
      </c>
      <c r="AA16" s="2" t="s">
        <v>1564</v>
      </c>
      <c r="AB16" s="60">
        <f>VLOOKUP(ActionListNData[[#This Row],[Action Name]],ResourceAction[[Display]:[No]],3,0)</f>
        <v>332124</v>
      </c>
      <c r="AC16" s="60" t="s">
        <v>1532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1506</v>
      </c>
      <c r="G17" s="67" t="s">
        <v>1507</v>
      </c>
      <c r="H17" s="67"/>
      <c r="I17" s="67"/>
      <c r="J17" s="67" t="s">
        <v>1368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1508</v>
      </c>
      <c r="U17" s="87"/>
      <c r="V17" s="87"/>
      <c r="W17" s="87"/>
      <c r="X17" s="87"/>
      <c r="Y17" s="73">
        <f>ResourceAction[No]</f>
        <v>332115</v>
      </c>
      <c r="AA17" s="2" t="s">
        <v>1570</v>
      </c>
      <c r="AB17" s="60">
        <f>VLOOKUP(ActionListNData[[#This Row],[Action Name]],ResourceAction[[Display]:[No]],3,0)</f>
        <v>332125</v>
      </c>
      <c r="AC17" s="60" t="s">
        <v>1536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1509</v>
      </c>
      <c r="G18" s="67" t="s">
        <v>1510</v>
      </c>
      <c r="H18" s="67"/>
      <c r="I18" s="67"/>
      <c r="J18" s="67" t="s">
        <v>1392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1511</v>
      </c>
      <c r="U18" s="87"/>
      <c r="V18" s="87"/>
      <c r="W18" s="87"/>
      <c r="X18" s="87"/>
      <c r="Y18" s="73">
        <f>ResourceAction[No]</f>
        <v>332116</v>
      </c>
      <c r="AA18" s="4" t="s">
        <v>1756</v>
      </c>
      <c r="AB18" s="30">
        <f>VLOOKUP(ActionListNData[[#This Row],[Action Name]],ResourceAction[[Display]:[No]],3,0)</f>
        <v>332127</v>
      </c>
      <c r="AC18" s="60" t="s">
        <v>1751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1521</v>
      </c>
      <c r="G19" s="67" t="s">
        <v>1522</v>
      </c>
      <c r="H19" s="67" t="s">
        <v>1489</v>
      </c>
      <c r="I19" s="67" t="s">
        <v>1369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1523</v>
      </c>
      <c r="U19" s="87"/>
      <c r="V19" s="87"/>
      <c r="W19" s="87"/>
      <c r="X19" s="87"/>
      <c r="Y19" s="73">
        <f>ResourceAction[No]</f>
        <v>332117</v>
      </c>
      <c r="AA19" s="4" t="s">
        <v>1829</v>
      </c>
      <c r="AB19" s="30">
        <f>VLOOKUP(ActionListNData[[#This Row],[Action Name]],ResourceAction[[Display]:[No]],3,0)</f>
        <v>332129</v>
      </c>
      <c r="AC19" s="60" t="s">
        <v>1751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1524</v>
      </c>
      <c r="G20" s="67" t="s">
        <v>1525</v>
      </c>
      <c r="H20" s="67" t="s">
        <v>1399</v>
      </c>
      <c r="I20" s="67" t="s">
        <v>1369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1508</v>
      </c>
      <c r="U20" s="87" t="s">
        <v>1523</v>
      </c>
      <c r="V20" s="87"/>
      <c r="W20" s="87"/>
      <c r="X20" s="87"/>
      <c r="Y20" s="73">
        <f>ResourceAction[No]</f>
        <v>332118</v>
      </c>
      <c r="AA20" s="4" t="s">
        <v>1799</v>
      </c>
      <c r="AB20" s="30">
        <f>VLOOKUP(ActionListNData[[#This Row],[Action Name]],ResourceAction[[Display]:[No]],3,0)</f>
        <v>332132</v>
      </c>
      <c r="AC20" s="60" t="s">
        <v>1789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1539</v>
      </c>
      <c r="G21" s="67" t="s">
        <v>1540</v>
      </c>
      <c r="H21" s="67"/>
      <c r="I21" s="67"/>
      <c r="J21" s="67" t="s">
        <v>1392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1541</v>
      </c>
      <c r="U21" s="87"/>
      <c r="V21" s="87"/>
      <c r="W21" s="87"/>
      <c r="X21" s="87"/>
      <c r="Y21" s="73">
        <f>ResourceAction[No]</f>
        <v>332119</v>
      </c>
      <c r="AA21" s="4" t="s">
        <v>1808</v>
      </c>
      <c r="AB21" s="30">
        <f>VLOOKUP(ActionListNData[[#This Row],[Action Name]],ResourceAction[[Display]:[No]],3,0)</f>
        <v>332133</v>
      </c>
      <c r="AC21" s="60" t="s">
        <v>1789</v>
      </c>
      <c r="AD21" s="30" t="s">
        <v>1773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1542</v>
      </c>
      <c r="G22" s="67" t="s">
        <v>1543</v>
      </c>
      <c r="H22" s="67"/>
      <c r="I22" s="67"/>
      <c r="J22" s="67" t="s">
        <v>1392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1544</v>
      </c>
      <c r="U22" s="87"/>
      <c r="V22" s="87"/>
      <c r="W22" s="87"/>
      <c r="X22" s="87"/>
      <c r="Y22" s="73">
        <f>ResourceAction[No]</f>
        <v>332120</v>
      </c>
      <c r="AA22" s="4" t="s">
        <v>1799</v>
      </c>
      <c r="AB22" s="30">
        <f>VLOOKUP(ActionListNData[[#This Row],[Action Name]],ResourceAction[[Display]:[No]],3,0)</f>
        <v>332132</v>
      </c>
      <c r="AC22" s="60" t="s">
        <v>1814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1545</v>
      </c>
      <c r="G23" s="67" t="s">
        <v>1546</v>
      </c>
      <c r="H23" s="67" t="s">
        <v>1547</v>
      </c>
      <c r="I23" s="67" t="s">
        <v>1369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1408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1548</v>
      </c>
      <c r="U23" s="87" t="s">
        <v>1511</v>
      </c>
      <c r="V23" s="87"/>
      <c r="W23" s="87"/>
      <c r="X23" s="87"/>
      <c r="Y23" s="73">
        <f>ResourceAction[No]</f>
        <v>332121</v>
      </c>
      <c r="AA23" s="4" t="s">
        <v>1808</v>
      </c>
      <c r="AB23" s="30">
        <f>VLOOKUP(ActionListNData[[#This Row],[Action Name]],ResourceAction[[Display]:[No]],3,0)</f>
        <v>332133</v>
      </c>
      <c r="AC23" s="60" t="s">
        <v>1814</v>
      </c>
      <c r="AD23" s="30" t="s">
        <v>1773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1550</v>
      </c>
      <c r="G24" s="67" t="s">
        <v>1551</v>
      </c>
      <c r="H24" s="67" t="s">
        <v>1552</v>
      </c>
      <c r="I24" s="67" t="s">
        <v>1369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1455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1548</v>
      </c>
      <c r="U24" s="87" t="s">
        <v>1508</v>
      </c>
      <c r="V24" s="87" t="s">
        <v>1554</v>
      </c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1555</v>
      </c>
      <c r="G25" s="67" t="s">
        <v>1556</v>
      </c>
      <c r="H25" s="67" t="s">
        <v>1557</v>
      </c>
      <c r="I25" s="67" t="s">
        <v>1369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1408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1558</v>
      </c>
      <c r="U25" s="87" t="s">
        <v>1511</v>
      </c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1559</v>
      </c>
      <c r="G26" s="67" t="s">
        <v>1560</v>
      </c>
      <c r="H26" s="67" t="s">
        <v>1561</v>
      </c>
      <c r="I26" s="67" t="s">
        <v>1369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1455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1558</v>
      </c>
      <c r="U26" s="87" t="s">
        <v>1508</v>
      </c>
      <c r="V26" s="87" t="s">
        <v>1562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1566</v>
      </c>
      <c r="G27" s="67" t="s">
        <v>1567</v>
      </c>
      <c r="H27" s="67" t="s">
        <v>1568</v>
      </c>
      <c r="I27" s="67" t="s">
        <v>1369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1569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1565</v>
      </c>
      <c r="U27" s="87" t="s">
        <v>1443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1719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1734</v>
      </c>
      <c r="G28" s="79" t="s">
        <v>1735</v>
      </c>
      <c r="H28" s="79"/>
      <c r="I28" s="67" t="s">
        <v>1369</v>
      </c>
      <c r="J28" s="79" t="s">
        <v>1747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1736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1719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1745</v>
      </c>
      <c r="G29" s="79" t="s">
        <v>1746</v>
      </c>
      <c r="H29" s="79" t="s">
        <v>1748</v>
      </c>
      <c r="I29" s="67" t="s">
        <v>1369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1736</v>
      </c>
      <c r="U29" s="87" t="s">
        <v>1749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1719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1753</v>
      </c>
      <c r="G30" s="79" t="s">
        <v>1754</v>
      </c>
      <c r="H30" s="79"/>
      <c r="I30" s="79"/>
      <c r="J30" s="79" t="s">
        <v>1392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1755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1719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1827</v>
      </c>
      <c r="G31" s="79" t="s">
        <v>1828</v>
      </c>
      <c r="H31" s="79" t="s">
        <v>1351</v>
      </c>
      <c r="I31" s="79" t="s">
        <v>1369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327105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1798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1638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1790</v>
      </c>
      <c r="G32" s="79" t="s">
        <v>1791</v>
      </c>
      <c r="H32" s="79"/>
      <c r="I32" s="79"/>
      <c r="J32" s="79" t="s">
        <v>1392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1792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1638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1793</v>
      </c>
      <c r="G33" s="79" t="s">
        <v>1794</v>
      </c>
      <c r="H33" s="79"/>
      <c r="I33" s="79"/>
      <c r="J33" s="79" t="s">
        <v>1747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1795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1638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1796</v>
      </c>
      <c r="G34" s="79" t="s">
        <v>1797</v>
      </c>
      <c r="H34" s="79" t="s">
        <v>1351</v>
      </c>
      <c r="I34" s="79" t="s">
        <v>1369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1798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1638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1805</v>
      </c>
      <c r="G35" s="79" t="s">
        <v>1806</v>
      </c>
      <c r="H35" s="79" t="s">
        <v>335</v>
      </c>
      <c r="I35" s="79" t="s">
        <v>1369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1807</v>
      </c>
      <c r="U35" s="83" t="s">
        <v>1798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1638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1817</v>
      </c>
      <c r="G36" s="79" t="s">
        <v>1818</v>
      </c>
      <c r="H36" s="79"/>
      <c r="I36" s="79"/>
      <c r="J36" s="79" t="s">
        <v>1819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1820</v>
      </c>
      <c r="U36" s="83"/>
      <c r="V36" s="83"/>
      <c r="W36" s="83"/>
      <c r="X36" s="83"/>
      <c r="Y36" s="84">
        <f>ResourceAction[No]</f>
        <v>332134</v>
      </c>
    </row>
  </sheetData>
  <dataValidations count="7">
    <dataValidation type="list" allowBlank="1" showInputMessage="1" showErrorMessage="1" sqref="AN2 AA2:AA23">
      <formula1>ActionsName</formula1>
    </dataValidation>
    <dataValidation type="list" allowBlank="1" showInputMessage="1" showErrorMessage="1" sqref="I2:I36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6">
      <formula1>Resources</formula1>
    </dataValidation>
    <dataValidation type="list" allowBlank="1" showInputMessage="1" showErrorMessage="1" sqref="T2:X36">
      <formula1>IDNs</formula1>
    </dataValidation>
    <dataValidation type="list" allowBlank="1" showInputMessage="1" showErrorMessage="1" sqref="N2:N36">
      <formula1>"type,Method,Dashboard,Form,List,Data,FormWithData,ListRelation,AddRelation,ManageRelation"</formula1>
    </dataValidation>
    <dataValidation type="list" allowBlank="1" showInputMessage="1" showErrorMessage="1" sqref="AC2:AC23">
      <formula1>ListNames</formula1>
    </dataValidation>
    <dataValidation type="list" allowBlank="1" showInputMessage="1" showErrorMessage="1" sqref="AD2:AD23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11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29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1</v>
      </c>
      <c r="M9" s="6" t="str">
        <f ca="1">IFERROR(VLOOKUP(IDNMaps[[#This Row],[Type]],RecordCount[],6,0)&amp;"-"&amp;IDNMaps[[#This Row],[Type Count]],"")</f>
        <v>Resource Lists-1</v>
      </c>
      <c r="N9" s="6" t="str">
        <f ca="1">IFERROR(VLOOKUP(IDNMaps[[#This Row],[Primary]],INDIRECT(VLOOKUP(IDNMaps[[#This Row],[Type]],RecordCount[],2,0)),VLOOKUP(IDNMaps[[#This Row],[Type]],RecordCount[],7,0),0),"")</f>
        <v>Setting/Settings</v>
      </c>
      <c r="O9" s="6" t="str">
        <f ca="1">IF(IDNMaps[[#This Row],[Name]]="","","("&amp;IDNMaps[[#This Row],[Type]]&amp;") "&amp;IDNMaps[[#This Row],[Name]])</f>
        <v>(Lists) Setting/Settings</v>
      </c>
      <c r="P9" s="6">
        <f ca="1">IFERROR(VLOOKUP(IDNMaps[[#This Row],[Primary]],INDIRECT(VLOOKUP(IDNMaps[[#This Row],[Type]],RecordCount[],2,0)),VLOOKUP(IDNMaps[[#This Row],[Type]],RecordCount[],8,0),0),"")</f>
        <v>322101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2</v>
      </c>
      <c r="M10" s="6" t="str">
        <f ca="1">IFERROR(VLOOKUP(IDNMaps[[#This Row],[Type]],RecordCount[],6,0)&amp;"-"&amp;IDNMaps[[#This Row],[Type Count]],"")</f>
        <v>Resource Lists-2</v>
      </c>
      <c r="N10" s="6" t="str">
        <f ca="1">IFERROR(VLOOKUP(IDNMaps[[#This Row],[Primary]],INDIRECT(VLOOKUP(IDNMaps[[#This Row],[Type]],RecordCount[],2,0)),VLOOKUP(IDNMaps[[#This Row],[Type]],RecordCount[],7,0),0),"")</f>
        <v>User/ListAllUsers</v>
      </c>
      <c r="O10" s="6" t="str">
        <f ca="1">IF(IDNMaps[[#This Row],[Name]]="","","("&amp;IDNMaps[[#This Row],[Type]]&amp;") "&amp;IDNMaps[[#This Row],[Name]])</f>
        <v>(Lists) User/ListAllUsers</v>
      </c>
      <c r="P10" s="6">
        <f ca="1">IFERROR(VLOOKUP(IDNMaps[[#This Row],[Primary]],INDIRECT(VLOOKUP(IDNMaps[[#This Row],[Type]],RecordCount[],2,0)),VLOOKUP(IDNMaps[[#This Row],[Type]],RecordCount[],8,0),0),"")</f>
        <v>322102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3</v>
      </c>
      <c r="M11" s="6" t="str">
        <f ca="1">IFERROR(VLOOKUP(IDNMaps[[#This Row],[Type]],RecordCount[],6,0)&amp;"-"&amp;IDNMaps[[#This Row],[Type Count]],"")</f>
        <v>Resource Lists-3</v>
      </c>
      <c r="N11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1" s="6" t="str">
        <f ca="1">IF(IDNMaps[[#This Row],[Name]]="","","("&amp;IDNMaps[[#This Row],[Type]]&amp;") "&amp;IDNMaps[[#This Row],[Name]])</f>
        <v>(Lists) UserSetting/ListAllUserSetting</v>
      </c>
      <c r="P11" s="6">
        <f ca="1">IFERROR(VLOOKUP(IDNMaps[[#This Row],[Primary]],INDIRECT(VLOOKUP(IDNMaps[[#This Row],[Type]],RecordCount[],2,0)),VLOOKUP(IDNMaps[[#This Row],[Type]],RecordCount[],8,0),0),"")</f>
        <v>322103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4</v>
      </c>
      <c r="M12" s="6" t="str">
        <f ca="1">IFERROR(VLOOKUP(IDNMaps[[#This Row],[Type]],RecordCount[],6,0)&amp;"-"&amp;IDNMaps[[#This Row],[Type Count]],"")</f>
        <v>Resource Lists-4</v>
      </c>
      <c r="N12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2" s="6" t="str">
        <f ca="1">IF(IDNMaps[[#This Row],[Name]]="","","("&amp;IDNMaps[[#This Row],[Type]]&amp;") "&amp;IDNMaps[[#This Row],[Name]])</f>
        <v>(Lists) User/SalesExecutiveUserList</v>
      </c>
      <c r="P12" s="6">
        <f ca="1">IFERROR(VLOOKUP(IDNMaps[[#This Row],[Primary]],INDIRECT(VLOOKUP(IDNMaps[[#This Row],[Type]],RecordCount[],2,0)),VLOOKUP(IDNMaps[[#This Row],[Type]],RecordCount[],8,0),0),"")</f>
        <v>322104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5</v>
      </c>
      <c r="M13" s="6" t="str">
        <f ca="1">IFERROR(VLOOKUP(IDNMaps[[#This Row],[Type]],RecordCount[],6,0)&amp;"-"&amp;IDNMaps[[#This Row],[Type Count]],"")</f>
        <v>Resource Lists-5</v>
      </c>
      <c r="N13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3" s="6" t="str">
        <f ca="1">IF(IDNMaps[[#This Row],[Name]]="","","("&amp;IDNMaps[[#This Row],[Type]]&amp;") "&amp;IDNMaps[[#This Row],[Name]])</f>
        <v>(Lists) UserStoreArea/UserStoreAreaList</v>
      </c>
      <c r="P13" s="6">
        <f ca="1">IFERROR(VLOOKUP(IDNMaps[[#This Row],[Primary]],INDIRECT(VLOOKUP(IDNMaps[[#This Row],[Type]],RecordCount[],2,0)),VLOOKUP(IDNMaps[[#This Row],[Type]],RecordCount[],8,0),0),"")</f>
        <v>322105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6</v>
      </c>
      <c r="M14" s="6" t="str">
        <f ca="1">IFERROR(VLOOKUP(IDNMaps[[#This Row],[Type]],RecordCount[],6,0)&amp;"-"&amp;IDNMaps[[#This Row],[Type Count]],"")</f>
        <v>Resource Lists-6</v>
      </c>
      <c r="N14" s="6" t="str">
        <f ca="1">IFERROR(VLOOKUP(IDNMaps[[#This Row],[Primary]],INDIRECT(VLOOKUP(IDNMaps[[#This Row],[Type]],RecordCount[],2,0)),VLOOKUP(IDNMaps[[#This Row],[Type]],RecordCount[],7,0),0),"")</f>
        <v>Area/AreaList</v>
      </c>
      <c r="O14" s="6" t="str">
        <f ca="1">IF(IDNMaps[[#This Row],[Name]]="","","("&amp;IDNMaps[[#This Row],[Type]]&amp;") "&amp;IDNMaps[[#This Row],[Name]])</f>
        <v>(Lists) Area/AreaList</v>
      </c>
      <c r="P14" s="6">
        <f ca="1">IFERROR(VLOOKUP(IDNMaps[[#This Row],[Primary]],INDIRECT(VLOOKUP(IDNMaps[[#This Row],[Type]],RecordCount[],2,0)),VLOOKUP(IDNMaps[[#This Row],[Type]],RecordCount[],8,0),0),"")</f>
        <v>322106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7</v>
      </c>
      <c r="M15" s="6" t="str">
        <f ca="1">IFERROR(VLOOKUP(IDNMaps[[#This Row],[Type]],RecordCount[],6,0)&amp;"-"&amp;IDNMaps[[#This Row],[Type Count]],"")</f>
        <v>Resource Lists-7</v>
      </c>
      <c r="N15" s="6" t="str">
        <f ca="1">IFERROR(VLOOKUP(IDNMaps[[#This Row],[Primary]],INDIRECT(VLOOKUP(IDNMaps[[#This Row],[Type]],RecordCount[],2,0)),VLOOKUP(IDNMaps[[#This Row],[Type]],RecordCount[],7,0),0),"")</f>
        <v>Store/StoresList</v>
      </c>
      <c r="O15" s="6" t="str">
        <f ca="1">IF(IDNMaps[[#This Row],[Name]]="","","("&amp;IDNMaps[[#This Row],[Type]]&amp;") "&amp;IDNMaps[[#This Row],[Name]])</f>
        <v>(Lists) Store/StoresList</v>
      </c>
      <c r="P15" s="6">
        <f ca="1">IFERROR(VLOOKUP(IDNMaps[[#This Row],[Primary]],INDIRECT(VLOOKUP(IDNMaps[[#This Row],[Type]],RecordCount[],2,0)),VLOOKUP(IDNMaps[[#This Row],[Type]],RecordCount[],8,0),0),"")</f>
        <v>322107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8</v>
      </c>
      <c r="M16" s="6" t="str">
        <f ca="1">IFERROR(VLOOKUP(IDNMaps[[#This Row],[Type]],RecordCount[],6,0)&amp;"-"&amp;IDNMaps[[#This Row],[Type Count]],"")</f>
        <v>Resource Lists-8</v>
      </c>
      <c r="N16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6" s="6" t="str">
        <f ca="1">IF(IDNMaps[[#This Row],[Name]]="","","("&amp;IDNMaps[[#This Row],[Type]]&amp;") "&amp;IDNMaps[[#This Row],[Name]])</f>
        <v>(Lists) ProductImage/ProductImageList</v>
      </c>
      <c r="P16" s="6">
        <f ca="1">IFERROR(VLOOKUP(IDNMaps[[#This Row],[Primary]],INDIRECT(VLOOKUP(IDNMaps[[#This Row],[Type]],RecordCount[],2,0)),VLOOKUP(IDNMaps[[#This Row],[Type]],RecordCount[],8,0),0),"")</f>
        <v>322108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9</v>
      </c>
      <c r="M17" s="6" t="str">
        <f ca="1">IFERROR(VLOOKUP(IDNMaps[[#This Row],[Type]],RecordCount[],6,0)&amp;"-"&amp;IDNMaps[[#This Row],[Type Count]],"")</f>
        <v>Resource Lists-9</v>
      </c>
      <c r="N17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7" s="6" t="str">
        <f ca="1">IF(IDNMaps[[#This Row],[Name]]="","","("&amp;IDNMaps[[#This Row],[Type]]&amp;") "&amp;IDNMaps[[#This Row],[Name]])</f>
        <v>(Lists) Functiondetail/FunctionDetailList</v>
      </c>
      <c r="P17" s="6">
        <f ca="1">IFERROR(VLOOKUP(IDNMaps[[#This Row],[Primary]],INDIRECT(VLOOKUP(IDNMaps[[#This Row],[Type]],RecordCount[],2,0)),VLOOKUP(IDNMaps[[#This Row],[Type]],RecordCount[],8,0),0),"")</f>
        <v>322109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10</v>
      </c>
      <c r="M18" s="6" t="str">
        <f ca="1">IFERROR(VLOOKUP(IDNMaps[[#This Row],[Type]],RecordCount[],6,0)&amp;"-"&amp;IDNMaps[[#This Row],[Type Count]],"")</f>
        <v>Resource Lists-10</v>
      </c>
      <c r="N18" s="6" t="str">
        <f ca="1">IFERROR(VLOOKUP(IDNMaps[[#This Row],[Primary]],INDIRECT(VLOOKUP(IDNMaps[[#This Row],[Type]],RecordCount[],2,0)),VLOOKUP(IDNMaps[[#This Row],[Type]],RecordCount[],7,0),0),"")</f>
        <v>FnReserve/ReservesList</v>
      </c>
      <c r="O18" s="6" t="str">
        <f ca="1">IF(IDNMaps[[#This Row],[Name]]="","","("&amp;IDNMaps[[#This Row],[Type]]&amp;") "&amp;IDNMaps[[#This Row],[Name]])</f>
        <v>(Lists) FnReserve/ReservesList</v>
      </c>
      <c r="P18" s="6">
        <f ca="1">IFERROR(VLOOKUP(IDNMaps[[#This Row],[Primary]],INDIRECT(VLOOKUP(IDNMaps[[#This Row],[Type]],RecordCount[],2,0)),VLOOKUP(IDNMaps[[#This Row],[Type]],RecordCount[],8,0),0),"")</f>
        <v>322110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11</v>
      </c>
      <c r="M19" s="6" t="str">
        <f ca="1">IFERROR(VLOOKUP(IDNMaps[[#This Row],[Type]],RecordCount[],6,0)&amp;"-"&amp;IDNMaps[[#This Row],[Type Count]],"")</f>
        <v>Resource Lists-11</v>
      </c>
      <c r="N19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19" s="6" t="str">
        <f ca="1">IF(IDNMaps[[#This Row],[Name]]="","","("&amp;IDNMaps[[#This Row],[Type]]&amp;") "&amp;IDNMaps[[#This Row],[Name]])</f>
        <v>(Lists) FnReserve/UncompletedReservesList</v>
      </c>
      <c r="P19" s="6">
        <f ca="1">IFERROR(VLOOKUP(IDNMaps[[#This Row],[Primary]],INDIRECT(VLOOKUP(IDNMaps[[#This Row],[Type]],RecordCount[],2,0)),VLOOKUP(IDNMaps[[#This Row],[Type]],RecordCount[],8,0),0),"")</f>
        <v>322111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Data-1</v>
      </c>
      <c r="N20" s="6" t="str">
        <f ca="1">IFERROR(VLOOKUP(IDNMaps[[#This Row],[Primary]],INDIRECT(VLOOKUP(IDNMaps[[#This Row],[Type]],RecordCount[],2,0)),VLOOKUP(IDNMaps[[#This Row],[Type]],RecordCount[],7,0),0),"")</f>
        <v>Setting/SettingsView</v>
      </c>
      <c r="O20" s="6" t="str">
        <f ca="1">IF(IDNMaps[[#This Row],[Name]]="","","("&amp;IDNMaps[[#This Row],[Type]]&amp;") "&amp;IDNMaps[[#This Row],[Name]])</f>
        <v>(Data) Setting/SettingsView</v>
      </c>
      <c r="P20" s="6">
        <f ca="1">IFERROR(VLOOKUP(IDNMaps[[#This Row],[Primary]],INDIRECT(VLOOKUP(IDNMaps[[#This Row],[Type]],RecordCount[],2,0)),VLOOKUP(IDNMaps[[#This Row],[Type]],RecordCount[],8,0),0),"")</f>
        <v>327101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Data-2</v>
      </c>
      <c r="N21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1" s="6" t="str">
        <f ca="1">IF(IDNMaps[[#This Row],[Name]]="","","("&amp;IDNMaps[[#This Row],[Type]]&amp;") "&amp;IDNMaps[[#This Row],[Name]])</f>
        <v>(Data) UserSetting/UserSettingsView</v>
      </c>
      <c r="P21" s="6">
        <f ca="1">IFERROR(VLOOKUP(IDNMaps[[#This Row],[Primary]],INDIRECT(VLOOKUP(IDNMaps[[#This Row],[Type]],RecordCount[],2,0)),VLOOKUP(IDNMaps[[#This Row],[Type]],RecordCount[],8,0),0),"")</f>
        <v>327102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Data-3</v>
      </c>
      <c r="N22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2" s="6" t="str">
        <f ca="1">IF(IDNMaps[[#This Row],[Name]]="","","("&amp;IDNMaps[[#This Row],[Type]]&amp;") "&amp;IDNMaps[[#This Row],[Name]])</f>
        <v>(Data) UserStoreArea/UserStoreAreaView</v>
      </c>
      <c r="P22" s="6">
        <f ca="1">IFERROR(VLOOKUP(IDNMaps[[#This Row],[Primary]],INDIRECT(VLOOKUP(IDNMaps[[#This Row],[Type]],RecordCount[],2,0)),VLOOKUP(IDNMaps[[#This Row],[Type]],RecordCount[],8,0),0),"")</f>
        <v>327103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Data-4</v>
      </c>
      <c r="N23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3" s="6" t="str">
        <f ca="1">IF(IDNMaps[[#This Row],[Name]]="","","("&amp;IDNMaps[[#This Row],[Type]]&amp;") "&amp;IDNMaps[[#This Row],[Name]])</f>
        <v>(Data) ProductImage/ProductImageView</v>
      </c>
      <c r="P23" s="6">
        <f ca="1">IFERROR(VLOOKUP(IDNMaps[[#This Row],[Primary]],INDIRECT(VLOOKUP(IDNMaps[[#This Row],[Type]],RecordCount[],2,0)),VLOOKUP(IDNMaps[[#This Row],[Type]],RecordCount[],8,0),0),"")</f>
        <v>327104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Data-5</v>
      </c>
      <c r="N24" s="6" t="str">
        <f ca="1">IFERROR(VLOOKUP(IDNMaps[[#This Row],[Primary]],INDIRECT(VLOOKUP(IDNMaps[[#This Row],[Type]],RecordCount[],2,0)),VLOOKUP(IDNMaps[[#This Row],[Type]],RecordCount[],7,0),0),"")</f>
        <v>FnReserve/ReserveView</v>
      </c>
      <c r="O24" s="6" t="str">
        <f ca="1">IF(IDNMaps[[#This Row],[Name]]="","","("&amp;IDNMaps[[#This Row],[Type]]&amp;") "&amp;IDNMaps[[#This Row],[Name]])</f>
        <v>(Data) FnReserve/ReserveView</v>
      </c>
      <c r="P24" s="6">
        <f ca="1">IFERROR(VLOOKUP(IDNMaps[[#This Row],[Primary]],INDIRECT(VLOOKUP(IDNMaps[[#This Row],[Type]],RecordCount[],2,0)),VLOOKUP(IDNMaps[[#This Row],[Type]],RecordCount[],8,0),0),"")</f>
        <v>327105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Pricelist/Items</v>
      </c>
      <c r="O25" s="6" t="str">
        <f ca="1">IF(IDNMaps[[#This Row],[Name]]="","","("&amp;IDNMaps[[#This Row],[Type]]&amp;") "&amp;IDNMaps[[#This Row],[Name]])</f>
        <v>(Relation) Pricelist/Items</v>
      </c>
      <c r="P25" s="6">
        <f ca="1">IFERROR(VLOOKUP(IDNMaps[[#This Row],[Primary]],INDIRECT(VLOOKUP(IDNMaps[[#This Row],[Type]],RecordCount[],2,0)),VLOOKUP(IDNMaps[[#This Row],[Type]],RecordCount[],8,0),0),"")</f>
        <v>308101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6" s="6" t="str">
        <f ca="1">IF(IDNMaps[[#This Row],[Name]]="","","("&amp;IDNMaps[[#This Row],[Type]]&amp;") "&amp;IDNMaps[[#This Row],[Name]])</f>
        <v>(Relation) PricelistProduct/Pricelist</v>
      </c>
      <c r="P26" s="6">
        <f ca="1">IFERROR(VLOOKUP(IDNMaps[[#This Row],[Primary]],INDIRECT(VLOOKUP(IDNMaps[[#This Row],[Type]],RecordCount[],2,0)),VLOOKUP(IDNMaps[[#This Row],[Type]],RecordCount[],8,0),0),"")</f>
        <v>308102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PricelistProduct/Product</v>
      </c>
      <c r="O27" s="6" t="str">
        <f ca="1">IF(IDNMaps[[#This Row],[Name]]="","","("&amp;IDNMaps[[#This Row],[Type]]&amp;") "&amp;IDNMaps[[#This Row],[Name]])</f>
        <v>(Relation) PricelistProduct/Product</v>
      </c>
      <c r="P27" s="6">
        <f ca="1">IFERROR(VLOOKUP(IDNMaps[[#This Row],[Primary]],INDIRECT(VLOOKUP(IDNMaps[[#This Row],[Type]],RecordCount[],2,0)),VLOOKUP(IDNMaps[[#This Row],[Type]],RecordCount[],8,0),0),"")</f>
        <v>308103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AreaUser/Area</v>
      </c>
      <c r="O28" s="6" t="str">
        <f ca="1">IF(IDNMaps[[#This Row],[Name]]="","","("&amp;IDNMaps[[#This Row],[Type]]&amp;") "&amp;IDNMaps[[#This Row],[Name]])</f>
        <v>(Relation) AreaUser/Area</v>
      </c>
      <c r="P28" s="6">
        <f ca="1">IFERROR(VLOOKUP(IDNMaps[[#This Row],[Primary]],INDIRECT(VLOOKUP(IDNMaps[[#This Row],[Type]],RecordCount[],2,0)),VLOOKUP(IDNMaps[[#This Row],[Type]],RecordCount[],8,0),0),"")</f>
        <v>308104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AreaUser/Customer</v>
      </c>
      <c r="O29" s="6" t="str">
        <f ca="1">IF(IDNMaps[[#This Row],[Name]]="","","("&amp;IDNMaps[[#This Row],[Type]]&amp;") "&amp;IDNMaps[[#This Row],[Name]])</f>
        <v>(Relation) AreaUser/Customer</v>
      </c>
      <c r="P29" s="6">
        <f ca="1">IFERROR(VLOOKUP(IDNMaps[[#This Row],[Primary]],INDIRECT(VLOOKUP(IDNMaps[[#This Row],[Type]],RecordCount[],2,0)),VLOOKUP(IDNMaps[[#This Row],[Type]],RecordCount[],8,0),0),"")</f>
        <v>308105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Area/User</v>
      </c>
      <c r="O30" s="6" t="str">
        <f ca="1">IF(IDNMaps[[#This Row],[Name]]="","","("&amp;IDNMaps[[#This Row],[Type]]&amp;") "&amp;IDNMaps[[#This Row],[Name]])</f>
        <v>(Relation) Area/User</v>
      </c>
      <c r="P30" s="6">
        <f ca="1">IFERROR(VLOOKUP(IDNMaps[[#This Row],[Primary]],INDIRECT(VLOOKUP(IDNMaps[[#This Row],[Type]],RecordCount[],2,0)),VLOOKUP(IDNMaps[[#This Row],[Type]],RecordCount[],8,0),0),"")</f>
        <v>308106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Setting/Users</v>
      </c>
      <c r="O31" s="6" t="str">
        <f ca="1">IF(IDNMaps[[#This Row],[Name]]="","","("&amp;IDNMaps[[#This Row],[Type]]&amp;") "&amp;IDNMaps[[#This Row],[Name]])</f>
        <v>(Relation) Setting/Users</v>
      </c>
      <c r="P31" s="6">
        <f ca="1">IFERROR(VLOOKUP(IDNMaps[[#This Row],[Primary]],INDIRECT(VLOOKUP(IDNMaps[[#This Row],[Type]],RecordCount[],2,0)),VLOOKUP(IDNMaps[[#This Row],[Type]],RecordCount[],8,0),0),"")</f>
        <v>308107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User/Area</v>
      </c>
      <c r="O32" s="6" t="str">
        <f ca="1">IF(IDNMaps[[#This Row],[Name]]="","","("&amp;IDNMaps[[#This Row],[Type]]&amp;") "&amp;IDNMaps[[#This Row],[Name]])</f>
        <v>(Relation) User/Area</v>
      </c>
      <c r="P32" s="6">
        <f ca="1">IFERROR(VLOOKUP(IDNMaps[[#This Row],[Primary]],INDIRECT(VLOOKUP(IDNMaps[[#This Row],[Type]],RecordCount[],2,0)),VLOOKUP(IDNMaps[[#This Row],[Type]],RecordCount[],8,0),0),"")</f>
        <v>308108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UserSetting/Settings</v>
      </c>
      <c r="O33" s="6" t="str">
        <f ca="1">IF(IDNMaps[[#This Row],[Name]]="","","("&amp;IDNMaps[[#This Row],[Type]]&amp;") "&amp;IDNMaps[[#This Row],[Name]])</f>
        <v>(Relation) UserSetting/Settings</v>
      </c>
      <c r="P33" s="6">
        <f ca="1">IFERROR(VLOOKUP(IDNMaps[[#This Row],[Primary]],INDIRECT(VLOOKUP(IDNMaps[[#This Row],[Type]],RecordCount[],2,0)),VLOOKUP(IDNMaps[[#This Row],[Type]],RecordCount[],8,0),0),"")</f>
        <v>308109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User/Settings</v>
      </c>
      <c r="O34" s="6" t="str">
        <f ca="1">IF(IDNMaps[[#This Row],[Name]]="","","("&amp;IDNMaps[[#This Row],[Type]]&amp;") "&amp;IDNMaps[[#This Row],[Name]])</f>
        <v>(Relation) User/Settings</v>
      </c>
      <c r="P34" s="6">
        <f ca="1">IFERROR(VLOOKUP(IDNMaps[[#This Row],[Primary]],INDIRECT(VLOOKUP(IDNMaps[[#This Row],[Type]],RecordCount[],2,0)),VLOOKUP(IDNMaps[[#This Row],[Type]],RecordCount[],8,0),0),"")</f>
        <v>308110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UserSetting/User</v>
      </c>
      <c r="O35" s="6" t="str">
        <f ca="1">IF(IDNMaps[[#This Row],[Name]]="","","("&amp;IDNMaps[[#This Row],[Type]]&amp;") "&amp;IDNMaps[[#This Row],[Name]])</f>
        <v>(Relation) UserSetting/User</v>
      </c>
      <c r="P35" s="6">
        <f ca="1">IFERROR(VLOOKUP(IDNMaps[[#This Row],[Primary]],INDIRECT(VLOOKUP(IDNMaps[[#This Row],[Type]],RecordCount[],2,0)),VLOOKUP(IDNMaps[[#This Row],[Type]],RecordCount[],8,0),0),"")</f>
        <v>308111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User/StoreAndArea</v>
      </c>
      <c r="O36" s="6" t="str">
        <f ca="1">IF(IDNMaps[[#This Row],[Name]]="","","("&amp;IDNMaps[[#This Row],[Type]]&amp;") "&amp;IDNMaps[[#This Row],[Name]])</f>
        <v>(Relation) User/StoreAndArea</v>
      </c>
      <c r="P36" s="6">
        <f ca="1">IFERROR(VLOOKUP(IDNMaps[[#This Row],[Primary]],INDIRECT(VLOOKUP(IDNMaps[[#This Row],[Type]],RecordCount[],2,0)),VLOOKUP(IDNMaps[[#This Row],[Type]],RecordCount[],8,0),0),"")</f>
        <v>308112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UserStoreArea/Area</v>
      </c>
      <c r="O37" s="6" t="str">
        <f ca="1">IF(IDNMaps[[#This Row],[Name]]="","","("&amp;IDNMaps[[#This Row],[Type]]&amp;") "&amp;IDNMaps[[#This Row],[Name]])</f>
        <v>(Relation) UserStoreArea/Area</v>
      </c>
      <c r="P37" s="6">
        <f ca="1">IFERROR(VLOOKUP(IDNMaps[[#This Row],[Primary]],INDIRECT(VLOOKUP(IDNMaps[[#This Row],[Type]],RecordCount[],2,0)),VLOOKUP(IDNMaps[[#This Row],[Type]],RecordCount[],8,0),0),"")</f>
        <v>308113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UserStoreArea/Store</v>
      </c>
      <c r="O38" s="6" t="str">
        <f ca="1">IF(IDNMaps[[#This Row],[Name]]="","","("&amp;IDNMaps[[#This Row],[Type]]&amp;") "&amp;IDNMaps[[#This Row],[Name]])</f>
        <v>(Relation) UserStoreArea/Store</v>
      </c>
      <c r="P38" s="6">
        <f ca="1">IFERROR(VLOOKUP(IDNMaps[[#This Row],[Primary]],INDIRECT(VLOOKUP(IDNMaps[[#This Row],[Type]],RecordCount[],2,0)),VLOOKUP(IDNMaps[[#This Row],[Type]],RecordCount[],8,0),0),"")</f>
        <v>308114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UserStoreArea/User</v>
      </c>
      <c r="O39" s="6" t="str">
        <f ca="1">IF(IDNMaps[[#This Row],[Name]]="","","("&amp;IDNMaps[[#This Row],[Type]]&amp;") "&amp;IDNMaps[[#This Row],[Name]])</f>
        <v>(Relation) UserStoreArea/User</v>
      </c>
      <c r="P39" s="6">
        <f ca="1">IFERROR(VLOOKUP(IDNMaps[[#This Row],[Primary]],INDIRECT(VLOOKUP(IDNMaps[[#This Row],[Type]],RecordCount[],2,0)),VLOOKUP(IDNMaps[[#This Row],[Type]],RecordCount[],8,0),0),"")</f>
        <v>308115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Store/Users</v>
      </c>
      <c r="O40" s="6" t="str">
        <f ca="1">IF(IDNMaps[[#This Row],[Name]]="","","("&amp;IDNMaps[[#This Row],[Type]]&amp;") "&amp;IDNMaps[[#This Row],[Name]])</f>
        <v>(Relation) Store/Users</v>
      </c>
      <c r="P40" s="6">
        <f ca="1">IFERROR(VLOOKUP(IDNMaps[[#This Row],[Primary]],INDIRECT(VLOOKUP(IDNMaps[[#This Row],[Type]],RecordCount[],2,0)),VLOOKUP(IDNMaps[[#This Row],[Type]],RecordCount[],8,0),0),"")</f>
        <v>308116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Area/StoreAndUser</v>
      </c>
      <c r="O41" s="6" t="str">
        <f ca="1">IF(IDNMaps[[#This Row],[Name]]="","","("&amp;IDNMaps[[#This Row],[Type]]&amp;") "&amp;IDNMaps[[#This Row],[Name]])</f>
        <v>(Relation) Area/StoreAndUser</v>
      </c>
      <c r="P41" s="6">
        <f ca="1">IFERROR(VLOOKUP(IDNMaps[[#This Row],[Primary]],INDIRECT(VLOOKUP(IDNMaps[[#This Row],[Type]],RecordCount[],2,0)),VLOOKUP(IDNMaps[[#This Row],[Type]],RecordCount[],8,0),0),"")</f>
        <v>308117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Transaction/Details</v>
      </c>
      <c r="O42" s="6" t="str">
        <f ca="1">IF(IDNMaps[[#This Row],[Name]]="","","("&amp;IDNMaps[[#This Row],[Type]]&amp;") "&amp;IDNMaps[[#This Row],[Name]])</f>
        <v>(Relation) Transaction/Details</v>
      </c>
      <c r="P42" s="6">
        <f ca="1">IFERROR(VLOOKUP(IDNMaps[[#This Row],[Primary]],INDIRECT(VLOOKUP(IDNMaps[[#This Row],[Type]],RecordCount[],2,0)),VLOOKUP(IDNMaps[[#This Row],[Type]],RecordCount[],8,0),0),"")</f>
        <v>308118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SalesOrder/Items</v>
      </c>
      <c r="O43" s="6" t="str">
        <f ca="1">IF(IDNMaps[[#This Row],[Name]]="","","("&amp;IDNMaps[[#This Row],[Type]]&amp;") "&amp;IDNMaps[[#This Row],[Name]])</f>
        <v>(Relation) SalesOrder/Items</v>
      </c>
      <c r="P43" s="6">
        <f ca="1">IFERROR(VLOOKUP(IDNMaps[[#This Row],[Primary]],INDIRECT(VLOOKUP(IDNMaps[[#This Row],[Type]],RecordCount[],2,0)),VLOOKUP(IDNMaps[[#This Row],[Type]],RecordCount[],8,0),0),"")</f>
        <v>308119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SalesOrderItem/Product</v>
      </c>
      <c r="O44" s="6" t="str">
        <f ca="1">IF(IDNMaps[[#This Row],[Name]]="","","("&amp;IDNMaps[[#This Row],[Type]]&amp;") "&amp;IDNMaps[[#This Row],[Name]])</f>
        <v>(Relation) SalesOrderItem/Product</v>
      </c>
      <c r="P44" s="6">
        <f ca="1">IFERROR(VLOOKUP(IDNMaps[[#This Row],[Primary]],INDIRECT(VLOOKUP(IDNMaps[[#This Row],[Type]],RecordCount[],2,0)),VLOOKUP(IDNMaps[[#This Row],[Type]],RecordCount[],8,0),0),"")</f>
        <v>308120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StockTransfer/IN</v>
      </c>
      <c r="O45" s="6" t="str">
        <f ca="1">IF(IDNMaps[[#This Row],[Name]]="","","("&amp;IDNMaps[[#This Row],[Type]]&amp;") "&amp;IDNMaps[[#This Row],[Name]])</f>
        <v>(Relation) StockTransfer/IN</v>
      </c>
      <c r="P45" s="6">
        <f ca="1">IFERROR(VLOOKUP(IDNMaps[[#This Row],[Primary]],INDIRECT(VLOOKUP(IDNMaps[[#This Row],[Type]],RecordCount[],2,0)),VLOOKUP(IDNMaps[[#This Row],[Type]],RecordCount[],8,0),0),"")</f>
        <v>308121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StockTransfer/OUT</v>
      </c>
      <c r="O46" s="6" t="str">
        <f ca="1">IF(IDNMaps[[#This Row],[Name]]="","","("&amp;IDNMaps[[#This Row],[Type]]&amp;") "&amp;IDNMaps[[#This Row],[Name]])</f>
        <v>(Relation) StockTransfer/OUT</v>
      </c>
      <c r="P46" s="6">
        <f ca="1">IFERROR(VLOOKUP(IDNMaps[[#This Row],[Primary]],INDIRECT(VLOOKUP(IDNMaps[[#This Row],[Type]],RecordCount[],2,0)),VLOOKUP(IDNMaps[[#This Row],[Type]],RecordCount[],8,0),0),"")</f>
        <v>308122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SalesOrder/Customer</v>
      </c>
      <c r="O47" s="6" t="str">
        <f ca="1">IF(IDNMaps[[#This Row],[Name]]="","","("&amp;IDNMaps[[#This Row],[Type]]&amp;") "&amp;IDNMaps[[#This Row],[Name]])</f>
        <v>(Relation) SalesOrder/Customer</v>
      </c>
      <c r="P47" s="6">
        <f ca="1">IFERROR(VLOOKUP(IDNMaps[[#This Row],[Primary]],INDIRECT(VLOOKUP(IDNMaps[[#This Row],[Type]],RecordCount[],2,0)),VLOOKUP(IDNMaps[[#This Row],[Type]],RecordCount[],8,0),0),"")</f>
        <v>308123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48" s="6" t="str">
        <f ca="1">IF(IDNMaps[[#This Row],[Name]]="","","("&amp;IDNMaps[[#This Row],[Type]]&amp;") "&amp;IDNMaps[[#This Row],[Name]])</f>
        <v>(Relation) UserStoreArea/AssignedAreas</v>
      </c>
      <c r="P48" s="6">
        <f ca="1">IFERROR(VLOOKUP(IDNMaps[[#This Row],[Primary]],INDIRECT(VLOOKUP(IDNMaps[[#This Row],[Type]],RecordCount[],2,0)),VLOOKUP(IDNMaps[[#This Row],[Type]],RecordCount[],8,0),0),"")</f>
        <v>308124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AreaUser/Users</v>
      </c>
      <c r="O49" s="6" t="str">
        <f ca="1">IF(IDNMaps[[#This Row],[Name]]="","","("&amp;IDNMaps[[#This Row],[Type]]&amp;") "&amp;IDNMaps[[#This Row],[Name]])</f>
        <v>(Relation) AreaUser/Users</v>
      </c>
      <c r="P49" s="6">
        <f ca="1">IFERROR(VLOOKUP(IDNMaps[[#This Row],[Primary]],INDIRECT(VLOOKUP(IDNMaps[[#This Row],[Type]],RecordCount[],2,0)),VLOOKUP(IDNMaps[[#This Row],[Type]],RecordCount[],8,0),0),"")</f>
        <v>308125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UserStoreArea/Customers</v>
      </c>
      <c r="O50" s="6" t="str">
        <f ca="1">IF(IDNMaps[[#This Row],[Name]]="","","("&amp;IDNMaps[[#This Row],[Type]]&amp;") "&amp;IDNMaps[[#This Row],[Name]])</f>
        <v>(Relation) UserStoreArea/Customers</v>
      </c>
      <c r="P50" s="6">
        <f ca="1">IFERROR(VLOOKUP(IDNMaps[[#This Row],[Primary]],INDIRECT(VLOOKUP(IDNMaps[[#This Row],[Type]],RecordCount[],2,0)),VLOOKUP(IDNMaps[[#This Row],[Type]],RecordCount[],8,0),0),"")</f>
        <v>308126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User/AreaCustomers</v>
      </c>
      <c r="O51" s="6" t="str">
        <f ca="1">IF(IDNMaps[[#This Row],[Name]]="","","("&amp;IDNMaps[[#This Row],[Type]]&amp;") "&amp;IDNMaps[[#This Row],[Name]])</f>
        <v>(Relation) User/AreaCustomers</v>
      </c>
      <c r="P51" s="6">
        <f ca="1">IFERROR(VLOOKUP(IDNMaps[[#This Row],[Primary]],INDIRECT(VLOOKUP(IDNMaps[[#This Row],[Type]],RecordCount[],2,0)),VLOOKUP(IDNMaps[[#This Row],[Type]],RecordCount[],8,0),0),"")</f>
        <v>308127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SalesOrderItem/SalesOrder</v>
      </c>
      <c r="O52" s="6" t="str">
        <f ca="1">IF(IDNMaps[[#This Row],[Name]]="","","("&amp;IDNMaps[[#This Row],[Type]]&amp;") "&amp;IDNMaps[[#This Row],[Name]])</f>
        <v>(Relation) SalesOrderItem/SalesOrder</v>
      </c>
      <c r="P52" s="6">
        <f ca="1">IFERROR(VLOOKUP(IDNMaps[[#This Row],[Primary]],INDIRECT(VLOOKUP(IDNMaps[[#This Row],[Type]],RecordCount[],2,0)),VLOOKUP(IDNMaps[[#This Row],[Type]],RecordCount[],8,0),0),"")</f>
        <v>308128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3" s="6" t="str">
        <f ca="1">IF(IDNMaps[[#This Row],[Name]]="","","("&amp;IDNMaps[[#This Row],[Type]]&amp;") "&amp;IDNMaps[[#This Row],[Name]])</f>
        <v>(Relation) TransactionDetail/Transaction</v>
      </c>
      <c r="P53" s="6">
        <f ca="1">IFERROR(VLOOKUP(IDNMaps[[#This Row],[Primary]],INDIRECT(VLOOKUP(IDNMaps[[#This Row],[Type]],RecordCount[],2,0)),VLOOKUP(IDNMaps[[#This Row],[Type]],RecordCount[],8,0),0),"")</f>
        <v>308129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Transaction/STOut</v>
      </c>
      <c r="O54" s="6" t="str">
        <f ca="1">IF(IDNMaps[[#This Row],[Name]]="","","("&amp;IDNMaps[[#This Row],[Type]]&amp;") "&amp;IDNMaps[[#This Row],[Name]])</f>
        <v>(Relation) Transaction/STOut</v>
      </c>
      <c r="P54" s="6">
        <f ca="1">IFERROR(VLOOKUP(IDNMaps[[#This Row],[Primary]],INDIRECT(VLOOKUP(IDNMaps[[#This Row],[Type]],RecordCount[],2,0)),VLOOKUP(IDNMaps[[#This Row],[Type]],RecordCount[],8,0),0),"")</f>
        <v>308130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Transaction/STIn</v>
      </c>
      <c r="O55" s="6" t="str">
        <f ca="1">IF(IDNMaps[[#This Row],[Name]]="","","("&amp;IDNMaps[[#This Row],[Type]]&amp;") "&amp;IDNMaps[[#This Row],[Name]])</f>
        <v>(Relation) Transaction/STIn</v>
      </c>
      <c r="P55" s="6">
        <f ca="1">IFERROR(VLOOKUP(IDNMaps[[#This Row],[Primary]],INDIRECT(VLOOKUP(IDNMaps[[#This Row],[Type]],RecordCount[],2,0)),VLOOKUP(IDNMaps[[#This Row],[Type]],RecordCount[],8,0),0),"")</f>
        <v>308131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Product/Images</v>
      </c>
      <c r="O56" s="6" t="str">
        <f ca="1">IF(IDNMaps[[#This Row],[Name]]="","","("&amp;IDNMaps[[#This Row],[Type]]&amp;") "&amp;IDNMaps[[#This Row],[Name]])</f>
        <v>(Relation) Product/Images</v>
      </c>
      <c r="P56" s="6">
        <f ca="1">IFERROR(VLOOKUP(IDNMaps[[#This Row],[Primary]],INDIRECT(VLOOKUP(IDNMaps[[#This Row],[Type]],RecordCount[],2,0)),VLOOKUP(IDNMaps[[#This Row],[Type]],RecordCount[],8,0),0),"")</f>
        <v>308132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ProductImage/Product</v>
      </c>
      <c r="O57" s="6" t="str">
        <f ca="1">IF(IDNMaps[[#This Row],[Name]]="","","("&amp;IDNMaps[[#This Row],[Type]]&amp;") "&amp;IDNMaps[[#This Row],[Name]])</f>
        <v>(Relation) ProductImage/Product</v>
      </c>
      <c r="P57" s="6">
        <f ca="1">IFERROR(VLOOKUP(IDNMaps[[#This Row],[Primary]],INDIRECT(VLOOKUP(IDNMaps[[#This Row],[Type]],RecordCount[],2,0)),VLOOKUP(IDNMaps[[#This Row],[Type]],RecordCount[],8,0),0),"")</f>
        <v>308133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FnReserve/User</v>
      </c>
      <c r="O58" s="6" t="str">
        <f ca="1">IF(IDNMaps[[#This Row],[Name]]="","","("&amp;IDNMaps[[#This Row],[Type]]&amp;") "&amp;IDNMaps[[#This Row],[Name]])</f>
        <v>(Relation) FnReserve/User</v>
      </c>
      <c r="P58" s="6">
        <f ca="1">IFERROR(VLOOKUP(IDNMaps[[#This Row],[Primary]],INDIRECT(VLOOKUP(IDNMaps[[#This Row],[Type]],RecordCount[],2,0)),VLOOKUP(IDNMaps[[#This Row],[Type]],RecordCount[],8,0),0),"")</f>
        <v>308134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FnReserve/Store</v>
      </c>
      <c r="O59" s="6" t="str">
        <f ca="1">IF(IDNMaps[[#This Row],[Name]]="","","("&amp;IDNMaps[[#This Row],[Type]]&amp;") "&amp;IDNMaps[[#This Row],[Name]])</f>
        <v>(Relation) FnReserve/Store</v>
      </c>
      <c r="P59" s="6">
        <f ca="1">IFERROR(VLOOKUP(IDNMaps[[#This Row],[Primary]],INDIRECT(VLOOKUP(IDNMaps[[#This Row],[Type]],RecordCount[],2,0)),VLOOKUP(IDNMaps[[#This Row],[Type]],RecordCount[],8,0),0),"")</f>
        <v>308135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1</v>
      </c>
      <c r="M60" s="6" t="str">
        <f ca="1">IFERROR(VLOOKUP(IDNMaps[[#This Row],[Type]],RecordCount[],6,0)&amp;"-"&amp;IDNMaps[[#This Row],[Type Count]],"")</f>
        <v>Form Fields-1</v>
      </c>
      <c r="N6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0" s="6" t="str">
        <f ca="1">IF(IDNMaps[[#This Row],[Name]]="","","("&amp;IDNMaps[[#This Row],[Type]]&amp;") "&amp;IDNMaps[[#This Row],[Name]])</f>
        <v>(Fields) Setting/AddNewSetting/name</v>
      </c>
      <c r="P60" s="6">
        <f ca="1">IFERROR(VLOOKUP(IDNMaps[[#This Row],[Primary]],INDIRECT(VLOOKUP(IDNMaps[[#This Row],[Type]],RecordCount[],2,0)),VLOOKUP(IDNMaps[[#This Row],[Type]],RecordCount[],8,0),0),"")</f>
        <v>310101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2</v>
      </c>
      <c r="M61" s="6" t="str">
        <f ca="1">IFERROR(VLOOKUP(IDNMaps[[#This Row],[Type]],RecordCount[],6,0)&amp;"-"&amp;IDNMaps[[#This Row],[Type Count]],"")</f>
        <v>Form Fields-2</v>
      </c>
      <c r="N6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1" s="6" t="str">
        <f ca="1">IF(IDNMaps[[#This Row],[Name]]="","","("&amp;IDNMaps[[#This Row],[Type]]&amp;") "&amp;IDNMaps[[#This Row],[Name]])</f>
        <v>(Fields) Setting/AddNewSetting/value</v>
      </c>
      <c r="P61" s="6">
        <f ca="1">IFERROR(VLOOKUP(IDNMaps[[#This Row],[Primary]],INDIRECT(VLOOKUP(IDNMaps[[#This Row],[Type]],RecordCount[],2,0)),VLOOKUP(IDNMaps[[#This Row],[Type]],RecordCount[],8,0),0),"")</f>
        <v>310102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3</v>
      </c>
      <c r="M62" s="6" t="str">
        <f ca="1">IFERROR(VLOOKUP(IDNMaps[[#This Row],[Type]],RecordCount[],6,0)&amp;"-"&amp;IDNMaps[[#This Row],[Type Count]],"")</f>
        <v>Form Fields-3</v>
      </c>
      <c r="N6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62" s="6" t="str">
        <f ca="1">IF(IDNMaps[[#This Row],[Name]]="","","("&amp;IDNMaps[[#This Row],[Type]]&amp;") "&amp;IDNMaps[[#This Row],[Name]])</f>
        <v>(Fields) Setting/AddNewSetting/status</v>
      </c>
      <c r="P62" s="6">
        <f ca="1">IFERROR(VLOOKUP(IDNMaps[[#This Row],[Primary]],INDIRECT(VLOOKUP(IDNMaps[[#This Row],[Type]],RecordCount[],2,0)),VLOOKUP(IDNMaps[[#This Row],[Type]],RecordCount[],8,0),0),"")</f>
        <v>310103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4</v>
      </c>
      <c r="M63" s="6" t="str">
        <f ca="1">IFERROR(VLOOKUP(IDNMaps[[#This Row],[Type]],RecordCount[],6,0)&amp;"-"&amp;IDNMaps[[#This Row],[Type Count]],"")</f>
        <v>Form Fields-4</v>
      </c>
      <c r="N6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63" s="6" t="str">
        <f ca="1">IF(IDNMaps[[#This Row],[Name]]="","","("&amp;IDNMaps[[#This Row],[Type]]&amp;") "&amp;IDNMaps[[#This Row],[Name]])</f>
        <v>(Fields) Setting/AddNewSetting/description</v>
      </c>
      <c r="P63" s="6">
        <f ca="1">IFERROR(VLOOKUP(IDNMaps[[#This Row],[Primary]],INDIRECT(VLOOKUP(IDNMaps[[#This Row],[Type]],RecordCount[],2,0)),VLOOKUP(IDNMaps[[#This Row],[Type]],RecordCount[],8,0),0),"")</f>
        <v>310104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5</v>
      </c>
      <c r="M64" s="6" t="str">
        <f ca="1">IFERROR(VLOOKUP(IDNMaps[[#This Row],[Type]],RecordCount[],6,0)&amp;"-"&amp;IDNMaps[[#This Row],[Type Count]],"")</f>
        <v>Form Fields-5</v>
      </c>
      <c r="N6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64" s="6" t="str">
        <f ca="1">IF(IDNMaps[[#This Row],[Name]]="","","("&amp;IDNMaps[[#This Row],[Type]]&amp;") "&amp;IDNMaps[[#This Row],[Name]])</f>
        <v>(Fields) UserSetting/AddNewUserSetting/user</v>
      </c>
      <c r="P64" s="6">
        <f ca="1">IFERROR(VLOOKUP(IDNMaps[[#This Row],[Primary]],INDIRECT(VLOOKUP(IDNMaps[[#This Row],[Type]],RecordCount[],2,0)),VLOOKUP(IDNMaps[[#This Row],[Type]],RecordCount[],8,0),0),"")</f>
        <v>310105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6</v>
      </c>
      <c r="M65" s="6" t="str">
        <f ca="1">IFERROR(VLOOKUP(IDNMaps[[#This Row],[Type]],RecordCount[],6,0)&amp;"-"&amp;IDNMaps[[#This Row],[Type Count]],"")</f>
        <v>Form Fields-6</v>
      </c>
      <c r="N6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65" s="6" t="str">
        <f ca="1">IF(IDNMaps[[#This Row],[Name]]="","","("&amp;IDNMaps[[#This Row],[Type]]&amp;") "&amp;IDNMaps[[#This Row],[Name]])</f>
        <v>(Fields) UserSetting/AddNewUserSetting/setting</v>
      </c>
      <c r="P65" s="6">
        <f ca="1">IFERROR(VLOOKUP(IDNMaps[[#This Row],[Primary]],INDIRECT(VLOOKUP(IDNMaps[[#This Row],[Type]],RecordCount[],2,0)),VLOOKUP(IDNMaps[[#This Row],[Type]],RecordCount[],8,0),0),"")</f>
        <v>310106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7</v>
      </c>
      <c r="M66" s="6" t="str">
        <f ca="1">IFERROR(VLOOKUP(IDNMaps[[#This Row],[Type]],RecordCount[],6,0)&amp;"-"&amp;IDNMaps[[#This Row],[Type Count]],"")</f>
        <v>Form Fields-7</v>
      </c>
      <c r="N6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66" s="6" t="str">
        <f ca="1">IF(IDNMaps[[#This Row],[Name]]="","","("&amp;IDNMaps[[#This Row],[Type]]&amp;") "&amp;IDNMaps[[#This Row],[Name]])</f>
        <v>(Fields) UserSetting/AddNewUserSetting/value</v>
      </c>
      <c r="P66" s="6">
        <f ca="1">IFERROR(VLOOKUP(IDNMaps[[#This Row],[Primary]],INDIRECT(VLOOKUP(IDNMaps[[#This Row],[Type]],RecordCount[],2,0)),VLOOKUP(IDNMaps[[#This Row],[Type]],RecordCount[],8,0),0),"")</f>
        <v>310107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8</v>
      </c>
      <c r="M67" s="6" t="str">
        <f ca="1">IFERROR(VLOOKUP(IDNMaps[[#This Row],[Type]],RecordCount[],6,0)&amp;"-"&amp;IDNMaps[[#This Row],[Type Count]],"")</f>
        <v>Form Fields-8</v>
      </c>
      <c r="N6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67" s="6" t="str">
        <f ca="1">IF(IDNMaps[[#This Row],[Name]]="","","("&amp;IDNMaps[[#This Row],[Type]]&amp;") "&amp;IDNMaps[[#This Row],[Name]])</f>
        <v>(Fields) UserSetting/ChangeUserSettingStatus/status</v>
      </c>
      <c r="P67" s="6">
        <f ca="1">IFERROR(VLOOKUP(IDNMaps[[#This Row],[Primary]],INDIRECT(VLOOKUP(IDNMaps[[#This Row],[Type]],RecordCount[],2,0)),VLOOKUP(IDNMaps[[#This Row],[Type]],RecordCount[],8,0),0),"")</f>
        <v>310108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9</v>
      </c>
      <c r="M68" s="6" t="str">
        <f ca="1">IFERROR(VLOOKUP(IDNMaps[[#This Row],[Type]],RecordCount[],6,0)&amp;"-"&amp;IDNMaps[[#This Row],[Type Count]],"")</f>
        <v>Form Fields-9</v>
      </c>
      <c r="N6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68" s="6" t="str">
        <f ca="1">IF(IDNMaps[[#This Row],[Name]]="","","("&amp;IDNMaps[[#This Row],[Type]]&amp;") "&amp;IDNMaps[[#This Row],[Name]])</f>
        <v>(Fields) UserStoreArea/AddUserStoreAreaForm/user</v>
      </c>
      <c r="P68" s="6">
        <f ca="1">IFERROR(VLOOKUP(IDNMaps[[#This Row],[Primary]],INDIRECT(VLOOKUP(IDNMaps[[#This Row],[Type]],RecordCount[],2,0)),VLOOKUP(IDNMaps[[#This Row],[Type]],RecordCount[],8,0),0),"")</f>
        <v>310109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10</v>
      </c>
      <c r="M69" s="6" t="str">
        <f ca="1">IFERROR(VLOOKUP(IDNMaps[[#This Row],[Type]],RecordCount[],6,0)&amp;"-"&amp;IDNMaps[[#This Row],[Type Count]],"")</f>
        <v>Form Fields-10</v>
      </c>
      <c r="N6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69" s="6" t="str">
        <f ca="1">IF(IDNMaps[[#This Row],[Name]]="","","("&amp;IDNMaps[[#This Row],[Type]]&amp;") "&amp;IDNMaps[[#This Row],[Name]])</f>
        <v>(Fields) UserStoreArea/AddUserStoreAreaForm/store</v>
      </c>
      <c r="P69" s="6">
        <f ca="1">IFERROR(VLOOKUP(IDNMaps[[#This Row],[Primary]],INDIRECT(VLOOKUP(IDNMaps[[#This Row],[Type]],RecordCount[],2,0)),VLOOKUP(IDNMaps[[#This Row],[Type]],RecordCount[],8,0),0),"")</f>
        <v>310110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11</v>
      </c>
      <c r="M70" s="6" t="str">
        <f ca="1">IFERROR(VLOOKUP(IDNMaps[[#This Row],[Type]],RecordCount[],6,0)&amp;"-"&amp;IDNMaps[[#This Row],[Type Count]],"")</f>
        <v>Form Fields-11</v>
      </c>
      <c r="N7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0" s="6" t="str">
        <f ca="1">IF(IDNMaps[[#This Row],[Name]]="","","("&amp;IDNMaps[[#This Row],[Type]]&amp;") "&amp;IDNMaps[[#This Row],[Name]])</f>
        <v>(Fields) UserStoreArea/AddUserStoreAreaForm/area</v>
      </c>
      <c r="P70" s="6">
        <f ca="1">IFERROR(VLOOKUP(IDNMaps[[#This Row],[Primary]],INDIRECT(VLOOKUP(IDNMaps[[#This Row],[Type]],RecordCount[],2,0)),VLOOKUP(IDNMaps[[#This Row],[Type]],RecordCount[],8,0),0),"")</f>
        <v>310111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12</v>
      </c>
      <c r="M71" s="6" t="str">
        <f ca="1">IFERROR(VLOOKUP(IDNMaps[[#This Row],[Type]],RecordCount[],6,0)&amp;"-"&amp;IDNMaps[[#This Row],[Type Count]],"")</f>
        <v>Form Fields-12</v>
      </c>
      <c r="N7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1" s="6" t="str">
        <f ca="1">IF(IDNMaps[[#This Row],[Name]]="","","("&amp;IDNMaps[[#This Row],[Type]]&amp;") "&amp;IDNMaps[[#This Row],[Name]])</f>
        <v>(Fields) UserStoreArea/AddUserStoreAreaForm/status</v>
      </c>
      <c r="P71" s="6">
        <f ca="1">IFERROR(VLOOKUP(IDNMaps[[#This Row],[Primary]],INDIRECT(VLOOKUP(IDNMaps[[#This Row],[Type]],RecordCount[],2,0)),VLOOKUP(IDNMaps[[#This Row],[Type]],RecordCount[],8,0),0),"")</f>
        <v>310112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13</v>
      </c>
      <c r="M72" s="6" t="str">
        <f ca="1">IFERROR(VLOOKUP(IDNMaps[[#This Row],[Type]],RecordCount[],6,0)&amp;"-"&amp;IDNMaps[[#This Row],[Type Count]],"")</f>
        <v>Form Fields-13</v>
      </c>
      <c r="N7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72" s="6" t="str">
        <f ca="1">IF(IDNMaps[[#This Row],[Name]]="","","("&amp;IDNMaps[[#This Row],[Type]]&amp;") "&amp;IDNMaps[[#This Row],[Name]])</f>
        <v>(Fields) ProductImage/AddProductImage/product</v>
      </c>
      <c r="P72" s="6">
        <f ca="1">IFERROR(VLOOKUP(IDNMaps[[#This Row],[Primary]],INDIRECT(VLOOKUP(IDNMaps[[#This Row],[Type]],RecordCount[],2,0)),VLOOKUP(IDNMaps[[#This Row],[Type]],RecordCount[],8,0),0),"")</f>
        <v>310113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14</v>
      </c>
      <c r="M73" s="6" t="str">
        <f ca="1">IFERROR(VLOOKUP(IDNMaps[[#This Row],[Type]],RecordCount[],6,0)&amp;"-"&amp;IDNMaps[[#This Row],[Type Count]],"")</f>
        <v>Form Fields-14</v>
      </c>
      <c r="N7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73" s="6" t="str">
        <f ca="1">IF(IDNMaps[[#This Row],[Name]]="","","("&amp;IDNMaps[[#This Row],[Type]]&amp;") "&amp;IDNMaps[[#This Row],[Name]])</f>
        <v>(Fields) ProductImage/AddProductImage/image01</v>
      </c>
      <c r="P73" s="6">
        <f ca="1">IFERROR(VLOOKUP(IDNMaps[[#This Row],[Primary]],INDIRECT(VLOOKUP(IDNMaps[[#This Row],[Type]],RecordCount[],2,0)),VLOOKUP(IDNMaps[[#This Row],[Type]],RecordCount[],8,0),0),"")</f>
        <v>310114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15</v>
      </c>
      <c r="M74" s="6" t="str">
        <f ca="1">IFERROR(VLOOKUP(IDNMaps[[#This Row],[Type]],RecordCount[],6,0)&amp;"-"&amp;IDNMaps[[#This Row],[Type Count]],"")</f>
        <v>Form Fields-15</v>
      </c>
      <c r="N7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74" s="6" t="str">
        <f ca="1">IF(IDNMaps[[#This Row],[Name]]="","","("&amp;IDNMaps[[#This Row],[Type]]&amp;") "&amp;IDNMaps[[#This Row],[Name]])</f>
        <v>(Fields) ProductImage/AddProductImage/image02</v>
      </c>
      <c r="P74" s="6">
        <f ca="1">IFERROR(VLOOKUP(IDNMaps[[#This Row],[Primary]],INDIRECT(VLOOKUP(IDNMaps[[#This Row],[Type]],RecordCount[],2,0)),VLOOKUP(IDNMaps[[#This Row],[Type]],RecordCount[],8,0),0),"")</f>
        <v>310115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16</v>
      </c>
      <c r="M75" s="6" t="str">
        <f ca="1">IFERROR(VLOOKUP(IDNMaps[[#This Row],[Type]],RecordCount[],6,0)&amp;"-"&amp;IDNMaps[[#This Row],[Type Count]],"")</f>
        <v>Form Fields-16</v>
      </c>
      <c r="N7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75" s="6" t="str">
        <f ca="1">IF(IDNMaps[[#This Row],[Name]]="","","("&amp;IDNMaps[[#This Row],[Type]]&amp;") "&amp;IDNMaps[[#This Row],[Name]])</f>
        <v>(Fields) ProductImage/AddProductImage/image03</v>
      </c>
      <c r="P75" s="6">
        <f ca="1">IFERROR(VLOOKUP(IDNMaps[[#This Row],[Primary]],INDIRECT(VLOOKUP(IDNMaps[[#This Row],[Type]],RecordCount[],2,0)),VLOOKUP(IDNMaps[[#This Row],[Type]],RecordCount[],8,0),0),"")</f>
        <v>310116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17</v>
      </c>
      <c r="M76" s="6" t="str">
        <f ca="1">IFERROR(VLOOKUP(IDNMaps[[#This Row],[Type]],RecordCount[],6,0)&amp;"-"&amp;IDNMaps[[#This Row],[Type Count]],"")</f>
        <v>Form Fields-17</v>
      </c>
      <c r="N7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76" s="6" t="str">
        <f ca="1">IF(IDNMaps[[#This Row],[Name]]="","","("&amp;IDNMaps[[#This Row],[Type]]&amp;") "&amp;IDNMaps[[#This Row],[Name]])</f>
        <v>(Fields) ProductImage/AddProductImage/image04</v>
      </c>
      <c r="P76" s="6">
        <f ca="1">IFERROR(VLOOKUP(IDNMaps[[#This Row],[Primary]],INDIRECT(VLOOKUP(IDNMaps[[#This Row],[Type]],RecordCount[],2,0)),VLOOKUP(IDNMaps[[#This Row],[Type]],RecordCount[],8,0),0),"")</f>
        <v>310117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18</v>
      </c>
      <c r="M77" s="6" t="str">
        <f ca="1">IFERROR(VLOOKUP(IDNMaps[[#This Row],[Type]],RecordCount[],6,0)&amp;"-"&amp;IDNMaps[[#This Row],[Type Count]],"")</f>
        <v>Form Fields-18</v>
      </c>
      <c r="N7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77" s="6" t="str">
        <f ca="1">IF(IDNMaps[[#This Row],[Name]]="","","("&amp;IDNMaps[[#This Row],[Type]]&amp;") "&amp;IDNMaps[[#This Row],[Name]])</f>
        <v>(Fields) ProductImage/AddProductImage/image05</v>
      </c>
      <c r="P77" s="6">
        <f ca="1">IFERROR(VLOOKUP(IDNMaps[[#This Row],[Primary]],INDIRECT(VLOOKUP(IDNMaps[[#This Row],[Type]],RecordCount[],2,0)),VLOOKUP(IDNMaps[[#This Row],[Type]],RecordCount[],8,0),0),"")</f>
        <v>310118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19</v>
      </c>
      <c r="M78" s="6" t="str">
        <f ca="1">IFERROR(VLOOKUP(IDNMaps[[#This Row],[Type]],RecordCount[],6,0)&amp;"-"&amp;IDNMaps[[#This Row],[Type Count]],"")</f>
        <v>Form Fields-19</v>
      </c>
      <c r="N7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78" s="6" t="str">
        <f ca="1">IF(IDNMaps[[#This Row],[Name]]="","","("&amp;IDNMaps[[#This Row],[Type]]&amp;") "&amp;IDNMaps[[#This Row],[Name]])</f>
        <v>(Fields) ProductImage/AddProductImage/default</v>
      </c>
      <c r="P78" s="6">
        <f ca="1">IFERROR(VLOOKUP(IDNMaps[[#This Row],[Primary]],INDIRECT(VLOOKUP(IDNMaps[[#This Row],[Type]],RecordCount[],2,0)),VLOOKUP(IDNMaps[[#This Row],[Type]],RecordCount[],8,0),0),"")</f>
        <v>310119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20</v>
      </c>
      <c r="M79" s="6" t="str">
        <f ca="1">IFERROR(VLOOKUP(IDNMaps[[#This Row],[Type]],RecordCount[],6,0)&amp;"-"&amp;IDNMaps[[#This Row],[Type Count]],"")</f>
        <v>Form Fields-20</v>
      </c>
      <c r="N7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79" s="6" t="str">
        <f ca="1">IF(IDNMaps[[#This Row],[Name]]="","","("&amp;IDNMaps[[#This Row],[Type]]&amp;") "&amp;IDNMaps[[#This Row],[Name]])</f>
        <v>(Fields) FnReserve/AddFNReserves/fncode</v>
      </c>
      <c r="P79" s="6">
        <f ca="1">IFERROR(VLOOKUP(IDNMaps[[#This Row],[Primary]],INDIRECT(VLOOKUP(IDNMaps[[#This Row],[Type]],RecordCount[],2,0)),VLOOKUP(IDNMaps[[#This Row],[Type]],RecordCount[],8,0),0),"")</f>
        <v>310120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21</v>
      </c>
      <c r="M80" s="6" t="str">
        <f ca="1">IFERROR(VLOOKUP(IDNMaps[[#This Row],[Type]],RecordCount[],6,0)&amp;"-"&amp;IDNMaps[[#This Row],[Type Count]],"")</f>
        <v>Form Fields-21</v>
      </c>
      <c r="N80" s="6" t="str">
        <f ca="1">IFERROR(VLOOKUP(IDNMaps[[#This Row],[Primary]],INDIRECT(VLOOKUP(IDNMaps[[#This Row],[Type]],RecordCount[],2,0)),VLOOKUP(IDNMaps[[#This Row],[Type]],RecordCount[],7,0),0),"")</f>
        <v>FnReserve/AddFNReserves/user</v>
      </c>
      <c r="O80" s="6" t="str">
        <f ca="1">IF(IDNMaps[[#This Row],[Name]]="","","("&amp;IDNMaps[[#This Row],[Type]]&amp;") "&amp;IDNMaps[[#This Row],[Name]])</f>
        <v>(Fields) FnReserve/AddFNReserves/user</v>
      </c>
      <c r="P80" s="6">
        <f ca="1">IFERROR(VLOOKUP(IDNMaps[[#This Row],[Primary]],INDIRECT(VLOOKUP(IDNMaps[[#This Row],[Type]],RecordCount[],2,0)),VLOOKUP(IDNMaps[[#This Row],[Type]],RecordCount[],8,0),0),"")</f>
        <v>310121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22</v>
      </c>
      <c r="M81" s="6" t="str">
        <f ca="1">IFERROR(VLOOKUP(IDNMaps[[#This Row],[Type]],RecordCount[],6,0)&amp;"-"&amp;IDNMaps[[#This Row],[Type Count]],"")</f>
        <v>Form Fields-22</v>
      </c>
      <c r="N81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81" s="6" t="str">
        <f ca="1">IF(IDNMaps[[#This Row],[Name]]="","","("&amp;IDNMaps[[#This Row],[Type]]&amp;") "&amp;IDNMaps[[#This Row],[Name]])</f>
        <v>(Fields) FnReserve/AddFNReserves/store</v>
      </c>
      <c r="P81" s="6">
        <f ca="1">IFERROR(VLOOKUP(IDNMaps[[#This Row],[Primary]],INDIRECT(VLOOKUP(IDNMaps[[#This Row],[Type]],RecordCount[],2,0)),VLOOKUP(IDNMaps[[#This Row],[Type]],RecordCount[],8,0),0),"")</f>
        <v>310122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23</v>
      </c>
      <c r="M82" s="6" t="str">
        <f ca="1">IFERROR(VLOOKUP(IDNMaps[[#This Row],[Type]],RecordCount[],6,0)&amp;"-"&amp;IDNMaps[[#This Row],[Type Count]],"")</f>
        <v>Form Fields-23</v>
      </c>
      <c r="N82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82" s="6" t="str">
        <f ca="1">IF(IDNMaps[[#This Row],[Name]]="","","("&amp;IDNMaps[[#This Row],[Type]]&amp;") "&amp;IDNMaps[[#This Row],[Name]])</f>
        <v>(Fields) FnReserve/AddFNReserves/start_num</v>
      </c>
      <c r="P82" s="6">
        <f ca="1">IFERROR(VLOOKUP(IDNMaps[[#This Row],[Primary]],INDIRECT(VLOOKUP(IDNMaps[[#This Row],[Type]],RecordCount[],2,0)),VLOOKUP(IDNMaps[[#This Row],[Type]],RecordCount[],8,0),0),"")</f>
        <v>310123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24</v>
      </c>
      <c r="M83" s="6" t="str">
        <f ca="1">IFERROR(VLOOKUP(IDNMaps[[#This Row],[Type]],RecordCount[],6,0)&amp;"-"&amp;IDNMaps[[#This Row],[Type Count]],"")</f>
        <v>Form Fields-24</v>
      </c>
      <c r="N83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83" s="6" t="str">
        <f ca="1">IF(IDNMaps[[#This Row],[Name]]="","","("&amp;IDNMaps[[#This Row],[Type]]&amp;") "&amp;IDNMaps[[#This Row],[Name]])</f>
        <v>(Fields) FnReserve/AddFNReserves/end_num</v>
      </c>
      <c r="P83" s="6">
        <f ca="1">IFERROR(VLOOKUP(IDNMaps[[#This Row],[Primary]],INDIRECT(VLOOKUP(IDNMaps[[#This Row],[Type]],RecordCount[],2,0)),VLOOKUP(IDNMaps[[#This Row],[Type]],RecordCount[],8,0),0),"")</f>
        <v>310124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25</v>
      </c>
      <c r="M84" s="6" t="str">
        <f ca="1">IFERROR(VLOOKUP(IDNMaps[[#This Row],[Type]],RecordCount[],6,0)&amp;"-"&amp;IDNMaps[[#This Row],[Type Count]],"")</f>
        <v>Form Fields-25</v>
      </c>
      <c r="N84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84" s="6" t="str">
        <f ca="1">IF(IDNMaps[[#This Row],[Name]]="","","("&amp;IDNMaps[[#This Row],[Type]]&amp;") "&amp;IDNMaps[[#This Row],[Name]])</f>
        <v>(Fields) FnReserve/UpdateReserves/start_num</v>
      </c>
      <c r="P84" s="6">
        <f ca="1">IFERROR(VLOOKUP(IDNMaps[[#This Row],[Primary]],INDIRECT(VLOOKUP(IDNMaps[[#This Row],[Type]],RecordCount[],2,0)),VLOOKUP(IDNMaps[[#This Row],[Type]],RecordCount[],8,0),0),"")</f>
        <v>310125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26</v>
      </c>
      <c r="M85" s="6" t="str">
        <f ca="1">IFERROR(VLOOKUP(IDNMaps[[#This Row],[Type]],RecordCount[],6,0)&amp;"-"&amp;IDNMaps[[#This Row],[Type Count]],"")</f>
        <v>Form Fields-26</v>
      </c>
      <c r="N85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85" s="6" t="str">
        <f ca="1">IF(IDNMaps[[#This Row],[Name]]="","","("&amp;IDNMaps[[#This Row],[Type]]&amp;") "&amp;IDNMaps[[#This Row],[Name]])</f>
        <v>(Fields) FnReserve/UpdateReserves/end_num</v>
      </c>
      <c r="P85" s="6">
        <f ca="1">IFERROR(VLOOKUP(IDNMaps[[#This Row],[Primary]],INDIRECT(VLOOKUP(IDNMaps[[#This Row],[Type]],RecordCount[],2,0)),VLOOKUP(IDNMaps[[#This Row],[Type]],RecordCount[],8,0),0),"")</f>
        <v>310126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27</v>
      </c>
      <c r="M86" s="6" t="str">
        <f ca="1">IFERROR(VLOOKUP(IDNMaps[[#This Row],[Type]],RecordCount[],6,0)&amp;"-"&amp;IDNMaps[[#This Row],[Type Count]],"")</f>
        <v>Form Fields-27</v>
      </c>
      <c r="N86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86" s="6" t="str">
        <f ca="1">IF(IDNMaps[[#This Row],[Name]]="","","("&amp;IDNMaps[[#This Row],[Type]]&amp;") "&amp;IDNMaps[[#This Row],[Name]])</f>
        <v>(Fields) FnReserve/UpdateReserves/current</v>
      </c>
      <c r="P86" s="6">
        <f ca="1">IFERROR(VLOOKUP(IDNMaps[[#This Row],[Primary]],INDIRECT(VLOOKUP(IDNMaps[[#This Row],[Type]],RecordCount[],2,0)),VLOOKUP(IDNMaps[[#This Row],[Type]],RecordCount[],8,0),0),"")</f>
        <v>310127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28</v>
      </c>
      <c r="M87" s="6" t="str">
        <f ca="1">IFERROR(VLOOKUP(IDNMaps[[#This Row],[Type]],RecordCount[],6,0)&amp;"-"&amp;IDNMaps[[#This Row],[Type Count]],"")</f>
        <v>Form Fields-28</v>
      </c>
      <c r="N87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87" s="6" t="str">
        <f ca="1">IF(IDNMaps[[#This Row],[Name]]="","","("&amp;IDNMaps[[#This Row],[Type]]&amp;") "&amp;IDNMaps[[#This Row],[Name]])</f>
        <v>(Fields) FnReserve/UpdateReserves/progress</v>
      </c>
      <c r="P87" s="6">
        <f ca="1">IFERROR(VLOOKUP(IDNMaps[[#This Row],[Primary]],INDIRECT(VLOOKUP(IDNMaps[[#This Row],[Type]],RecordCount[],2,0)),VLOOKUP(IDNMaps[[#This Row],[Type]],RecordCount[],8,0),0),"")</f>
        <v>310128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29</v>
      </c>
      <c r="M88" s="6" t="str">
        <f ca="1">IFERROR(VLOOKUP(IDNMaps[[#This Row],[Type]],RecordCount[],6,0)&amp;"-"&amp;IDNMaps[[#This Row],[Type Count]],"")</f>
        <v>Form Fields-29</v>
      </c>
      <c r="N88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88" s="6" t="str">
        <f ca="1">IF(IDNMaps[[#This Row],[Name]]="","","("&amp;IDNMaps[[#This Row],[Type]]&amp;") "&amp;IDNMaps[[#This Row],[Name]])</f>
        <v>(Fields) FnReserve/UpdateReserves/status</v>
      </c>
      <c r="P88" s="6">
        <f ca="1">IFERROR(VLOOKUP(IDNMaps[[#This Row],[Primary]],INDIRECT(VLOOKUP(IDNMaps[[#This Row],[Type]],RecordCount[],2,0)),VLOOKUP(IDNMaps[[#This Row],[Type]],RecordCount[],8,0),0),"")</f>
        <v>310129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opLeftCell="A273" workbookViewId="0">
      <selection activeCell="A295" sqref="A295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13</v>
      </c>
    </row>
    <row r="14" spans="1:10" x14ac:dyDescent="0.25">
      <c r="A14" s="4" t="s">
        <v>1896</v>
      </c>
      <c r="B14" s="4" t="s">
        <v>773</v>
      </c>
      <c r="C14" s="4" t="s">
        <v>1897</v>
      </c>
      <c r="D14" s="4" t="s">
        <v>1898</v>
      </c>
      <c r="E14" s="4" t="s">
        <v>771</v>
      </c>
      <c r="F14" s="4" t="s">
        <v>1899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1863</v>
      </c>
      <c r="B15" s="2" t="s">
        <v>797</v>
      </c>
      <c r="C15" s="2" t="s">
        <v>1863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1834</v>
      </c>
      <c r="B16" s="2" t="s">
        <v>797</v>
      </c>
      <c r="C16" s="2" t="s">
        <v>1834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1891</v>
      </c>
      <c r="B17" s="2" t="s">
        <v>797</v>
      </c>
      <c r="C17" s="4" t="s">
        <v>1892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1835</v>
      </c>
      <c r="B18" s="2" t="s">
        <v>797</v>
      </c>
      <c r="C18" s="2" t="s">
        <v>1836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1837</v>
      </c>
      <c r="B19" s="2" t="s">
        <v>1864</v>
      </c>
      <c r="C19" s="2" t="s">
        <v>1838</v>
      </c>
      <c r="D19" s="2"/>
      <c r="E19" s="4" t="s">
        <v>771</v>
      </c>
      <c r="F19" s="2" t="s">
        <v>1660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1684</v>
      </c>
      <c r="B43" s="4" t="s">
        <v>793</v>
      </c>
      <c r="C43" s="4" t="s">
        <v>1684</v>
      </c>
      <c r="D43" s="4" t="s">
        <v>1682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1685</v>
      </c>
      <c r="B44" s="4" t="s">
        <v>793</v>
      </c>
      <c r="C44" s="4" t="s">
        <v>1685</v>
      </c>
      <c r="D44" s="4" t="s">
        <v>1682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1686</v>
      </c>
      <c r="B45" s="4" t="s">
        <v>793</v>
      </c>
      <c r="C45" s="5" t="s">
        <v>1686</v>
      </c>
      <c r="D45" s="4" t="s">
        <v>1682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1687</v>
      </c>
      <c r="B46" s="4" t="s">
        <v>793</v>
      </c>
      <c r="C46" s="5" t="s">
        <v>1687</v>
      </c>
      <c r="D46" s="4" t="s">
        <v>1682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1688</v>
      </c>
      <c r="B47" s="4" t="s">
        <v>793</v>
      </c>
      <c r="C47" s="5" t="s">
        <v>1688</v>
      </c>
      <c r="D47" s="4" t="s">
        <v>1682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1689</v>
      </c>
      <c r="B48" s="4" t="s">
        <v>793</v>
      </c>
      <c r="C48" s="5" t="s">
        <v>1689</v>
      </c>
      <c r="D48" s="4" t="s">
        <v>1682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1690</v>
      </c>
      <c r="B49" s="4" t="s">
        <v>793</v>
      </c>
      <c r="C49" s="5" t="s">
        <v>1690</v>
      </c>
      <c r="D49" s="4" t="s">
        <v>1682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1691</v>
      </c>
      <c r="B50" s="4" t="s">
        <v>793</v>
      </c>
      <c r="C50" s="5" t="s">
        <v>1691</v>
      </c>
      <c r="D50" s="4" t="s">
        <v>1682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1692</v>
      </c>
      <c r="B51" s="4" t="s">
        <v>793</v>
      </c>
      <c r="C51" s="5" t="s">
        <v>1692</v>
      </c>
      <c r="D51" s="4" t="s">
        <v>1682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1693</v>
      </c>
      <c r="B52" s="4" t="s">
        <v>793</v>
      </c>
      <c r="C52" s="5" t="s">
        <v>1693</v>
      </c>
      <c r="D52" s="4" t="s">
        <v>1682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1700</v>
      </c>
      <c r="B53" s="4" t="s">
        <v>817</v>
      </c>
      <c r="C53" s="5" t="s">
        <v>1700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1701</v>
      </c>
      <c r="B54" s="4" t="s">
        <v>817</v>
      </c>
      <c r="C54" s="5" t="s">
        <v>1701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1678</v>
      </c>
      <c r="B55" s="4" t="s">
        <v>817</v>
      </c>
      <c r="C55" s="5" t="s">
        <v>1678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1679</v>
      </c>
      <c r="B56" s="4" t="s">
        <v>817</v>
      </c>
      <c r="C56" s="5" t="s">
        <v>1679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1833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6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1702</v>
      </c>
      <c r="B112" s="4" t="s">
        <v>769</v>
      </c>
      <c r="C112" s="4" t="s">
        <v>1702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1699</v>
      </c>
      <c r="B113" s="4" t="s">
        <v>769</v>
      </c>
      <c r="C113" s="4" t="s">
        <v>1699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1832</v>
      </c>
      <c r="B115" s="4" t="s">
        <v>797</v>
      </c>
      <c r="C115" s="4" t="s">
        <v>1832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1694</v>
      </c>
      <c r="B128" s="4" t="s">
        <v>769</v>
      </c>
      <c r="C128" s="4" t="s">
        <v>1683</v>
      </c>
      <c r="D128" s="4">
        <v>15</v>
      </c>
      <c r="E128" s="4" t="s">
        <v>771</v>
      </c>
      <c r="F128" s="4" t="s">
        <v>1695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1890</v>
      </c>
      <c r="B144" s="4" t="s">
        <v>793</v>
      </c>
      <c r="C144" s="2" t="s">
        <v>1840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1632</v>
      </c>
      <c r="B145" s="4" t="s">
        <v>797</v>
      </c>
      <c r="C145" s="4" t="s">
        <v>1632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1633</v>
      </c>
      <c r="B146" s="4" t="s">
        <v>797</v>
      </c>
      <c r="C146" s="4" t="s">
        <v>1633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1634</v>
      </c>
      <c r="B147" s="4" t="s">
        <v>797</v>
      </c>
      <c r="C147" s="4" t="s">
        <v>1634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1589</v>
      </c>
      <c r="B148" s="4" t="s">
        <v>769</v>
      </c>
      <c r="C148" s="4" t="s">
        <v>1589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1613</v>
      </c>
      <c r="B149" s="4" t="s">
        <v>769</v>
      </c>
      <c r="C149" s="4" t="s">
        <v>1613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1614</v>
      </c>
      <c r="B150" s="4" t="s">
        <v>769</v>
      </c>
      <c r="C150" s="4" t="s">
        <v>1614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1617</v>
      </c>
      <c r="B151" s="4" t="s">
        <v>773</v>
      </c>
      <c r="C151" s="4" t="s">
        <v>1616</v>
      </c>
      <c r="D151" s="4" t="s">
        <v>1618</v>
      </c>
      <c r="E151" s="4" t="s">
        <v>771</v>
      </c>
      <c r="F151" s="4" t="s">
        <v>1619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1635</v>
      </c>
      <c r="B152" s="4" t="s">
        <v>773</v>
      </c>
      <c r="C152" s="4" t="s">
        <v>1635</v>
      </c>
      <c r="D152" s="4" t="s">
        <v>1636</v>
      </c>
      <c r="E152" s="4" t="s">
        <v>771</v>
      </c>
      <c r="F152" s="4" t="s">
        <v>1619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1620</v>
      </c>
      <c r="B153" s="4" t="s">
        <v>797</v>
      </c>
      <c r="C153" s="4" t="s">
        <v>1620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1621</v>
      </c>
      <c r="B154" s="4" t="s">
        <v>797</v>
      </c>
      <c r="C154" s="4" t="s">
        <v>1621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1622</v>
      </c>
      <c r="B155" s="4" t="s">
        <v>831</v>
      </c>
      <c r="C155" s="4" t="s">
        <v>1622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1626</v>
      </c>
      <c r="B156" s="4" t="s">
        <v>1628</v>
      </c>
      <c r="C156" s="4" t="s">
        <v>1626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1627</v>
      </c>
      <c r="B157" s="4" t="s">
        <v>1628</v>
      </c>
      <c r="C157" s="4" t="s">
        <v>1627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1643</v>
      </c>
      <c r="B158" s="4" t="s">
        <v>1628</v>
      </c>
      <c r="C158" s="4" t="s">
        <v>1644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1629</v>
      </c>
      <c r="B159" s="4" t="s">
        <v>773</v>
      </c>
      <c r="C159" s="4" t="s">
        <v>952</v>
      </c>
      <c r="D159" s="4" t="s">
        <v>1630</v>
      </c>
      <c r="E159" s="4" t="s">
        <v>771</v>
      </c>
      <c r="F159" s="4" t="s">
        <v>1631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1645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1646</v>
      </c>
      <c r="B161" s="4" t="s">
        <v>817</v>
      </c>
      <c r="C161" s="4" t="s">
        <v>1647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1651</v>
      </c>
      <c r="B162" s="4" t="s">
        <v>769</v>
      </c>
      <c r="C162" s="4" t="s">
        <v>1650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1652</v>
      </c>
      <c r="B163" s="4" t="s">
        <v>797</v>
      </c>
      <c r="C163" s="4" t="s">
        <v>1653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1677</v>
      </c>
      <c r="B164" s="4" t="s">
        <v>797</v>
      </c>
      <c r="C164" s="4" t="s">
        <v>1677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1683</v>
      </c>
      <c r="B165" s="5" t="s">
        <v>769</v>
      </c>
      <c r="C165" s="4" t="s">
        <v>1683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1704</v>
      </c>
      <c r="B167" s="5" t="s">
        <v>797</v>
      </c>
      <c r="C167" s="4" t="s">
        <v>1704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1705</v>
      </c>
      <c r="B168" s="5" t="s">
        <v>797</v>
      </c>
      <c r="C168" s="4" t="s">
        <v>1705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1706</v>
      </c>
      <c r="B169" s="5" t="s">
        <v>797</v>
      </c>
      <c r="C169" s="4" t="s">
        <v>1706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1707</v>
      </c>
      <c r="B170" s="5" t="s">
        <v>797</v>
      </c>
      <c r="C170" s="4" t="s">
        <v>1707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1708</v>
      </c>
      <c r="B171" s="5" t="s">
        <v>797</v>
      </c>
      <c r="C171" s="4" t="s">
        <v>1708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1709</v>
      </c>
      <c r="B172" s="5" t="s">
        <v>773</v>
      </c>
      <c r="C172" s="4" t="s">
        <v>1710</v>
      </c>
      <c r="D172" s="4" t="s">
        <v>1711</v>
      </c>
      <c r="E172" s="4" t="s">
        <v>771</v>
      </c>
      <c r="F172" s="4" t="s">
        <v>1712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5" t="s">
        <v>972</v>
      </c>
      <c r="B173" s="5" t="s">
        <v>769</v>
      </c>
      <c r="C173" s="5" t="s">
        <v>973</v>
      </c>
      <c r="D173" s="5">
        <v>5</v>
      </c>
      <c r="E173" s="5" t="s">
        <v>771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974</v>
      </c>
      <c r="B174" s="5" t="s">
        <v>769</v>
      </c>
      <c r="C174" s="5" t="s">
        <v>975</v>
      </c>
      <c r="D174" s="5">
        <v>5</v>
      </c>
      <c r="E174" s="5" t="s">
        <v>771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976</v>
      </c>
      <c r="B175" s="5" t="s">
        <v>769</v>
      </c>
      <c r="C175" s="5" t="s">
        <v>977</v>
      </c>
      <c r="D175" s="5">
        <v>5</v>
      </c>
      <c r="E175" s="5" t="s">
        <v>771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978</v>
      </c>
      <c r="B176" s="5" t="s">
        <v>769</v>
      </c>
      <c r="C176" s="5" t="s">
        <v>979</v>
      </c>
      <c r="D176" s="5">
        <v>5</v>
      </c>
      <c r="E176" s="5" t="s">
        <v>771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x14ac:dyDescent="0.25">
      <c r="A177" s="5" t="s">
        <v>980</v>
      </c>
      <c r="B177" s="5" t="s">
        <v>769</v>
      </c>
      <c r="C177" s="5" t="s">
        <v>981</v>
      </c>
      <c r="D177" s="5">
        <v>20</v>
      </c>
      <c r="E177" s="5" t="s">
        <v>771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982</v>
      </c>
      <c r="B178" s="5" t="s">
        <v>817</v>
      </c>
      <c r="C178" s="5" t="s">
        <v>983</v>
      </c>
      <c r="D178" s="5" t="s">
        <v>1018</v>
      </c>
      <c r="E178" s="5" t="s">
        <v>771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984</v>
      </c>
      <c r="B179" s="5" t="s">
        <v>817</v>
      </c>
      <c r="C179" s="5" t="s">
        <v>985</v>
      </c>
      <c r="D179" s="5" t="s">
        <v>1018</v>
      </c>
      <c r="E179" s="5" t="s">
        <v>771</v>
      </c>
      <c r="F179" s="5"/>
      <c r="G179" s="5"/>
      <c r="H179" s="5"/>
      <c r="I179" s="5"/>
      <c r="J179" s="32">
        <f>COUNTIF(TableFields[Field],Columns[[#This Row],[Column]])</f>
        <v>0</v>
      </c>
    </row>
    <row r="180" spans="1:10" x14ac:dyDescent="0.25">
      <c r="A180" s="5" t="s">
        <v>986</v>
      </c>
      <c r="B180" s="5" t="s">
        <v>831</v>
      </c>
      <c r="C180" s="5" t="s">
        <v>987</v>
      </c>
      <c r="D180" s="5"/>
      <c r="E180" s="5" t="s">
        <v>771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988</v>
      </c>
      <c r="B181" s="5" t="s">
        <v>769</v>
      </c>
      <c r="C181" s="5" t="s">
        <v>989</v>
      </c>
      <c r="D181" s="5">
        <v>5</v>
      </c>
      <c r="E181" s="5" t="s">
        <v>771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990</v>
      </c>
      <c r="B182" s="5" t="s">
        <v>769</v>
      </c>
      <c r="C182" s="5" t="s">
        <v>991</v>
      </c>
      <c r="D182" s="5">
        <v>5</v>
      </c>
      <c r="E182" s="5" t="s">
        <v>771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992</v>
      </c>
      <c r="B183" s="5" t="s">
        <v>769</v>
      </c>
      <c r="C183" s="5" t="s">
        <v>993</v>
      </c>
      <c r="D183" s="5">
        <v>15</v>
      </c>
      <c r="E183" s="5" t="s">
        <v>771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994</v>
      </c>
      <c r="B184" s="5" t="s">
        <v>797</v>
      </c>
      <c r="C184" s="5" t="s">
        <v>1017</v>
      </c>
      <c r="D184" s="5">
        <v>60</v>
      </c>
      <c r="E184" s="5" t="s">
        <v>771</v>
      </c>
      <c r="F184" s="5"/>
      <c r="G184" s="5"/>
      <c r="H184" s="5"/>
      <c r="I184" s="5"/>
      <c r="J184" s="32">
        <f>COUNTIF(TableFields[Field],Columns[[#This Row],[Column]])</f>
        <v>0</v>
      </c>
    </row>
    <row r="185" spans="1:10" x14ac:dyDescent="0.25">
      <c r="A185" s="5" t="s">
        <v>995</v>
      </c>
      <c r="B185" s="5" t="s">
        <v>831</v>
      </c>
      <c r="C185" s="5" t="s">
        <v>996</v>
      </c>
      <c r="D185" s="5"/>
      <c r="E185" s="5" t="s">
        <v>771</v>
      </c>
      <c r="F185" s="5"/>
      <c r="G185" s="5"/>
      <c r="H185" s="5"/>
      <c r="I185" s="5"/>
      <c r="J185" s="32">
        <f>COUNTIF(TableFields[Field],Columns[[#This Row],[Column]])</f>
        <v>0</v>
      </c>
    </row>
    <row r="186" spans="1:10" x14ac:dyDescent="0.25">
      <c r="A186" s="5" t="s">
        <v>997</v>
      </c>
      <c r="B186" s="5" t="s">
        <v>831</v>
      </c>
      <c r="C186" s="5" t="s">
        <v>998</v>
      </c>
      <c r="D186" s="5"/>
      <c r="E186" s="5" t="s">
        <v>771</v>
      </c>
      <c r="F186" s="5"/>
      <c r="G186" s="5"/>
      <c r="H186" s="5"/>
      <c r="I186" s="5"/>
      <c r="J186" s="32">
        <f>COUNTIF(TableFields[Field],Columns[[#This Row],[Column]])</f>
        <v>0</v>
      </c>
    </row>
    <row r="187" spans="1:10" x14ac:dyDescent="0.25">
      <c r="A187" s="5" t="s">
        <v>999</v>
      </c>
      <c r="B187" s="5" t="s">
        <v>817</v>
      </c>
      <c r="C187" s="5" t="s">
        <v>1000</v>
      </c>
      <c r="D187" s="5" t="s">
        <v>818</v>
      </c>
      <c r="E187" s="5" t="s">
        <v>819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1001</v>
      </c>
      <c r="B188" s="5" t="s">
        <v>817</v>
      </c>
      <c r="C188" s="5" t="s">
        <v>1002</v>
      </c>
      <c r="D188" s="5" t="s">
        <v>855</v>
      </c>
      <c r="E188" s="5" t="s">
        <v>827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1003</v>
      </c>
      <c r="B189" s="5" t="s">
        <v>773</v>
      </c>
      <c r="C189" s="5" t="s">
        <v>1004</v>
      </c>
      <c r="D189" s="5" t="s">
        <v>1019</v>
      </c>
      <c r="E189" s="5" t="s">
        <v>1020</v>
      </c>
      <c r="F189" s="5"/>
      <c r="G189" s="5"/>
      <c r="H189" s="5"/>
      <c r="I189" s="5"/>
      <c r="J189" s="32">
        <f>COUNTIF(TableFields[Field],Columns[[#This Row],[Column]])</f>
        <v>0</v>
      </c>
    </row>
    <row r="190" spans="1:10" x14ac:dyDescent="0.25">
      <c r="A190" s="5" t="s">
        <v>1005</v>
      </c>
      <c r="B190" s="5" t="s">
        <v>773</v>
      </c>
      <c r="C190" s="5" t="s">
        <v>1006</v>
      </c>
      <c r="D190" s="5" t="s">
        <v>1021</v>
      </c>
      <c r="E190" s="5" t="s">
        <v>1022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1015</v>
      </c>
      <c r="B191" s="5" t="s">
        <v>817</v>
      </c>
      <c r="C191" s="5" t="s">
        <v>1016</v>
      </c>
      <c r="D191" s="5" t="s">
        <v>1018</v>
      </c>
      <c r="E191" s="5" t="s">
        <v>827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1023</v>
      </c>
      <c r="B192" s="5" t="s">
        <v>769</v>
      </c>
      <c r="C192" s="5" t="s">
        <v>1024</v>
      </c>
      <c r="D192" s="5">
        <v>15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0</v>
      </c>
    </row>
    <row r="193" spans="1:10" x14ac:dyDescent="0.25">
      <c r="A193" s="5" t="s">
        <v>1025</v>
      </c>
      <c r="B193" s="5" t="s">
        <v>769</v>
      </c>
      <c r="C193" s="5" t="s">
        <v>1026</v>
      </c>
      <c r="D193" s="5">
        <v>15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0</v>
      </c>
    </row>
    <row r="194" spans="1:10" x14ac:dyDescent="0.25">
      <c r="A194" s="5" t="s">
        <v>1027</v>
      </c>
      <c r="B194" s="5" t="s">
        <v>797</v>
      </c>
      <c r="C194" s="5" t="s">
        <v>1028</v>
      </c>
      <c r="D194" s="5">
        <v>60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0</v>
      </c>
    </row>
    <row r="195" spans="1:10" x14ac:dyDescent="0.25">
      <c r="A195" s="5" t="s">
        <v>1029</v>
      </c>
      <c r="B195" s="5" t="s">
        <v>831</v>
      </c>
      <c r="C195" s="5" t="s">
        <v>1030</v>
      </c>
      <c r="D195" s="5"/>
      <c r="E195" s="5" t="s">
        <v>771</v>
      </c>
      <c r="F195" s="5"/>
      <c r="G195" s="5"/>
      <c r="H195" s="5"/>
      <c r="I195" s="5"/>
      <c r="J195" s="32">
        <f>COUNTIF(TableFields[Field],Columns[[#This Row],[Column]])</f>
        <v>0</v>
      </c>
    </row>
    <row r="196" spans="1:10" x14ac:dyDescent="0.25">
      <c r="A196" s="5" t="s">
        <v>1031</v>
      </c>
      <c r="B196" s="5" t="s">
        <v>831</v>
      </c>
      <c r="C196" s="5" t="s">
        <v>1032</v>
      </c>
      <c r="D196" s="5"/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1033</v>
      </c>
      <c r="B197" s="5" t="s">
        <v>831</v>
      </c>
      <c r="C197" s="5" t="s">
        <v>1034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0</v>
      </c>
    </row>
    <row r="198" spans="1:10" x14ac:dyDescent="0.25">
      <c r="A198" s="5" t="s">
        <v>1035</v>
      </c>
      <c r="B198" s="5" t="s">
        <v>773</v>
      </c>
      <c r="C198" s="5" t="s">
        <v>1036</v>
      </c>
      <c r="D198" s="5" t="s">
        <v>1051</v>
      </c>
      <c r="E198" s="5" t="s">
        <v>1052</v>
      </c>
      <c r="F198" s="5"/>
      <c r="G198" s="5"/>
      <c r="H198" s="5"/>
      <c r="I198" s="5"/>
      <c r="J198" s="32">
        <f>COUNTIF(TableFields[Field],Columns[[#This Row],[Column]])</f>
        <v>0</v>
      </c>
    </row>
    <row r="199" spans="1:10" x14ac:dyDescent="0.25">
      <c r="A199" s="5" t="s">
        <v>1013</v>
      </c>
      <c r="B199" s="5" t="s">
        <v>773</v>
      </c>
      <c r="C199" s="5" t="s">
        <v>1014</v>
      </c>
      <c r="D199" s="5" t="s">
        <v>943</v>
      </c>
      <c r="E199" s="5" t="s">
        <v>947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1037</v>
      </c>
      <c r="B200" s="5" t="s">
        <v>773</v>
      </c>
      <c r="C200" s="5" t="s">
        <v>1038</v>
      </c>
      <c r="D200" s="5" t="s">
        <v>1053</v>
      </c>
      <c r="E200" s="5" t="s">
        <v>1055</v>
      </c>
      <c r="F200" s="5"/>
      <c r="G200" s="5"/>
      <c r="H200" s="5"/>
      <c r="I200" s="5"/>
      <c r="J200" s="32">
        <f>COUNTIF(TableFields[Field],Columns[[#This Row],[Column]])</f>
        <v>0</v>
      </c>
    </row>
    <row r="201" spans="1:10" x14ac:dyDescent="0.25">
      <c r="A201" s="5" t="s">
        <v>1039</v>
      </c>
      <c r="B201" s="5" t="s">
        <v>831</v>
      </c>
      <c r="C201" s="5" t="s">
        <v>1040</v>
      </c>
      <c r="D201" s="5"/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1041</v>
      </c>
      <c r="B202" s="5" t="s">
        <v>769</v>
      </c>
      <c r="C202" s="5" t="s">
        <v>1042</v>
      </c>
      <c r="D202" s="5">
        <v>5</v>
      </c>
      <c r="E202" s="5" t="s">
        <v>771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1043</v>
      </c>
      <c r="B203" s="5" t="s">
        <v>769</v>
      </c>
      <c r="C203" s="5" t="s">
        <v>1044</v>
      </c>
      <c r="D203" s="5">
        <v>5</v>
      </c>
      <c r="E203" s="5" t="s">
        <v>771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1045</v>
      </c>
      <c r="B204" s="5" t="s">
        <v>769</v>
      </c>
      <c r="C204" s="5" t="s">
        <v>1046</v>
      </c>
      <c r="D204" s="5">
        <v>5</v>
      </c>
      <c r="E204" s="5" t="s">
        <v>771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1047</v>
      </c>
      <c r="B205" s="5" t="s">
        <v>769</v>
      </c>
      <c r="C205" s="5" t="s">
        <v>1048</v>
      </c>
      <c r="D205" s="5">
        <v>5</v>
      </c>
      <c r="E205" s="5" t="s">
        <v>771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1049</v>
      </c>
      <c r="B206" s="5" t="s">
        <v>769</v>
      </c>
      <c r="C206" s="5" t="s">
        <v>1050</v>
      </c>
      <c r="D206" s="5">
        <v>20</v>
      </c>
      <c r="E206" s="5" t="s">
        <v>771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1057</v>
      </c>
      <c r="B207" s="5" t="s">
        <v>817</v>
      </c>
      <c r="C207" s="5" t="s">
        <v>1058</v>
      </c>
      <c r="D207" s="5" t="s">
        <v>1056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1059</v>
      </c>
      <c r="B208" s="5" t="s">
        <v>797</v>
      </c>
      <c r="C208" s="5" t="s">
        <v>1060</v>
      </c>
      <c r="D208" s="5">
        <v>60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1061</v>
      </c>
      <c r="B209" s="5" t="s">
        <v>831</v>
      </c>
      <c r="C209" s="5" t="s">
        <v>1062</v>
      </c>
      <c r="D209" s="5"/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1063</v>
      </c>
      <c r="B210" s="5" t="s">
        <v>797</v>
      </c>
      <c r="C210" s="5" t="s">
        <v>1064</v>
      </c>
      <c r="D210" s="5">
        <v>255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1065</v>
      </c>
      <c r="B211" s="5" t="s">
        <v>797</v>
      </c>
      <c r="C211" s="5" t="s">
        <v>1066</v>
      </c>
      <c r="D211" s="5">
        <v>255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1067</v>
      </c>
      <c r="B212" s="5" t="s">
        <v>817</v>
      </c>
      <c r="C212" s="5" t="s">
        <v>1068</v>
      </c>
      <c r="D212" s="5" t="s">
        <v>1056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1007</v>
      </c>
      <c r="B213" s="5" t="s">
        <v>773</v>
      </c>
      <c r="C213" s="5" t="s">
        <v>1008</v>
      </c>
      <c r="D213" s="5" t="s">
        <v>1051</v>
      </c>
      <c r="E213" s="5" t="s">
        <v>771</v>
      </c>
      <c r="F213" s="5" t="s">
        <v>1052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1009</v>
      </c>
      <c r="B214" s="5" t="s">
        <v>773</v>
      </c>
      <c r="C214" s="5" t="s">
        <v>1010</v>
      </c>
      <c r="D214" s="5" t="s">
        <v>1069</v>
      </c>
      <c r="E214" s="5" t="s">
        <v>771</v>
      </c>
      <c r="F214" s="5" t="s">
        <v>1071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1011</v>
      </c>
      <c r="B215" s="5" t="s">
        <v>773</v>
      </c>
      <c r="C215" s="5" t="s">
        <v>1012</v>
      </c>
      <c r="D215" s="5" t="s">
        <v>1070</v>
      </c>
      <c r="E215" s="5" t="s">
        <v>771</v>
      </c>
      <c r="F215" s="5" t="s">
        <v>1072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1074</v>
      </c>
      <c r="B216" s="5" t="s">
        <v>769</v>
      </c>
      <c r="C216" s="5" t="s">
        <v>1075</v>
      </c>
      <c r="D216" s="5">
        <v>15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1076</v>
      </c>
      <c r="B217" s="5" t="s">
        <v>773</v>
      </c>
      <c r="C217" s="5" t="s">
        <v>1077</v>
      </c>
      <c r="D217" s="5" t="s">
        <v>1078</v>
      </c>
      <c r="E217" s="5" t="s">
        <v>771</v>
      </c>
      <c r="F217" s="5" t="s">
        <v>1022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1079</v>
      </c>
      <c r="B218" s="5" t="s">
        <v>817</v>
      </c>
      <c r="C218" s="5" t="s">
        <v>1080</v>
      </c>
      <c r="D218" s="5" t="s">
        <v>1018</v>
      </c>
      <c r="E218" s="5" t="s">
        <v>771</v>
      </c>
      <c r="F218" s="5" t="s">
        <v>1256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1081</v>
      </c>
      <c r="B219" s="5" t="s">
        <v>817</v>
      </c>
      <c r="C219" s="5" t="s">
        <v>1082</v>
      </c>
      <c r="D219" s="5" t="s">
        <v>1018</v>
      </c>
      <c r="E219" s="5" t="s">
        <v>771</v>
      </c>
      <c r="F219" s="5" t="s">
        <v>1257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1083</v>
      </c>
      <c r="B220" s="5" t="s">
        <v>817</v>
      </c>
      <c r="C220" s="5" t="s">
        <v>1084</v>
      </c>
      <c r="D220" s="5" t="s">
        <v>1018</v>
      </c>
      <c r="E220" s="5" t="s">
        <v>771</v>
      </c>
      <c r="F220" s="5" t="s">
        <v>1257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1085</v>
      </c>
      <c r="B221" s="5" t="s">
        <v>817</v>
      </c>
      <c r="C221" s="5" t="s">
        <v>1086</v>
      </c>
      <c r="D221" s="5" t="s">
        <v>1018</v>
      </c>
      <c r="E221" s="5" t="s">
        <v>771</v>
      </c>
      <c r="F221" s="5" t="s">
        <v>1258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1087</v>
      </c>
      <c r="B222" s="5" t="s">
        <v>773</v>
      </c>
      <c r="C222" s="5" t="s">
        <v>1088</v>
      </c>
      <c r="D222" s="5" t="s">
        <v>943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1089</v>
      </c>
      <c r="B223" s="5" t="s">
        <v>773</v>
      </c>
      <c r="C223" s="5" t="s">
        <v>1090</v>
      </c>
      <c r="D223" s="5" t="s">
        <v>943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1091</v>
      </c>
      <c r="B224" s="5" t="s">
        <v>773</v>
      </c>
      <c r="C224" s="5" t="s">
        <v>1092</v>
      </c>
      <c r="D224" s="5" t="s">
        <v>943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1093</v>
      </c>
      <c r="B225" s="5" t="s">
        <v>773</v>
      </c>
      <c r="C225" s="5" t="s">
        <v>1094</v>
      </c>
      <c r="D225" s="5" t="s">
        <v>943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1095</v>
      </c>
      <c r="B226" s="5" t="s">
        <v>797</v>
      </c>
      <c r="C226" s="5" t="s">
        <v>1096</v>
      </c>
      <c r="D226" s="5">
        <v>30</v>
      </c>
      <c r="E226" s="5" t="s">
        <v>771</v>
      </c>
      <c r="F226" s="5" t="s">
        <v>1097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1098</v>
      </c>
      <c r="B227" s="5" t="s">
        <v>797</v>
      </c>
      <c r="C227" s="5" t="s">
        <v>1099</v>
      </c>
      <c r="D227" s="5">
        <v>30</v>
      </c>
      <c r="E227" s="5" t="s">
        <v>771</v>
      </c>
      <c r="F227" s="5" t="s">
        <v>1097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1100</v>
      </c>
      <c r="B228" s="5" t="s">
        <v>797</v>
      </c>
      <c r="C228" s="5" t="s">
        <v>1101</v>
      </c>
      <c r="D228" s="5">
        <v>30</v>
      </c>
      <c r="E228" s="5" t="s">
        <v>771</v>
      </c>
      <c r="F228" s="5" t="s">
        <v>1097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1102</v>
      </c>
      <c r="B229" s="5" t="s">
        <v>797</v>
      </c>
      <c r="C229" s="5" t="s">
        <v>1103</v>
      </c>
      <c r="D229" s="5">
        <v>30</v>
      </c>
      <c r="E229" s="5" t="s">
        <v>771</v>
      </c>
      <c r="F229" s="5" t="s">
        <v>1097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1104</v>
      </c>
      <c r="B230" s="5" t="s">
        <v>797</v>
      </c>
      <c r="C230" s="5" t="s">
        <v>1105</v>
      </c>
      <c r="D230" s="5">
        <v>200</v>
      </c>
      <c r="E230" s="5" t="s">
        <v>771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1106</v>
      </c>
      <c r="B231" s="5" t="s">
        <v>773</v>
      </c>
      <c r="C231" s="5" t="s">
        <v>1107</v>
      </c>
      <c r="D231" s="5" t="s">
        <v>943</v>
      </c>
      <c r="E231" s="5" t="s">
        <v>771</v>
      </c>
      <c r="F231" s="5" t="s">
        <v>947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1108</v>
      </c>
      <c r="B232" s="5" t="s">
        <v>773</v>
      </c>
      <c r="C232" s="5" t="s">
        <v>1109</v>
      </c>
      <c r="D232" s="5" t="s">
        <v>943</v>
      </c>
      <c r="E232" s="5" t="s">
        <v>771</v>
      </c>
      <c r="F232" s="5" t="s">
        <v>947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1110</v>
      </c>
      <c r="B233" s="5" t="s">
        <v>773</v>
      </c>
      <c r="C233" s="5" t="s">
        <v>1111</v>
      </c>
      <c r="D233" s="5" t="s">
        <v>943</v>
      </c>
      <c r="E233" s="5" t="s">
        <v>771</v>
      </c>
      <c r="F233" s="5" t="s">
        <v>947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1112</v>
      </c>
      <c r="B234" s="5" t="s">
        <v>773</v>
      </c>
      <c r="C234" s="5" t="s">
        <v>1113</v>
      </c>
      <c r="D234" s="5" t="s">
        <v>943</v>
      </c>
      <c r="E234" s="5" t="s">
        <v>771</v>
      </c>
      <c r="F234" s="5" t="s">
        <v>947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1114</v>
      </c>
      <c r="B235" s="5" t="s">
        <v>773</v>
      </c>
      <c r="C235" s="5" t="s">
        <v>1115</v>
      </c>
      <c r="D235" s="5" t="s">
        <v>943</v>
      </c>
      <c r="E235" s="5" t="s">
        <v>771</v>
      </c>
      <c r="F235" s="5" t="s">
        <v>947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1116</v>
      </c>
      <c r="B236" s="5" t="s">
        <v>773</v>
      </c>
      <c r="C236" s="5" t="s">
        <v>1117</v>
      </c>
      <c r="D236" s="5" t="s">
        <v>943</v>
      </c>
      <c r="E236" s="5" t="s">
        <v>771</v>
      </c>
      <c r="F236" s="5" t="s">
        <v>947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1118</v>
      </c>
      <c r="B237" s="5" t="s">
        <v>773</v>
      </c>
      <c r="C237" s="5" t="s">
        <v>1119</v>
      </c>
      <c r="D237" s="5" t="s">
        <v>943</v>
      </c>
      <c r="E237" s="5" t="s">
        <v>771</v>
      </c>
      <c r="F237" s="5" t="s">
        <v>947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1120</v>
      </c>
      <c r="B238" s="5" t="s">
        <v>797</v>
      </c>
      <c r="C238" s="5" t="s">
        <v>1121</v>
      </c>
      <c r="D238" s="5">
        <v>60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1122</v>
      </c>
      <c r="B239" s="5" t="s">
        <v>773</v>
      </c>
      <c r="C239" s="5" t="s">
        <v>1123</v>
      </c>
      <c r="D239" s="5" t="s">
        <v>1124</v>
      </c>
      <c r="E239" s="5" t="s">
        <v>771</v>
      </c>
      <c r="F239" s="5" t="s">
        <v>1125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1126</v>
      </c>
      <c r="B240" s="5" t="s">
        <v>773</v>
      </c>
      <c r="C240" s="5" t="s">
        <v>1127</v>
      </c>
      <c r="D240" s="5" t="s">
        <v>943</v>
      </c>
      <c r="E240" s="5" t="s">
        <v>771</v>
      </c>
      <c r="F240" s="5" t="s">
        <v>947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1128</v>
      </c>
      <c r="B241" s="5" t="s">
        <v>773</v>
      </c>
      <c r="C241" s="5" t="s">
        <v>1129</v>
      </c>
      <c r="D241" s="5" t="s">
        <v>1130</v>
      </c>
      <c r="E241" s="5" t="s">
        <v>771</v>
      </c>
      <c r="F241" s="5" t="s">
        <v>1131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1132</v>
      </c>
      <c r="B242" s="5" t="s">
        <v>797</v>
      </c>
      <c r="C242" s="5" t="s">
        <v>1133</v>
      </c>
      <c r="D242" s="5">
        <v>200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1134</v>
      </c>
      <c r="B243" s="5" t="s">
        <v>797</v>
      </c>
      <c r="C243" s="5" t="s">
        <v>1135</v>
      </c>
      <c r="D243" s="5">
        <v>200</v>
      </c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1136</v>
      </c>
      <c r="B244" s="5" t="s">
        <v>773</v>
      </c>
      <c r="C244" s="5" t="s">
        <v>1137</v>
      </c>
      <c r="D244" s="5" t="s">
        <v>1138</v>
      </c>
      <c r="E244" s="5" t="s">
        <v>771</v>
      </c>
      <c r="F244" s="5" t="s">
        <v>941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1139</v>
      </c>
      <c r="B245" s="5" t="s">
        <v>773</v>
      </c>
      <c r="C245" s="5" t="s">
        <v>1140</v>
      </c>
      <c r="D245" s="5" t="s">
        <v>1141</v>
      </c>
      <c r="E245" s="5" t="s">
        <v>771</v>
      </c>
      <c r="F245" s="5" t="s">
        <v>941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1142</v>
      </c>
      <c r="B246" s="5" t="s">
        <v>773</v>
      </c>
      <c r="C246" s="5" t="s">
        <v>1143</v>
      </c>
      <c r="D246" s="5" t="s">
        <v>1144</v>
      </c>
      <c r="E246" s="5" t="s">
        <v>771</v>
      </c>
      <c r="F246" s="5" t="s">
        <v>1145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1146</v>
      </c>
      <c r="B247" s="5" t="s">
        <v>769</v>
      </c>
      <c r="C247" s="5" t="s">
        <v>1147</v>
      </c>
      <c r="D247" s="5">
        <v>15</v>
      </c>
      <c r="E247" s="5" t="s">
        <v>771</v>
      </c>
      <c r="F247" s="5" t="s">
        <v>1148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1149</v>
      </c>
      <c r="B248" s="5" t="s">
        <v>769</v>
      </c>
      <c r="C248" s="5" t="s">
        <v>1150</v>
      </c>
      <c r="D248" s="5">
        <v>15</v>
      </c>
      <c r="E248" s="5" t="s">
        <v>771</v>
      </c>
      <c r="F248" s="5" t="s">
        <v>1151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1152</v>
      </c>
      <c r="B249" s="5" t="s">
        <v>773</v>
      </c>
      <c r="C249" s="5" t="s">
        <v>1153</v>
      </c>
      <c r="D249" s="5" t="s">
        <v>943</v>
      </c>
      <c r="E249" s="5" t="s">
        <v>771</v>
      </c>
      <c r="F249" s="5" t="s">
        <v>1154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1155</v>
      </c>
      <c r="B250" s="5" t="s">
        <v>773</v>
      </c>
      <c r="C250" s="5" t="s">
        <v>1156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1157</v>
      </c>
      <c r="B251" s="5" t="s">
        <v>773</v>
      </c>
      <c r="C251" s="5" t="s">
        <v>1158</v>
      </c>
      <c r="D251" s="5" t="s">
        <v>1159</v>
      </c>
      <c r="E251" s="5" t="s">
        <v>771</v>
      </c>
      <c r="F251" s="5" t="s">
        <v>1160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1161</v>
      </c>
      <c r="B252" s="5" t="s">
        <v>773</v>
      </c>
      <c r="C252" s="5" t="s">
        <v>1162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1163</v>
      </c>
      <c r="B253" s="5" t="s">
        <v>797</v>
      </c>
      <c r="C253" s="5" t="s">
        <v>1164</v>
      </c>
      <c r="D253" s="5">
        <v>30</v>
      </c>
      <c r="E253" s="5" t="s">
        <v>771</v>
      </c>
      <c r="F253" s="1" t="s">
        <v>1648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1165</v>
      </c>
      <c r="B254" s="5" t="s">
        <v>773</v>
      </c>
      <c r="C254" s="5" t="s">
        <v>1166</v>
      </c>
      <c r="D254" s="5" t="s">
        <v>1167</v>
      </c>
      <c r="E254" s="5" t="s">
        <v>771</v>
      </c>
      <c r="F254" s="5" t="s">
        <v>1168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1169</v>
      </c>
      <c r="B255" s="5" t="s">
        <v>773</v>
      </c>
      <c r="C255" s="5" t="s">
        <v>1170</v>
      </c>
      <c r="D255" s="5" t="s">
        <v>1171</v>
      </c>
      <c r="E255" s="5" t="s">
        <v>771</v>
      </c>
      <c r="F255" s="5" t="s">
        <v>1172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1173</v>
      </c>
      <c r="B256" s="5" t="s">
        <v>773</v>
      </c>
      <c r="C256" s="5" t="s">
        <v>1174</v>
      </c>
      <c r="D256" s="5" t="s">
        <v>1175</v>
      </c>
      <c r="E256" s="5" t="s">
        <v>771</v>
      </c>
      <c r="F256" s="5" t="s">
        <v>1176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1177</v>
      </c>
      <c r="B257" s="5" t="s">
        <v>773</v>
      </c>
      <c r="C257" s="5" t="s">
        <v>1178</v>
      </c>
      <c r="D257" s="5" t="s">
        <v>1179</v>
      </c>
      <c r="E257" s="5" t="s">
        <v>771</v>
      </c>
      <c r="F257" s="5" t="s">
        <v>1180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1181</v>
      </c>
      <c r="B258" s="5" t="s">
        <v>773</v>
      </c>
      <c r="C258" s="5" t="s">
        <v>1182</v>
      </c>
      <c r="D258" s="5" t="s">
        <v>1183</v>
      </c>
      <c r="E258" s="5" t="s">
        <v>771</v>
      </c>
      <c r="F258" s="5" t="s">
        <v>1184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1254</v>
      </c>
      <c r="B259" s="5" t="s">
        <v>831</v>
      </c>
      <c r="C259" s="5" t="s">
        <v>1255</v>
      </c>
      <c r="D259" s="5"/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1185</v>
      </c>
      <c r="B260" s="5" t="s">
        <v>773</v>
      </c>
      <c r="C260" s="5" t="s">
        <v>1186</v>
      </c>
      <c r="D260" s="5" t="s">
        <v>1187</v>
      </c>
      <c r="E260" s="5" t="s">
        <v>771</v>
      </c>
      <c r="F260" s="5" t="s">
        <v>1188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1189</v>
      </c>
      <c r="B261" s="5" t="s">
        <v>773</v>
      </c>
      <c r="C261" s="5" t="s">
        <v>1190</v>
      </c>
      <c r="D261" s="5" t="s">
        <v>1171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1191</v>
      </c>
      <c r="B262" s="5" t="s">
        <v>773</v>
      </c>
      <c r="C262" s="5" t="s">
        <v>1192</v>
      </c>
      <c r="D262" s="5" t="s">
        <v>1171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1193</v>
      </c>
      <c r="B263" s="5" t="s">
        <v>773</v>
      </c>
      <c r="C263" s="5" t="s">
        <v>1194</v>
      </c>
      <c r="D263" s="5" t="s">
        <v>1171</v>
      </c>
      <c r="E263" s="5" t="s">
        <v>771</v>
      </c>
      <c r="F263" s="5" t="s">
        <v>941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1195</v>
      </c>
      <c r="B264" s="5" t="s">
        <v>797</v>
      </c>
      <c r="C264" s="5" t="s">
        <v>1196</v>
      </c>
      <c r="D264" s="5">
        <v>30</v>
      </c>
      <c r="E264" s="5" t="s">
        <v>771</v>
      </c>
      <c r="F264" s="5" t="s">
        <v>1197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1198</v>
      </c>
      <c r="B265" s="5" t="s">
        <v>797</v>
      </c>
      <c r="C265" s="5" t="s">
        <v>1199</v>
      </c>
      <c r="D265" s="5">
        <v>30</v>
      </c>
      <c r="E265" s="5" t="s">
        <v>771</v>
      </c>
      <c r="F265" s="5" t="s">
        <v>1197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1200</v>
      </c>
      <c r="B266" s="1" t="s">
        <v>1270</v>
      </c>
      <c r="C266" s="5" t="s">
        <v>1201</v>
      </c>
      <c r="D266" s="5"/>
      <c r="E266" s="5" t="s">
        <v>1257</v>
      </c>
      <c r="F266" s="1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1202</v>
      </c>
      <c r="B267" s="5" t="s">
        <v>773</v>
      </c>
      <c r="C267" s="5" t="s">
        <v>1203</v>
      </c>
      <c r="D267" s="5" t="s">
        <v>1204</v>
      </c>
      <c r="E267" s="5" t="s">
        <v>771</v>
      </c>
      <c r="F267" s="5" t="s">
        <v>1205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1206</v>
      </c>
      <c r="B268" s="5" t="s">
        <v>773</v>
      </c>
      <c r="C268" s="5" t="s">
        <v>1207</v>
      </c>
      <c r="D268" s="5" t="s">
        <v>943</v>
      </c>
      <c r="E268" s="5" t="s">
        <v>771</v>
      </c>
      <c r="F268" s="5" t="s">
        <v>947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1208</v>
      </c>
      <c r="B269" s="5" t="s">
        <v>797</v>
      </c>
      <c r="C269" s="5" t="s">
        <v>1209</v>
      </c>
      <c r="D269" s="5">
        <v>30</v>
      </c>
      <c r="E269" s="5" t="s">
        <v>1210</v>
      </c>
      <c r="F269" s="5"/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1211</v>
      </c>
      <c r="B270" s="5" t="s">
        <v>773</v>
      </c>
      <c r="C270" s="5" t="s">
        <v>1212</v>
      </c>
      <c r="D270" s="5" t="s">
        <v>943</v>
      </c>
      <c r="E270" s="5" t="s">
        <v>771</v>
      </c>
      <c r="F270" s="5" t="s">
        <v>947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1213</v>
      </c>
      <c r="B271" s="5" t="s">
        <v>797</v>
      </c>
      <c r="C271" s="5" t="s">
        <v>1214</v>
      </c>
      <c r="D271" s="5">
        <v>30</v>
      </c>
      <c r="E271" s="5" t="s">
        <v>1215</v>
      </c>
      <c r="F271" s="5"/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1216</v>
      </c>
      <c r="B272" s="5" t="s">
        <v>773</v>
      </c>
      <c r="C272" s="5" t="s">
        <v>1217</v>
      </c>
      <c r="D272" s="5" t="s">
        <v>943</v>
      </c>
      <c r="E272" s="5" t="s">
        <v>771</v>
      </c>
      <c r="F272" s="5" t="s">
        <v>947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1218</v>
      </c>
      <c r="B273" s="5" t="s">
        <v>797</v>
      </c>
      <c r="C273" s="5" t="s">
        <v>1219</v>
      </c>
      <c r="D273" s="5">
        <v>30</v>
      </c>
      <c r="E273" s="5" t="s">
        <v>771</v>
      </c>
      <c r="F273" s="1" t="s">
        <v>1649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1220</v>
      </c>
      <c r="B274" s="5" t="s">
        <v>773</v>
      </c>
      <c r="C274" s="5" t="s">
        <v>1221</v>
      </c>
      <c r="D274" s="5" t="s">
        <v>1222</v>
      </c>
      <c r="E274" s="5" t="s">
        <v>771</v>
      </c>
      <c r="F274" s="5" t="s">
        <v>1223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1224</v>
      </c>
      <c r="B275" s="5" t="s">
        <v>769</v>
      </c>
      <c r="C275" s="5" t="s">
        <v>1225</v>
      </c>
      <c r="D275" s="5">
        <v>15</v>
      </c>
      <c r="E275" s="5" t="s">
        <v>771</v>
      </c>
      <c r="F275" s="5"/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1226</v>
      </c>
      <c r="B276" s="5" t="s">
        <v>797</v>
      </c>
      <c r="C276" s="5" t="s">
        <v>1227</v>
      </c>
      <c r="D276" s="5">
        <v>30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1228</v>
      </c>
      <c r="B277" s="5" t="s">
        <v>773</v>
      </c>
      <c r="C277" s="5" t="s">
        <v>1229</v>
      </c>
      <c r="D277" s="1" t="s">
        <v>1271</v>
      </c>
      <c r="E277" s="5" t="s">
        <v>771</v>
      </c>
      <c r="F277" s="5" t="s">
        <v>1230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1231</v>
      </c>
      <c r="B278" s="5" t="s">
        <v>773</v>
      </c>
      <c r="C278" s="5" t="s">
        <v>1232</v>
      </c>
      <c r="D278" s="1" t="s">
        <v>1271</v>
      </c>
      <c r="E278" s="5" t="s">
        <v>771</v>
      </c>
      <c r="F278" s="5" t="s">
        <v>1233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1234</v>
      </c>
      <c r="B279" s="5" t="s">
        <v>773</v>
      </c>
      <c r="C279" s="5" t="s">
        <v>1235</v>
      </c>
      <c r="D279" s="5" t="s">
        <v>1236</v>
      </c>
      <c r="E279" s="5" t="s">
        <v>771</v>
      </c>
      <c r="F279" s="5" t="s">
        <v>1237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1238</v>
      </c>
      <c r="B280" s="5" t="s">
        <v>773</v>
      </c>
      <c r="C280" s="5" t="s">
        <v>1239</v>
      </c>
      <c r="D280" s="5" t="s">
        <v>1240</v>
      </c>
      <c r="E280" s="5" t="s">
        <v>771</v>
      </c>
      <c r="F280" s="5" t="s">
        <v>941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1241</v>
      </c>
      <c r="B281" s="5" t="s">
        <v>773</v>
      </c>
      <c r="C281" s="5" t="s">
        <v>1242</v>
      </c>
      <c r="D281" s="5" t="s">
        <v>943</v>
      </c>
      <c r="E281" s="5" t="s">
        <v>771</v>
      </c>
      <c r="F281" s="5" t="s">
        <v>947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1243</v>
      </c>
      <c r="B282" s="5" t="s">
        <v>769</v>
      </c>
      <c r="C282" s="5" t="s">
        <v>1244</v>
      </c>
      <c r="D282" s="5">
        <v>15</v>
      </c>
      <c r="E282" s="5" t="s">
        <v>771</v>
      </c>
      <c r="F282" s="5"/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1245</v>
      </c>
      <c r="B283" s="5" t="s">
        <v>773</v>
      </c>
      <c r="C283" s="5" t="s">
        <v>1246</v>
      </c>
      <c r="D283" s="5" t="s">
        <v>943</v>
      </c>
      <c r="E283" s="5" t="s">
        <v>771</v>
      </c>
      <c r="F283" s="5" t="s">
        <v>947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1247</v>
      </c>
      <c r="B284" s="5" t="s">
        <v>773</v>
      </c>
      <c r="C284" s="5" t="s">
        <v>1248</v>
      </c>
      <c r="D284" s="5" t="s">
        <v>943</v>
      </c>
      <c r="E284" s="5" t="s">
        <v>771</v>
      </c>
      <c r="F284" s="5" t="s">
        <v>1154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1249</v>
      </c>
      <c r="B285" s="5" t="s">
        <v>773</v>
      </c>
      <c r="C285" s="5" t="s">
        <v>1250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1251</v>
      </c>
      <c r="B286" s="5" t="s">
        <v>797</v>
      </c>
      <c r="C286" s="5" t="s">
        <v>1252</v>
      </c>
      <c r="D286" s="5">
        <v>30</v>
      </c>
      <c r="E286" s="5" t="s">
        <v>771</v>
      </c>
      <c r="F286" s="5" t="s">
        <v>1253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4" t="s">
        <v>1274</v>
      </c>
      <c r="B287" s="4" t="s">
        <v>781</v>
      </c>
      <c r="C287" s="4" t="s">
        <v>1275</v>
      </c>
      <c r="D287" s="4" t="s">
        <v>1272</v>
      </c>
      <c r="E287" s="4"/>
      <c r="F287" s="4"/>
      <c r="G287" s="4"/>
      <c r="H287" s="4"/>
      <c r="I287" s="4"/>
      <c r="J287" s="58">
        <f>COUNTIF(TableFields[Field],Columns[[#This Row],[Column]])</f>
        <v>1</v>
      </c>
    </row>
    <row r="288" spans="1:10" x14ac:dyDescent="0.25">
      <c r="A288" s="5" t="s">
        <v>1654</v>
      </c>
      <c r="B288" s="5" t="s">
        <v>769</v>
      </c>
      <c r="C288" s="5" t="s">
        <v>1655</v>
      </c>
      <c r="D288" s="5">
        <v>30</v>
      </c>
      <c r="E288" s="5" t="s">
        <v>771</v>
      </c>
      <c r="F288" s="5"/>
      <c r="G288" s="5"/>
      <c r="H288" s="5"/>
      <c r="I288" s="5"/>
      <c r="J288" s="32">
        <f>COUNTIF(TableFields[Field],Columns[[#This Row],[Column]])</f>
        <v>0</v>
      </c>
    </row>
    <row r="289" spans="1:10" x14ac:dyDescent="0.25">
      <c r="A289" s="5" t="s">
        <v>1656</v>
      </c>
      <c r="B289" s="5" t="s">
        <v>769</v>
      </c>
      <c r="C289" s="5" t="s">
        <v>1657</v>
      </c>
      <c r="D289" s="5">
        <v>15</v>
      </c>
      <c r="E289" s="5" t="s">
        <v>771</v>
      </c>
      <c r="F289" s="5"/>
      <c r="G289" s="5"/>
      <c r="H289" s="5"/>
      <c r="I289" s="5"/>
      <c r="J289" s="32">
        <f>COUNTIF(TableFields[Field],Columns[[#This Row],[Column]])</f>
        <v>0</v>
      </c>
    </row>
    <row r="290" spans="1:10" x14ac:dyDescent="0.25">
      <c r="A290" s="5" t="s">
        <v>1661</v>
      </c>
      <c r="B290" s="5" t="s">
        <v>769</v>
      </c>
      <c r="C290" s="5" t="s">
        <v>1207</v>
      </c>
      <c r="D290" s="5">
        <v>30</v>
      </c>
      <c r="E290" s="5" t="s">
        <v>771</v>
      </c>
      <c r="F290" s="5"/>
      <c r="G290" s="5"/>
      <c r="H290" s="5"/>
      <c r="I290" s="5"/>
      <c r="J290" s="32">
        <f>COUNTIF(TableFields[Field],Columns[[#This Row],[Column]])</f>
        <v>0</v>
      </c>
    </row>
    <row r="291" spans="1:10" x14ac:dyDescent="0.25">
      <c r="A291" s="5" t="s">
        <v>1658</v>
      </c>
      <c r="B291" s="5" t="s">
        <v>817</v>
      </c>
      <c r="C291" s="5" t="s">
        <v>1659</v>
      </c>
      <c r="D291" s="5" t="s">
        <v>818</v>
      </c>
      <c r="E291" s="5" t="s">
        <v>1660</v>
      </c>
      <c r="F291" s="5"/>
      <c r="G291" s="5"/>
      <c r="H291" s="5"/>
      <c r="I291" s="5"/>
      <c r="J291" s="32">
        <f>COUNTIF(TableFields[Field],Columns[[#This Row],[Column]])</f>
        <v>0</v>
      </c>
    </row>
    <row r="292" spans="1:10" x14ac:dyDescent="0.25">
      <c r="A292" s="5" t="s">
        <v>1662</v>
      </c>
      <c r="B292" s="5" t="s">
        <v>817</v>
      </c>
      <c r="C292" s="5" t="s">
        <v>1663</v>
      </c>
      <c r="D292" s="5" t="s">
        <v>818</v>
      </c>
      <c r="E292" s="5" t="s">
        <v>1256</v>
      </c>
      <c r="F292" s="5"/>
      <c r="G292" s="5"/>
      <c r="H292" s="5"/>
      <c r="I292" s="5"/>
      <c r="J292" s="32">
        <f>COUNTIF(TableFields[Field],Columns[[#This Row],[Column]])</f>
        <v>0</v>
      </c>
    </row>
    <row r="293" spans="1:10" x14ac:dyDescent="0.25">
      <c r="A293" s="5" t="s">
        <v>1664</v>
      </c>
      <c r="B293" s="5" t="s">
        <v>817</v>
      </c>
      <c r="C293" s="5" t="s">
        <v>1665</v>
      </c>
      <c r="D293" s="5" t="s">
        <v>818</v>
      </c>
      <c r="E293" s="5" t="s">
        <v>1256</v>
      </c>
      <c r="F293" s="5"/>
      <c r="G293" s="5"/>
      <c r="H293" s="5"/>
      <c r="I293" s="5"/>
      <c r="J293" s="32">
        <f>COUNTIF(TableFields[Field],Columns[[#This Row],[Column]])</f>
        <v>0</v>
      </c>
    </row>
    <row r="294" spans="1:10" x14ac:dyDescent="0.25">
      <c r="A294" s="5" t="s">
        <v>1900</v>
      </c>
      <c r="B294" s="5" t="s">
        <v>773</v>
      </c>
      <c r="C294" s="5" t="s">
        <v>1902</v>
      </c>
      <c r="D294" s="5" t="s">
        <v>1901</v>
      </c>
      <c r="E294" s="5" t="s">
        <v>1903</v>
      </c>
      <c r="F294" s="5"/>
      <c r="G294" s="5"/>
      <c r="H294" s="5"/>
      <c r="I294" s="5"/>
      <c r="J294" s="32">
        <f>COUNTIF(TableFields[Field],Columns[[#This Row],[Column]])</f>
        <v>1</v>
      </c>
    </row>
  </sheetData>
  <conditionalFormatting sqref="A80">
    <cfRule type="duplicateValues" dxfId="11" priority="7"/>
  </conditionalFormatting>
  <conditionalFormatting sqref="A88:A89">
    <cfRule type="duplicateValues" dxfId="10" priority="6"/>
  </conditionalFormatting>
  <conditionalFormatting sqref="C156:C159">
    <cfRule type="duplicateValues" dxfId="9" priority="188"/>
  </conditionalFormatting>
  <conditionalFormatting sqref="C168:C171">
    <cfRule type="duplicateValues" dxfId="8" priority="1"/>
  </conditionalFormatting>
  <conditionalFormatting sqref="C168:C171">
    <cfRule type="duplicateValues" dxfId="7" priority="2"/>
  </conditionalFormatting>
  <conditionalFormatting sqref="A142:A172">
    <cfRule type="duplicateValues" dxfId="6" priority="221"/>
  </conditionalFormatting>
  <conditionalFormatting sqref="A2:A294">
    <cfRule type="duplicateValues" dxfId="5" priority="22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A61" workbookViewId="0">
      <selection activeCell="K2" sqref="K2:K75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1900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1839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1839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1839</v>
      </c>
      <c r="B78" s="1" t="s">
        <v>1832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1839</v>
      </c>
      <c r="B79" s="1" t="s">
        <v>1863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1839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1834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1891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1835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1837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1633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1634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1677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1632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1832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1651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1652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1833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1694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1632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1682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1682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1682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1682</v>
      </c>
      <c r="B155" s="4" t="s">
        <v>1683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1682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1702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1700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1701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1699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1678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1679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1696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1696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1696</v>
      </c>
      <c r="B176" s="4" t="s">
        <v>1684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1696</v>
      </c>
      <c r="B177" s="4" t="s">
        <v>1685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1696</v>
      </c>
      <c r="B178" s="4" t="s">
        <v>1686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1696</v>
      </c>
      <c r="B179" s="4" t="s">
        <v>1687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1696</v>
      </c>
      <c r="B180" s="4" t="s">
        <v>1688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1696</v>
      </c>
      <c r="B181" s="4" t="s">
        <v>1689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1696</v>
      </c>
      <c r="B182" s="4" t="s">
        <v>1690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1696</v>
      </c>
      <c r="B183" s="4" t="s">
        <v>1691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1696</v>
      </c>
      <c r="B184" s="4" t="s">
        <v>1692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1696</v>
      </c>
      <c r="B185" s="4" t="s">
        <v>1693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1696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1703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1703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1703</v>
      </c>
      <c r="B189" s="4" t="s">
        <v>1704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1703</v>
      </c>
      <c r="B190" s="4" t="s">
        <v>1705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1703</v>
      </c>
      <c r="B191" s="4" t="s">
        <v>1706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1703</v>
      </c>
      <c r="B192" s="4" t="s">
        <v>1707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1703</v>
      </c>
      <c r="B193" s="4" t="s">
        <v>1708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1703</v>
      </c>
      <c r="B194" s="4" t="s">
        <v>1709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1703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1589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1635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1890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1635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1589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1589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1615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1615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1615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1615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1615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1615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1615</v>
      </c>
      <c r="B322" s="4" t="s">
        <v>1617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1615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1615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1615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1615</v>
      </c>
      <c r="B326" s="5" t="s">
        <v>1620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1615</v>
      </c>
      <c r="B327" s="5" t="s">
        <v>1621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1615</v>
      </c>
      <c r="B328" s="4" t="s">
        <v>1622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1615</v>
      </c>
      <c r="B329" s="4" t="s">
        <v>1896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1615</v>
      </c>
      <c r="B330" s="4" t="s">
        <v>1589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1615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1615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1625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1625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1625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1625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1625</v>
      </c>
      <c r="B337" s="4" t="s">
        <v>1626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1625</v>
      </c>
      <c r="B338" s="4" t="s">
        <v>1627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1625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1625</v>
      </c>
      <c r="B340" s="4" t="s">
        <v>1643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1625</v>
      </c>
      <c r="B341" s="4" t="s">
        <v>1629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1625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1625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9" spans="1:11" s="20" customFormat="1" x14ac:dyDescent="0.25">
      <c r="A349"/>
      <c r="B349"/>
      <c r="C349"/>
      <c r="D349"/>
      <c r="E349"/>
      <c r="F349"/>
      <c r="G349"/>
      <c r="H349"/>
      <c r="I349"/>
      <c r="J349"/>
      <c r="K349"/>
    </row>
    <row r="362" spans="1:11" s="20" customFormat="1" x14ac:dyDescent="0.25">
      <c r="A362"/>
      <c r="B362"/>
      <c r="C362"/>
      <c r="D362"/>
      <c r="E362"/>
      <c r="F362"/>
      <c r="G362"/>
      <c r="H362"/>
      <c r="I362"/>
      <c r="J362"/>
      <c r="K362"/>
    </row>
  </sheetData>
  <dataConsolidate/>
  <conditionalFormatting sqref="B272:B273">
    <cfRule type="duplicateValues" dxfId="4" priority="7"/>
  </conditionalFormatting>
  <conditionalFormatting sqref="B323">
    <cfRule type="duplicateValues" dxfId="3" priority="3"/>
  </conditionalFormatting>
  <conditionalFormatting sqref="B337:B338">
    <cfRule type="duplicateValues" dxfId="2" priority="2"/>
  </conditionalFormatting>
  <conditionalFormatting sqref="B337:B338">
    <cfRule type="duplicateValues" dxfId="1" priority="1"/>
  </conditionalFormatting>
  <conditionalFormatting sqref="B163:B170">
    <cfRule type="duplicateValues" dxfId="0" priority="204"/>
  </conditionalFormatting>
  <dataValidations count="2">
    <dataValidation type="list" allowBlank="1" showInputMessage="1" showErrorMessage="1" sqref="B2:B343">
      <formula1>AvailableFields</formula1>
    </dataValidation>
    <dataValidation type="list" allowBlank="1" showInputMessage="1" showErrorMessage="1" sqref="A2:A34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B46" workbookViewId="0">
      <selection activeCell="F56" sqref="F5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1364</v>
      </c>
      <c r="E3" s="64" t="s">
        <v>1365</v>
      </c>
      <c r="F3" s="64" t="s">
        <v>1426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1571</v>
      </c>
      <c r="E4" s="64" t="s">
        <v>1572</v>
      </c>
      <c r="F4" s="64" t="s">
        <v>1573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1574</v>
      </c>
      <c r="E5" s="64" t="s">
        <v>1575</v>
      </c>
      <c r="F5" s="64" t="s">
        <v>1576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1366</v>
      </c>
      <c r="G6" s="64" t="s">
        <v>1367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60" t="str">
        <f>TableData[Table Name]&amp;"-"&amp;(COUNTIF($B$1:TableData[[#This Row],[Table Name]],TableData[[#This Row],[Table Name]])-1)</f>
        <v>Groups-0</v>
      </c>
      <c r="B34" s="64" t="s">
        <v>76</v>
      </c>
      <c r="C3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64" t="s">
        <v>23</v>
      </c>
      <c r="E34" s="64" t="s">
        <v>24</v>
      </c>
      <c r="F34" s="64" t="s">
        <v>25</v>
      </c>
      <c r="G34" s="64" t="s">
        <v>1412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</row>
    <row r="35" spans="1:18" x14ac:dyDescent="0.25">
      <c r="A35" s="60" t="str">
        <f>TableData[Table Name]&amp;"-"&amp;(COUNTIF($B$1:TableData[[#This Row],[Table Name]],TableData[[#This Row],[Table Name]])-1)</f>
        <v>Groups-1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5" s="64" t="s">
        <v>1577</v>
      </c>
      <c r="E35" s="64" t="s">
        <v>1573</v>
      </c>
      <c r="F35" s="64" t="s">
        <v>1578</v>
      </c>
      <c r="G35" s="64" t="s">
        <v>1579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Groups-2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6" s="64" t="s">
        <v>1580</v>
      </c>
      <c r="E36" s="64" t="s">
        <v>1426</v>
      </c>
      <c r="F36" s="64" t="s">
        <v>1581</v>
      </c>
      <c r="G36" s="64" t="s">
        <v>1582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Groups-3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7" s="64" t="s">
        <v>1435</v>
      </c>
      <c r="E37" s="64" t="s">
        <v>1583</v>
      </c>
      <c r="F37" s="64" t="s">
        <v>1438</v>
      </c>
      <c r="G37" s="64" t="s">
        <v>1584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Groups-4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8" s="64" t="s">
        <v>1585</v>
      </c>
      <c r="E38" s="64" t="s">
        <v>1586</v>
      </c>
      <c r="F38" s="64" t="s">
        <v>1587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 Roles-0</v>
      </c>
      <c r="B39" s="64" t="s">
        <v>93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64" t="s">
        <v>63</v>
      </c>
      <c r="E39" s="64" t="s">
        <v>65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Roles-1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0" s="64">
        <v>301101</v>
      </c>
      <c r="E40" s="64">
        <v>303102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Roles-2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1" s="64">
        <v>301102</v>
      </c>
      <c r="E41" s="64">
        <v>303101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Roles-3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2" s="64">
        <v>301103</v>
      </c>
      <c r="E42" s="64">
        <v>303103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30" t="str">
        <f>TableData[Table Name]&amp;"-"&amp;(COUNTIF($B$1:TableData[[#This Row],[Table Name]],TableData[[#This Row],[Table Name]])-1)</f>
        <v>Users-0</v>
      </c>
      <c r="B43" s="78" t="s">
        <v>78</v>
      </c>
      <c r="C4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78" t="s">
        <v>23</v>
      </c>
      <c r="E43" s="78" t="s">
        <v>1415</v>
      </c>
      <c r="F43" s="78" t="s">
        <v>1821</v>
      </c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1:18" x14ac:dyDescent="0.25">
      <c r="A44" s="30" t="str">
        <f>TableData[Table Name]&amp;"-"&amp;(COUNTIF($B$1:TableData[[#This Row],[Table Name]],TableData[[#This Row],[Table Name]])-1)</f>
        <v>Users-1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4" s="78" t="s">
        <v>1822</v>
      </c>
      <c r="E44" s="78" t="s">
        <v>1823</v>
      </c>
      <c r="F44" s="78" t="s">
        <v>1825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Users-2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5" s="78" t="s">
        <v>1824</v>
      </c>
      <c r="E45" s="78" t="s">
        <v>1826</v>
      </c>
      <c r="F45" s="78" t="s">
        <v>1825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Group Users-0</v>
      </c>
      <c r="B46" s="78" t="s">
        <v>1427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6" s="78" t="s">
        <v>63</v>
      </c>
      <c r="E46" s="78" t="s">
        <v>64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Users-1</v>
      </c>
      <c r="B47" s="78" t="s">
        <v>1427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7" s="78">
        <v>1</v>
      </c>
      <c r="E47" s="78">
        <v>300101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Users-2</v>
      </c>
      <c r="B48" s="78" t="s">
        <v>1427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8" s="78">
        <v>3</v>
      </c>
      <c r="E48" s="78">
        <v>300102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15" t="str">
        <f>TableData[Table Name]&amp;"-"&amp;(COUNTIF($B$1:TableData[[#This Row],[Table Name]],TableData[[#This Row],[Table Name]])-1)</f>
        <v>Settings-0</v>
      </c>
      <c r="B49" s="13" t="s">
        <v>1297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9" s="13" t="s">
        <v>23</v>
      </c>
      <c r="E49" s="13" t="s">
        <v>24</v>
      </c>
      <c r="F49" s="13" t="s">
        <v>44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5">
      <c r="A50" s="15" t="str">
        <f>TableData[Table Name]&amp;"-"&amp;(COUNTIF($B$1:TableData[[#This Row],[Table Name]],TableData[[#This Row],[Table Name]])-1)</f>
        <v>MenuType-0</v>
      </c>
      <c r="B50" s="13" t="s">
        <v>1841</v>
      </c>
      <c r="C5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1832</v>
      </c>
      <c r="F50" s="13" t="s">
        <v>1863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MenuType-1</v>
      </c>
      <c r="B51" s="13" t="s">
        <v>1841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1" s="13" t="s">
        <v>1847</v>
      </c>
      <c r="E51" s="13" t="s">
        <v>1847</v>
      </c>
      <c r="F51" s="13" t="s">
        <v>1855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MenuType-2</v>
      </c>
      <c r="B52" s="13" t="s">
        <v>1841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2" s="13" t="s">
        <v>1848</v>
      </c>
      <c r="E52" s="13" t="s">
        <v>1848</v>
      </c>
      <c r="F52" s="13" t="s">
        <v>1856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MenuType-3</v>
      </c>
      <c r="B53" s="13" t="s">
        <v>1841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3" s="13" t="s">
        <v>1849</v>
      </c>
      <c r="E53" s="13" t="s">
        <v>1849</v>
      </c>
      <c r="F53" s="13" t="s">
        <v>1857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MenuType-4</v>
      </c>
      <c r="B54" s="13" t="s">
        <v>1841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4" s="13" t="s">
        <v>1850</v>
      </c>
      <c r="E54" s="13" t="s">
        <v>1850</v>
      </c>
      <c r="F54" s="13" t="s">
        <v>1858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MenuType-5</v>
      </c>
      <c r="B55" s="13" t="s">
        <v>1841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5" s="13" t="s">
        <v>1846</v>
      </c>
      <c r="E55" s="13" t="s">
        <v>1846</v>
      </c>
      <c r="F55" s="13" t="s">
        <v>1859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MenuType-6</v>
      </c>
      <c r="B56" s="13" t="s">
        <v>1841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6" s="13" t="s">
        <v>1851</v>
      </c>
      <c r="E56" s="13" t="s">
        <v>1851</v>
      </c>
      <c r="F56" s="13" t="s">
        <v>1895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MenuType-7</v>
      </c>
      <c r="B57" s="13" t="s">
        <v>1841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7" s="13" t="s">
        <v>1852</v>
      </c>
      <c r="E57" s="13" t="s">
        <v>1852</v>
      </c>
      <c r="F57" s="13" t="s">
        <v>1860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MenuType-8</v>
      </c>
      <c r="B58" s="13" t="s">
        <v>1841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8" s="13" t="s">
        <v>1853</v>
      </c>
      <c r="E58" s="13" t="s">
        <v>1853</v>
      </c>
      <c r="F58" s="13" t="s">
        <v>1861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MenuType-9</v>
      </c>
      <c r="B59" s="13" t="s">
        <v>1841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59" s="13" t="s">
        <v>1854</v>
      </c>
      <c r="E59" s="13" t="s">
        <v>1854</v>
      </c>
      <c r="F59" s="13" t="s">
        <v>1862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30" t="str">
        <f>TableData[Table Name]&amp;"-"&amp;(COUNTIF($B$1:TableData[[#This Row],[Table Name]],TableData[[#This Row],[Table Name]])-1)</f>
        <v>MenuType-10</v>
      </c>
      <c r="B60" s="78" t="s">
        <v>1841</v>
      </c>
      <c r="C6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0" s="78" t="s">
        <v>1893</v>
      </c>
      <c r="E60" s="78" t="s">
        <v>1893</v>
      </c>
      <c r="F60" s="13" t="s">
        <v>1894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A64" sqref="A6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1427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1428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1841</v>
      </c>
      <c r="B45" s="1" t="s">
        <v>1839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1428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1428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1428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1697</v>
      </c>
      <c r="B49" s="5" t="s">
        <v>1682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1698</v>
      </c>
      <c r="B51" s="5" t="s">
        <v>1696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1713</v>
      </c>
      <c r="B52" s="5" t="s">
        <v>1703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1428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1624</v>
      </c>
      <c r="B67" s="4" t="s">
        <v>1615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1428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1842</v>
      </c>
      <c r="B68" s="4" t="s">
        <v>1625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1428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1" t="s">
        <v>1841</v>
      </c>
      <c r="B1" s="121"/>
      <c r="C1" s="121"/>
      <c r="D1" s="121"/>
      <c r="E1" s="122" t="str">
        <f>"\"&amp;VLOOKUP($A$1,SeedMap[],3,0)&amp;"\"&amp;VLOOKUP($A$1,SeedMap[],4,0)&amp;"::"&amp;VLOOKUP($A$1,SeedMap[],8,0)&amp;"()"</f>
        <v>\Milestone\SS\Model\MenuType::truncate()</v>
      </c>
      <c r="F1" s="122"/>
      <c r="G1" s="122"/>
      <c r="H1" s="122"/>
      <c r="I1" s="123" t="s">
        <v>73</v>
      </c>
      <c r="J1" s="123"/>
      <c r="K1" s="123"/>
      <c r="L1" s="123"/>
      <c r="M1" s="123"/>
      <c r="N1" s="123"/>
      <c r="O1" s="123"/>
      <c r="P1" s="123"/>
      <c r="Q1" s="123"/>
      <c r="R1" s="123"/>
      <c r="S1" s="23" t="str">
        <f>""</f>
        <v/>
      </c>
      <c r="T1" s="10"/>
    </row>
    <row r="2" spans="1:20" s="28" customFormat="1" ht="15" customHeight="1" x14ac:dyDescent="0.25">
      <c r="A2" s="121"/>
      <c r="B2" s="121"/>
      <c r="C2" s="121"/>
      <c r="D2" s="121"/>
      <c r="E2" s="122" t="str">
        <f>VLOOKUP($A$1,SeedMap[],5,0)</f>
        <v>TableData</v>
      </c>
      <c r="F2" s="122"/>
      <c r="G2" s="122"/>
      <c r="H2" s="122"/>
      <c r="I2" s="123" t="s">
        <v>72</v>
      </c>
      <c r="J2" s="123"/>
      <c r="K2" s="123"/>
      <c r="L2" s="123"/>
      <c r="M2" s="123"/>
      <c r="N2" s="123"/>
      <c r="O2" s="123"/>
      <c r="P2" s="123"/>
      <c r="Q2" s="123"/>
      <c r="R2" s="123"/>
      <c r="S2" s="23" t="str">
        <f>";"</f>
        <v>;</v>
      </c>
      <c r="T2" s="10"/>
    </row>
    <row r="3" spans="1:20" s="28" customFormat="1" ht="15" customHeight="1" x14ac:dyDescent="0.25">
      <c r="A3" s="121"/>
      <c r="B3" s="121"/>
      <c r="C3" s="121"/>
      <c r="D3" s="121"/>
      <c r="E3" s="122" t="str">
        <f>VLOOKUP($A$1,SeedMap[],6,0)</f>
        <v>[[TRCode]:[15]]</v>
      </c>
      <c r="F3" s="122"/>
      <c r="G3" s="122"/>
      <c r="H3" s="122"/>
      <c r="I3" s="123" t="s">
        <v>158</v>
      </c>
      <c r="J3" s="123"/>
      <c r="K3" s="123"/>
      <c r="L3" s="123"/>
      <c r="M3" s="123"/>
      <c r="N3" s="123"/>
      <c r="O3" s="123"/>
      <c r="P3" s="123"/>
      <c r="Q3" s="123"/>
      <c r="R3" s="12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display_name</v>
      </c>
      <c r="F5" s="25" t="str">
        <f t="shared" ca="1" si="1"/>
        <v>fncodes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x14ac:dyDescent="0.25">
      <c r="A6" s="24"/>
      <c r="B6" s="118" t="str">
        <f>$I$1</f>
        <v>$_ = \DB::statement('SELECT @@GLOBAL.foreign_key_checks');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0"/>
      <c r="T6" s="10"/>
    </row>
    <row r="7" spans="1:20" x14ac:dyDescent="0.25">
      <c r="A7" s="24"/>
      <c r="B7" s="119" t="str">
        <f>$I$2</f>
        <v>\DB::statement('set foreign_key_checks = 0');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</row>
    <row r="8" spans="1:20" x14ac:dyDescent="0.25">
      <c r="A8" s="24"/>
      <c r="B8" s="120" t="str">
        <f>$E$1</f>
        <v>\Milestone\SS\Model\MenuType::truncate()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'PURCHASE', </v>
      </c>
      <c r="E9" s="50" t="str">
        <f t="shared" ca="1" si="2"/>
        <v xml:space="preserve">'display_name' =&gt; 'PURCHASE', </v>
      </c>
      <c r="F9" s="50" t="str">
        <f t="shared" ca="1" si="2"/>
        <v xml:space="preserve">'fncodes' =&gt; 'PUR1,PUR2,PUR3,PUR4,PUR5',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'PURCHASE RETURN', </v>
      </c>
      <c r="E10" s="50" t="str">
        <f t="shared" ca="1" si="2"/>
        <v xml:space="preserve">'display_name' =&gt; 'PURCHASE RETURN', </v>
      </c>
      <c r="F10" s="50" t="str">
        <f t="shared" ca="1" si="2"/>
        <v xml:space="preserve">'fncodes' =&gt; 'PR1,PR2,PR3',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'PURCHASE ORDER', </v>
      </c>
      <c r="E11" s="50" t="str">
        <f t="shared" ca="1" si="2"/>
        <v xml:space="preserve">'display_name' =&gt; 'PURCHASE ORDER', </v>
      </c>
      <c r="F11" s="50" t="str">
        <f t="shared" ca="1" si="2"/>
        <v xml:space="preserve">'fncodes' =&gt; 'PO1',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'PAYMENT', </v>
      </c>
      <c r="E12" s="50" t="str">
        <f t="shared" ca="1" si="2"/>
        <v xml:space="preserve">'display_name' =&gt; 'PAYMENT', </v>
      </c>
      <c r="F12" s="50" t="str">
        <f t="shared" ca="1" si="2"/>
        <v xml:space="preserve">'fncodes' =&gt; 'CP1,BP1,BP2',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'SALES', </v>
      </c>
      <c r="E13" s="50" t="str">
        <f t="shared" ca="1" si="2"/>
        <v xml:space="preserve">'display_name' =&gt; 'SALES', </v>
      </c>
      <c r="F13" s="50" t="str">
        <f t="shared" ca="1" si="2"/>
        <v xml:space="preserve">'fncodes' =&gt; 'SL1,SL2,SL3,SL4,SL5',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'SALES RETURN', </v>
      </c>
      <c r="E14" s="50" t="str">
        <f t="shared" ca="1" si="2"/>
        <v xml:space="preserve">'display_name' =&gt; 'SALES RETURN', </v>
      </c>
      <c r="F14" s="50" t="str">
        <f t="shared" ca="1" si="2"/>
        <v xml:space="preserve">'fncodes' =&gt; 'SR1,SR2,SR3',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'7', </v>
      </c>
      <c r="D15" s="50" t="str">
        <f t="shared" ca="1" si="2"/>
        <v xml:space="preserve">'name' =&gt; 'SALES ORDER', </v>
      </c>
      <c r="E15" s="50" t="str">
        <f t="shared" ca="1" si="2"/>
        <v xml:space="preserve">'display_name' =&gt; 'SALES ORDER', </v>
      </c>
      <c r="F15" s="50" t="str">
        <f t="shared" ca="1" si="2"/>
        <v xml:space="preserve">'fncodes' =&gt; 'SO1,SO2',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'8', </v>
      </c>
      <c r="D16" s="50" t="str">
        <f t="shared" ca="1" si="2"/>
        <v xml:space="preserve">'name' =&gt; 'RECEIPT', </v>
      </c>
      <c r="E16" s="50" t="str">
        <f t="shared" ca="1" si="2"/>
        <v xml:space="preserve">'display_name' =&gt; 'RECEIPT', </v>
      </c>
      <c r="F16" s="50" t="str">
        <f t="shared" ca="1" si="2"/>
        <v xml:space="preserve">'fncodes' =&gt; 'CR1,BR1,BR2',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'9', </v>
      </c>
      <c r="D17" s="50" t="str">
        <f t="shared" ca="1" si="2"/>
        <v xml:space="preserve">'name' =&gt; 'MATERIAL TRANSFER', </v>
      </c>
      <c r="E17" s="50" t="str">
        <f t="shared" ca="1" si="2"/>
        <v xml:space="preserve">'display_name' =&gt; 'MATERIAL TRANSFER', </v>
      </c>
      <c r="F17" s="50" t="str">
        <f t="shared" ca="1" si="2"/>
        <v xml:space="preserve">'fncodes' =&gt; 'MT1,MT2',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'BRANCH TRANSFER', </v>
      </c>
      <c r="E18" s="50" t="str">
        <f t="shared" ca="1" si="2"/>
        <v xml:space="preserve">'display_name' =&gt; 'BRANCH TRANSFER', </v>
      </c>
      <c r="F18" s="50" t="str">
        <f t="shared" ca="1" si="2"/>
        <v xml:space="preserve">'fncodes' =&gt; 'MT3,MT4',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E21" sqref="E2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1337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1402</v>
      </c>
      <c r="Q3" s="4" t="s">
        <v>1403</v>
      </c>
      <c r="R3" s="4" t="s">
        <v>1400</v>
      </c>
      <c r="S3" s="4" t="s">
        <v>1401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1492</v>
      </c>
      <c r="Q4" s="4" t="s">
        <v>1493</v>
      </c>
      <c r="R4" s="4" t="s">
        <v>1490</v>
      </c>
      <c r="S4" s="4" t="s">
        <v>1491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1841</v>
      </c>
      <c r="F5" s="2" t="s">
        <v>1843</v>
      </c>
      <c r="G5" s="2" t="s">
        <v>1845</v>
      </c>
      <c r="H5" s="9" t="str">
        <f t="shared" ref="H5:H6" si="1">"Milestone\SS\Model"</f>
        <v>Milestone\SS\Model</v>
      </c>
      <c r="I5" s="2" t="s">
        <v>1839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1528</v>
      </c>
      <c r="Q5" s="4" t="s">
        <v>1529</v>
      </c>
      <c r="R5" s="4" t="s">
        <v>1526</v>
      </c>
      <c r="S5" s="4" t="s">
        <v>1527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1844</v>
      </c>
      <c r="G6" s="2" t="s">
        <v>115</v>
      </c>
      <c r="H6" s="9" t="str">
        <f t="shared" si="1"/>
        <v>Milestone\SS\Model</v>
      </c>
      <c r="I6" s="2" t="s">
        <v>1839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1697</v>
      </c>
      <c r="F9" s="5" t="s">
        <v>1715</v>
      </c>
      <c r="G9" s="5" t="s">
        <v>1717</v>
      </c>
      <c r="H9" s="8" t="str">
        <f t="shared" ref="H9" si="3">"Milestone\SS\Model"</f>
        <v>Milestone\SS\Model</v>
      </c>
      <c r="I9" s="5" t="s">
        <v>1682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1714</v>
      </c>
      <c r="F11" s="5" t="s">
        <v>1716</v>
      </c>
      <c r="G11" s="5" t="s">
        <v>1718</v>
      </c>
      <c r="H11" s="8" t="str">
        <f>"Milestone\SS\Model"</f>
        <v>Milestone\SS\Model</v>
      </c>
      <c r="I11" s="5" t="s">
        <v>1696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1719</v>
      </c>
      <c r="F12" s="5" t="s">
        <v>1720</v>
      </c>
      <c r="G12" s="5" t="s">
        <v>1721</v>
      </c>
      <c r="H12" s="8" t="str">
        <f>"Milestone\SS\Model"</f>
        <v>Milestone\SS\Model</v>
      </c>
      <c r="I12" s="5" t="s">
        <v>1703</v>
      </c>
      <c r="J12" s="5" t="s">
        <v>1830</v>
      </c>
      <c r="K12" s="5" t="s">
        <v>1831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1327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1328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1326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1329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1330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1624</v>
      </c>
      <c r="F28" s="4" t="s">
        <v>1637</v>
      </c>
      <c r="G28" s="4" t="s">
        <v>1637</v>
      </c>
      <c r="H28" s="7" t="str">
        <f>"Milestone\SS\Model"</f>
        <v>Milestone\SS\Model</v>
      </c>
      <c r="I28" s="4" t="s">
        <v>1615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1638</v>
      </c>
      <c r="F29" s="4" t="s">
        <v>1639</v>
      </c>
      <c r="G29" s="4" t="s">
        <v>1639</v>
      </c>
      <c r="H29" s="7" t="str">
        <f>"Milestone\SS\Model"</f>
        <v>Milestone\SS\Model</v>
      </c>
      <c r="I29" s="4" t="s">
        <v>1625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E1" workbookViewId="0">
      <selection activeCell="Q11" sqref="Q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1332</v>
      </c>
      <c r="J3" s="60" t="s">
        <v>1334</v>
      </c>
      <c r="K3" s="60" t="s">
        <v>1332</v>
      </c>
      <c r="L3" s="30" t="s">
        <v>1331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1433</v>
      </c>
      <c r="V3" s="4" t="s">
        <v>1434</v>
      </c>
      <c r="W3" s="4" t="s">
        <v>1435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1333</v>
      </c>
      <c r="K4" s="60" t="s">
        <v>1283</v>
      </c>
      <c r="L4" s="60" t="s">
        <v>1339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1592</v>
      </c>
      <c r="V4" s="4" t="s">
        <v>1593</v>
      </c>
      <c r="W4" s="4" t="s">
        <v>1594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1335</v>
      </c>
      <c r="K5" s="60" t="s">
        <v>1282</v>
      </c>
      <c r="L5" s="60" t="s">
        <v>1339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1592</v>
      </c>
      <c r="V5" s="4" t="s">
        <v>1598</v>
      </c>
      <c r="W5" s="4" t="s">
        <v>1594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1336</v>
      </c>
      <c r="K6" s="60" t="s">
        <v>1286</v>
      </c>
      <c r="L6" s="60" t="s">
        <v>1339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1605</v>
      </c>
      <c r="V6" s="4" t="s">
        <v>1607</v>
      </c>
      <c r="W6" s="4" t="s">
        <v>1606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1590</v>
      </c>
      <c r="J7" s="60" t="s">
        <v>1599</v>
      </c>
      <c r="K7" s="60" t="s">
        <v>1590</v>
      </c>
      <c r="L7" s="60" t="s">
        <v>1339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1609</v>
      </c>
      <c r="V7" s="4" t="s">
        <v>1610</v>
      </c>
      <c r="W7" s="4" t="s">
        <v>1611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1338</v>
      </c>
      <c r="K8" s="60" t="s">
        <v>74</v>
      </c>
      <c r="L8" s="60" t="s">
        <v>1340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1624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1640</v>
      </c>
      <c r="V8" s="4" t="s">
        <v>1641</v>
      </c>
      <c r="W8" s="4" t="s">
        <v>1642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1404</v>
      </c>
      <c r="K9" s="60" t="s">
        <v>78</v>
      </c>
      <c r="L9" s="60" t="s">
        <v>1331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1676</v>
      </c>
      <c r="V9" s="4" t="s">
        <v>1681</v>
      </c>
      <c r="W9" s="4" t="s">
        <v>1673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1336</v>
      </c>
      <c r="K10" s="60" t="s">
        <v>1286</v>
      </c>
      <c r="L10" s="60" t="s">
        <v>1340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1674</v>
      </c>
      <c r="V10" s="4" t="s">
        <v>1680</v>
      </c>
      <c r="W10" s="4" t="s">
        <v>1675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1341</v>
      </c>
      <c r="K11" s="60" t="s">
        <v>1297</v>
      </c>
      <c r="L11" s="60" t="s">
        <v>1339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1638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1809</v>
      </c>
      <c r="V11" s="5" t="s">
        <v>1810</v>
      </c>
      <c r="W11" s="5" t="s">
        <v>1811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1342</v>
      </c>
      <c r="K12" s="60" t="s">
        <v>1297</v>
      </c>
      <c r="L12" s="60" t="s">
        <v>1331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1405</v>
      </c>
      <c r="K13" s="60" t="s">
        <v>74</v>
      </c>
      <c r="L13" s="60" t="s">
        <v>1339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1343</v>
      </c>
      <c r="J14" s="60" t="s">
        <v>1344</v>
      </c>
      <c r="K14" s="60" t="s">
        <v>1343</v>
      </c>
      <c r="L14" s="60" t="s">
        <v>1331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1345</v>
      </c>
      <c r="K15" s="60" t="s">
        <v>1286</v>
      </c>
      <c r="L15" s="60" t="s">
        <v>1339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1346</v>
      </c>
      <c r="K16" s="60" t="s">
        <v>1285</v>
      </c>
      <c r="L16" s="60" t="s">
        <v>1339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1347</v>
      </c>
      <c r="K17" s="60" t="s">
        <v>74</v>
      </c>
      <c r="L17" s="60" t="s">
        <v>1339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1348</v>
      </c>
      <c r="K18" s="60" t="s">
        <v>78</v>
      </c>
      <c r="L18" s="60" t="s">
        <v>1340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1349</v>
      </c>
      <c r="J19" s="60" t="s">
        <v>1350</v>
      </c>
      <c r="K19" s="60" t="s">
        <v>1349</v>
      </c>
      <c r="L19" s="60" t="s">
        <v>1331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1351</v>
      </c>
      <c r="J20" s="60" t="s">
        <v>1352</v>
      </c>
      <c r="K20" s="60" t="s">
        <v>1351</v>
      </c>
      <c r="L20" s="60" t="s">
        <v>1331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1332</v>
      </c>
      <c r="J21" s="60" t="s">
        <v>1353</v>
      </c>
      <c r="K21" s="60" t="s">
        <v>1332</v>
      </c>
      <c r="L21" s="60" t="s">
        <v>1331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1354</v>
      </c>
      <c r="K22" s="60" t="s">
        <v>1282</v>
      </c>
      <c r="L22" s="60" t="s">
        <v>1339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1355</v>
      </c>
      <c r="J23" s="60" t="s">
        <v>1356</v>
      </c>
      <c r="K23" s="60" t="s">
        <v>1355</v>
      </c>
      <c r="L23" s="60" t="s">
        <v>1339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1357</v>
      </c>
      <c r="J24" s="60" t="s">
        <v>1358</v>
      </c>
      <c r="K24" s="60" t="s">
        <v>1357</v>
      </c>
      <c r="L24" s="60" t="s">
        <v>1339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1590</v>
      </c>
      <c r="J25" s="60" t="s">
        <v>1591</v>
      </c>
      <c r="K25" s="60" t="s">
        <v>1590</v>
      </c>
      <c r="L25" s="60" t="s">
        <v>1339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1595</v>
      </c>
      <c r="J26" s="60" t="s">
        <v>1596</v>
      </c>
      <c r="K26" s="60" t="s">
        <v>1595</v>
      </c>
      <c r="L26" s="60" t="s">
        <v>1331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1597</v>
      </c>
      <c r="K27" s="60" t="s">
        <v>78</v>
      </c>
      <c r="L27" s="60" t="s">
        <v>1331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1600</v>
      </c>
      <c r="J28" s="60" t="s">
        <v>1601</v>
      </c>
      <c r="K28" s="60" t="s">
        <v>1600</v>
      </c>
      <c r="L28" s="60" t="s">
        <v>1340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1602</v>
      </c>
      <c r="J29" s="60" t="s">
        <v>1604</v>
      </c>
      <c r="K29" s="60" t="s">
        <v>1602</v>
      </c>
      <c r="L29" s="60" t="s">
        <v>1603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1608</v>
      </c>
      <c r="K30" s="60" t="s">
        <v>1293</v>
      </c>
      <c r="L30" s="60" t="s">
        <v>1339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1612</v>
      </c>
      <c r="K31" s="60" t="s">
        <v>1290</v>
      </c>
      <c r="L31" s="60" t="s">
        <v>1339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1666</v>
      </c>
      <c r="J32" s="60" t="s">
        <v>1670</v>
      </c>
      <c r="K32" s="60" t="s">
        <v>1667</v>
      </c>
      <c r="L32" s="60" t="s">
        <v>1672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1668</v>
      </c>
      <c r="J33" s="60" t="s">
        <v>1669</v>
      </c>
      <c r="K33" s="60" t="s">
        <v>1671</v>
      </c>
      <c r="L33" s="60" t="s">
        <v>1672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1719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1713</v>
      </c>
      <c r="J34" s="30" t="s">
        <v>1732</v>
      </c>
      <c r="K34" s="30" t="s">
        <v>1733</v>
      </c>
      <c r="L34" s="60" t="s">
        <v>1672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1719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1741</v>
      </c>
      <c r="J35" s="30" t="s">
        <v>1742</v>
      </c>
      <c r="K35" s="30" t="s">
        <v>1282</v>
      </c>
      <c r="L35" s="30" t="s">
        <v>1339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1638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1779</v>
      </c>
      <c r="J36" s="30" t="s">
        <v>1781</v>
      </c>
      <c r="K36" s="30" t="s">
        <v>74</v>
      </c>
      <c r="L36" s="30" t="s">
        <v>1339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1638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1780</v>
      </c>
      <c r="J37" s="30" t="s">
        <v>1782</v>
      </c>
      <c r="K37" s="30" t="s">
        <v>1285</v>
      </c>
      <c r="L37" s="30" t="s">
        <v>1339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</sheetData>
  <dataValidations count="1">
    <dataValidation type="list" allowBlank="1" showInputMessage="1" showErrorMessage="1" sqref="E2:F37 Q2:Q1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1"/>
  <sheetViews>
    <sheetView topLeftCell="D1" workbookViewId="0">
      <selection activeCell="BU5" sqref="BU5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1370</v>
      </c>
      <c r="H3" s="60" t="s">
        <v>1371</v>
      </c>
      <c r="I3" s="7" t="s">
        <v>1297</v>
      </c>
      <c r="J3" s="7" t="s">
        <v>1360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1372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1373</v>
      </c>
      <c r="U3" s="69" t="s">
        <v>1376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1513</v>
      </c>
      <c r="BH3" s="74">
        <v>4</v>
      </c>
      <c r="BJ3" s="4" t="s">
        <v>1378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1361</v>
      </c>
      <c r="BP3" s="64" t="s">
        <v>1362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1429</v>
      </c>
      <c r="H4" s="60" t="s">
        <v>1430</v>
      </c>
      <c r="I4" s="7" t="s">
        <v>1431</v>
      </c>
      <c r="J4" s="7" t="s">
        <v>1360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1372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1373</v>
      </c>
      <c r="U4" s="69" t="s">
        <v>1377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1513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1472</v>
      </c>
      <c r="H5" s="16" t="s">
        <v>1473</v>
      </c>
      <c r="I5" s="9" t="s">
        <v>1474</v>
      </c>
      <c r="J5" s="9" t="s">
        <v>1360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1372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1374</v>
      </c>
      <c r="U5" s="69" t="s">
        <v>1359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1445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1513</v>
      </c>
      <c r="BH5" s="74">
        <v>4</v>
      </c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1494</v>
      </c>
      <c r="H6" s="60" t="s">
        <v>1495</v>
      </c>
      <c r="I6" s="7" t="s">
        <v>1496</v>
      </c>
      <c r="J6" s="7" t="s">
        <v>1360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1372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1375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1513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1719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1722</v>
      </c>
      <c r="H7" s="30" t="s">
        <v>1723</v>
      </c>
      <c r="I7" s="8" t="s">
        <v>1721</v>
      </c>
      <c r="J7" s="8" t="s">
        <v>1360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1432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1374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322106</v>
      </c>
      <c r="AQ7" s="75" t="s">
        <v>21</v>
      </c>
      <c r="AR7" s="75" t="s">
        <v>23</v>
      </c>
      <c r="AS7" s="75" t="s">
        <v>1444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1638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1763</v>
      </c>
      <c r="H8" s="30" t="s">
        <v>1764</v>
      </c>
      <c r="I8" s="8" t="s">
        <v>1639</v>
      </c>
      <c r="J8" s="8" t="s">
        <v>1360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1432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1374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1444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1638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1800</v>
      </c>
      <c r="H9" s="30" t="s">
        <v>1801</v>
      </c>
      <c r="I9" s="8" t="s">
        <v>1639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1432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1373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M10" s="93" t="str">
        <f>'Table Seed Map'!$A$12&amp;"-"&amp;FormFields[[#This Row],[No]]</f>
        <v>Form Fields-8</v>
      </c>
      <c r="N10" s="66" t="s">
        <v>1475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1374</v>
      </c>
      <c r="U10" s="98" t="s">
        <v>1476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1445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1497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1374</v>
      </c>
      <c r="U11" s="69" t="s">
        <v>1498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1444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1497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1374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1444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1497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1374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1444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1497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1374</v>
      </c>
      <c r="U14" s="69" t="s">
        <v>1359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1445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1724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1374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1444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1724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1704</v>
      </c>
      <c r="T16" s="89" t="s">
        <v>1725</v>
      </c>
      <c r="U16" s="89" t="s">
        <v>1726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1724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1705</v>
      </c>
      <c r="T17" s="89" t="s">
        <v>1725</v>
      </c>
      <c r="U17" s="89" t="s">
        <v>1727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1724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1706</v>
      </c>
      <c r="T18" s="89" t="s">
        <v>1725</v>
      </c>
      <c r="U18" s="89" t="s">
        <v>1728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1724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1707</v>
      </c>
      <c r="T19" s="89" t="s">
        <v>1725</v>
      </c>
      <c r="U19" s="89" t="s">
        <v>1729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1724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1708</v>
      </c>
      <c r="T20" s="89" t="s">
        <v>1725</v>
      </c>
      <c r="U20" s="89" t="s">
        <v>1730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1724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1710</v>
      </c>
      <c r="T21" s="89" t="s">
        <v>1374</v>
      </c>
      <c r="U21" s="89" t="s">
        <v>1731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1445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1765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1374</v>
      </c>
      <c r="U22" s="89" t="s">
        <v>1766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322111</v>
      </c>
      <c r="AQ22" s="112" t="s">
        <v>768</v>
      </c>
      <c r="AR22" s="112" t="s">
        <v>768</v>
      </c>
      <c r="AS22" s="112" t="s">
        <v>1444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1765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FnReserve/AddFNReserves/user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64</v>
      </c>
      <c r="T23" s="89" t="s">
        <v>1374</v>
      </c>
      <c r="U23" s="89" t="s">
        <v>1767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user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1444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1765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1374</v>
      </c>
      <c r="U24" s="89" t="s">
        <v>1768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Options-13</v>
      </c>
      <c r="AL24" s="79">
        <f>COUNTIF($AJ$2:FormFields[[#This Row],[Exists FO]],1)</f>
        <v>13</v>
      </c>
      <c r="AM24" s="79">
        <f>IF(FormFields[[#This Row],[NO4]]=0,"id",FormFields[[#This Row],[NO4]]+IF(ISNUMBER(VLOOKUP('Table Seed Map'!$A$14,SeedMap[],9,0)),VLOOKUP('Table Seed Map'!$A$14,SeedMap[],9,0),0))</f>
        <v>312113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1444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1765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1626</v>
      </c>
      <c r="T25" s="89" t="s">
        <v>1373</v>
      </c>
      <c r="U25" s="89" t="s">
        <v>1769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Options-13</v>
      </c>
      <c r="AL25" s="79">
        <f>COUNTIF($AJ$2:FormFields[[#This Row],[Exists FO]],1)</f>
        <v>13</v>
      </c>
      <c r="AM25" s="79">
        <f>IF(FormFields[[#This Row],[NO4]]=0,"id",FormFields[[#This Row],[NO4]]+IF(ISNUMBER(VLOOKUP('Table Seed Map'!$A$14,SeedMap[],9,0)),VLOOKUP('Table Seed Map'!$A$14,SeedMap[],9,0),0))</f>
        <v>312113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1765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1627</v>
      </c>
      <c r="T26" s="89" t="s">
        <v>1373</v>
      </c>
      <c r="U26" s="89" t="s">
        <v>1770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Options-13</v>
      </c>
      <c r="AL26" s="79">
        <f>COUNTIF($AJ$2:FormFields[[#This Row],[Exists FO]],1)</f>
        <v>13</v>
      </c>
      <c r="AM26" s="79">
        <f>IF(FormFields[[#This Row],[NO4]]=0,"id",FormFields[[#This Row],[NO4]]+IF(ISNUMBER(VLOOKUP('Table Seed Map'!$A$14,SeedMap[],9,0)),VLOOKUP('Table Seed Map'!$A$14,SeedMap[],9,0),0))</f>
        <v>312113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1802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1626</v>
      </c>
      <c r="T27" s="89" t="s">
        <v>1373</v>
      </c>
      <c r="U27" s="89" t="s">
        <v>1803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Options-13</v>
      </c>
      <c r="AL27" s="79">
        <f>COUNTIF($AJ$2:FormFields[[#This Row],[Exists FO]],1)</f>
        <v>13</v>
      </c>
      <c r="AM27" s="79">
        <f>IF(FormFields[[#This Row],[NO4]]=0,"id",FormFields[[#This Row],[NO4]]+IF(ISNUMBER(VLOOKUP('Table Seed Map'!$A$14,SeedMap[],9,0)),VLOOKUP('Table Seed Map'!$A$14,SeedMap[],9,0),0))</f>
        <v>312113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1802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1627</v>
      </c>
      <c r="T28" s="89" t="s">
        <v>1373</v>
      </c>
      <c r="U28" s="89" t="s">
        <v>1804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Options-13</v>
      </c>
      <c r="AL28" s="79">
        <f>COUNTIF($AJ$2:FormFields[[#This Row],[Exists FO]],1)</f>
        <v>13</v>
      </c>
      <c r="AM28" s="79">
        <f>IF(FormFields[[#This Row],[NO4]]=0,"id",FormFields[[#This Row],[NO4]]+IF(ISNUMBER(VLOOKUP('Table Seed Map'!$A$14,SeedMap[],9,0)),VLOOKUP('Table Seed Map'!$A$14,SeedMap[],9,0),0))</f>
        <v>312113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1802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1644</v>
      </c>
      <c r="T29" s="89" t="s">
        <v>1373</v>
      </c>
      <c r="U29" s="89" t="s">
        <v>1786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1802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952</v>
      </c>
      <c r="T30" s="89" t="s">
        <v>1374</v>
      </c>
      <c r="U30" s="89" t="s">
        <v>1775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1445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1802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1374</v>
      </c>
      <c r="U31" s="89" t="s">
        <v>1359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Options-15</v>
      </c>
      <c r="AL31" s="79">
        <f>COUNTIF($AJ$2:FormFields[[#This Row],[Exists FO]],1)</f>
        <v>15</v>
      </c>
      <c r="AM31" s="79">
        <f>IF(FormFields[[#This Row],[NO4]]=0,"id",FormFields[[#This Row],[NO4]]+IF(ISNUMBER(VLOOKUP('Table Seed Map'!$A$14,SeedMap[],9,0)),VLOOKUP('Table Seed Map'!$A$14,SeedMap[],9,0),0))</f>
        <v>312115</v>
      </c>
      <c r="AN31" s="79">
        <f>IF(FormFields[[#This Row],[ID]]="id","form_field",FormFields[[#This Row],[ID]])</f>
        <v>310129</v>
      </c>
      <c r="AO31" s="112" t="s">
        <v>1445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</sheetData>
  <dataValidations count="10">
    <dataValidation type="list" allowBlank="1" showInputMessage="1" showErrorMessage="1" sqref="EN2:ES2 CS2:CY2 BX2 V2:Y31">
      <formula1>Relations</formula1>
    </dataValidation>
    <dataValidation type="list" allowBlank="1" showInputMessage="1" showErrorMessage="1" sqref="CH2 DY2 BV2:BW2 N2:N31">
      <formula1>FormNames</formula1>
    </dataValidation>
    <dataValidation type="list" allowBlank="1" showInputMessage="1" showErrorMessage="1" sqref="DB2 DN2 EA2 BY2 BC2:BC6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9">
      <formula1>Resources</formula1>
    </dataValidation>
    <dataValidation type="list" allowBlank="1" showInputMessage="1" showErrorMessage="1" sqref="AO2:AO3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2019-10-04T06:26:29Z</dcterms:modified>
</cp:coreProperties>
</file>