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'Helper-Relation'!$F$2:$F$68,'Helper-Relation'!#REF!,'Helper-Relation'!#REF!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68" i="3"/>
  <c r="D368"/>
  <c r="E368"/>
  <c r="F368"/>
  <c r="G368"/>
  <c r="H368"/>
  <c r="I368"/>
  <c r="J368"/>
  <c r="J146" i="2"/>
  <c r="J145"/>
  <c r="C120" i="3"/>
  <c r="C121"/>
  <c r="C122"/>
  <c r="D120"/>
  <c r="D121"/>
  <c r="D122"/>
  <c r="E120"/>
  <c r="E121"/>
  <c r="E122"/>
  <c r="F120"/>
  <c r="F121"/>
  <c r="F122"/>
  <c r="G120"/>
  <c r="G121"/>
  <c r="G122"/>
  <c r="H120"/>
  <c r="H121"/>
  <c r="H122"/>
  <c r="I120"/>
  <c r="I121"/>
  <c r="I122"/>
  <c r="J120"/>
  <c r="J121"/>
  <c r="J122"/>
  <c r="P9" i="19"/>
  <c r="R9"/>
  <c r="S9"/>
  <c r="A68"/>
  <c r="B68"/>
  <c r="C68"/>
  <c r="A67"/>
  <c r="B67"/>
  <c r="D67" s="1"/>
  <c r="N67" s="1"/>
  <c r="C67"/>
  <c r="A34" i="14"/>
  <c r="B34"/>
  <c r="H34"/>
  <c r="A32" i="26"/>
  <c r="C32"/>
  <c r="E32" s="1"/>
  <c r="D32"/>
  <c r="C413" i="3"/>
  <c r="D413"/>
  <c r="E413"/>
  <c r="F413"/>
  <c r="G413"/>
  <c r="H413"/>
  <c r="I413"/>
  <c r="J413"/>
  <c r="C412"/>
  <c r="D412"/>
  <c r="E412"/>
  <c r="F412"/>
  <c r="G412"/>
  <c r="H412"/>
  <c r="I412"/>
  <c r="J412"/>
  <c r="J143" i="2"/>
  <c r="J144"/>
  <c r="C411" i="3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B76" i="1"/>
  <c r="H76" s="1"/>
  <c r="C76"/>
  <c r="D76"/>
  <c r="E76"/>
  <c r="I76" s="1"/>
  <c r="C355" i="3"/>
  <c r="C356"/>
  <c r="C357"/>
  <c r="D355"/>
  <c r="D356"/>
  <c r="D357"/>
  <c r="E355"/>
  <c r="E356"/>
  <c r="E357"/>
  <c r="F355"/>
  <c r="F356"/>
  <c r="F357"/>
  <c r="G355"/>
  <c r="G356"/>
  <c r="G357"/>
  <c r="H355"/>
  <c r="H356"/>
  <c r="H357"/>
  <c r="I355"/>
  <c r="I356"/>
  <c r="I357"/>
  <c r="J355"/>
  <c r="J356"/>
  <c r="J357"/>
  <c r="C345"/>
  <c r="D345"/>
  <c r="E345"/>
  <c r="F345"/>
  <c r="G345"/>
  <c r="H345"/>
  <c r="I345"/>
  <c r="J345"/>
  <c r="A36" i="24"/>
  <c r="A37"/>
  <c r="C36"/>
  <c r="C37"/>
  <c r="C403" i="3"/>
  <c r="D403"/>
  <c r="E403"/>
  <c r="F403"/>
  <c r="G403"/>
  <c r="H403"/>
  <c r="I403"/>
  <c r="J403"/>
  <c r="J141" i="2"/>
  <c r="A33" i="14"/>
  <c r="B33"/>
  <c r="H33"/>
  <c r="A32"/>
  <c r="B32"/>
  <c r="H32"/>
  <c r="P8" i="19"/>
  <c r="R8"/>
  <c r="S8"/>
  <c r="C393" i="3"/>
  <c r="D393"/>
  <c r="E393"/>
  <c r="F393"/>
  <c r="G393"/>
  <c r="H393"/>
  <c r="I393"/>
  <c r="J393"/>
  <c r="J135" i="2"/>
  <c r="C243" i="3"/>
  <c r="D243"/>
  <c r="E243"/>
  <c r="F243"/>
  <c r="G243"/>
  <c r="H243"/>
  <c r="I243"/>
  <c r="J243"/>
  <c r="C383"/>
  <c r="C384"/>
  <c r="D383"/>
  <c r="D384"/>
  <c r="E383"/>
  <c r="E384"/>
  <c r="F383"/>
  <c r="F384"/>
  <c r="G383"/>
  <c r="G384"/>
  <c r="H383"/>
  <c r="H384"/>
  <c r="I383"/>
  <c r="I384"/>
  <c r="J383"/>
  <c r="J384"/>
  <c r="A31" i="26"/>
  <c r="C31"/>
  <c r="D31"/>
  <c r="C406" i="3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J142" i="2"/>
  <c r="C402" i="3"/>
  <c r="D402"/>
  <c r="E402"/>
  <c r="F402"/>
  <c r="G402"/>
  <c r="H402"/>
  <c r="I402"/>
  <c r="J402"/>
  <c r="C400"/>
  <c r="C401"/>
  <c r="D400"/>
  <c r="D401"/>
  <c r="E400"/>
  <c r="E401"/>
  <c r="F400"/>
  <c r="F401"/>
  <c r="G400"/>
  <c r="G401"/>
  <c r="H400"/>
  <c r="H401"/>
  <c r="I400"/>
  <c r="I401"/>
  <c r="J400"/>
  <c r="J401"/>
  <c r="J139" i="2"/>
  <c r="J140"/>
  <c r="C399" i="3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B75" i="1"/>
  <c r="H75" s="1"/>
  <c r="C75"/>
  <c r="E75" s="1"/>
  <c r="D75"/>
  <c r="C71" i="21"/>
  <c r="D71"/>
  <c r="J71"/>
  <c r="K71"/>
  <c r="C395" i="3"/>
  <c r="D395"/>
  <c r="E395"/>
  <c r="F395"/>
  <c r="G395"/>
  <c r="H395"/>
  <c r="I395"/>
  <c r="J395"/>
  <c r="C394"/>
  <c r="D394"/>
  <c r="E394"/>
  <c r="F394"/>
  <c r="G394"/>
  <c r="H394"/>
  <c r="I394"/>
  <c r="J394"/>
  <c r="C390"/>
  <c r="C391"/>
  <c r="C392"/>
  <c r="D390"/>
  <c r="D391"/>
  <c r="D392"/>
  <c r="E390"/>
  <c r="E391"/>
  <c r="E392"/>
  <c r="F390"/>
  <c r="F391"/>
  <c r="F392"/>
  <c r="G390"/>
  <c r="G391"/>
  <c r="G392"/>
  <c r="H390"/>
  <c r="H391"/>
  <c r="H392"/>
  <c r="I390"/>
  <c r="I391"/>
  <c r="I392"/>
  <c r="J390"/>
  <c r="J391"/>
  <c r="J392"/>
  <c r="J137" i="2"/>
  <c r="J138"/>
  <c r="J136"/>
  <c r="J91"/>
  <c r="C389" i="3"/>
  <c r="D389"/>
  <c r="E389"/>
  <c r="F389"/>
  <c r="G389"/>
  <c r="H389"/>
  <c r="I389"/>
  <c r="J389"/>
  <c r="C388"/>
  <c r="D388"/>
  <c r="E388"/>
  <c r="F388"/>
  <c r="G388"/>
  <c r="H388"/>
  <c r="I388"/>
  <c r="J388"/>
  <c r="C385"/>
  <c r="D385"/>
  <c r="E385"/>
  <c r="F385"/>
  <c r="G385"/>
  <c r="H385"/>
  <c r="I385"/>
  <c r="J385"/>
  <c r="C387"/>
  <c r="D387"/>
  <c r="E387"/>
  <c r="F387"/>
  <c r="G387"/>
  <c r="H387"/>
  <c r="I387"/>
  <c r="J387"/>
  <c r="C386"/>
  <c r="D386"/>
  <c r="E386"/>
  <c r="F386"/>
  <c r="G386"/>
  <c r="H386"/>
  <c r="I386"/>
  <c r="J386"/>
  <c r="J134" i="2"/>
  <c r="C382" i="3"/>
  <c r="D382"/>
  <c r="E382"/>
  <c r="F382"/>
  <c r="G382"/>
  <c r="H382"/>
  <c r="I382"/>
  <c r="J382"/>
  <c r="C381"/>
  <c r="D381"/>
  <c r="E381"/>
  <c r="F381"/>
  <c r="G381"/>
  <c r="H381"/>
  <c r="I381"/>
  <c r="J381"/>
  <c r="B74" i="1"/>
  <c r="H74" s="1"/>
  <c r="C74"/>
  <c r="E74" s="1"/>
  <c r="D74"/>
  <c r="C254" i="3"/>
  <c r="D254"/>
  <c r="E254"/>
  <c r="F254"/>
  <c r="G254"/>
  <c r="H254"/>
  <c r="I254"/>
  <c r="J254"/>
  <c r="C253"/>
  <c r="D253"/>
  <c r="E253"/>
  <c r="F253"/>
  <c r="G253"/>
  <c r="H253"/>
  <c r="I253"/>
  <c r="J253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3" i="3"/>
  <c r="D143"/>
  <c r="E143"/>
  <c r="F143"/>
  <c r="G143"/>
  <c r="H143"/>
  <c r="I143"/>
  <c r="J143"/>
  <c r="J128" i="2"/>
  <c r="A66" i="19"/>
  <c r="B66"/>
  <c r="C66"/>
  <c r="P7"/>
  <c r="R7"/>
  <c r="S7"/>
  <c r="A54" i="24"/>
  <c r="C54"/>
  <c r="A65" i="19"/>
  <c r="B65"/>
  <c r="C65"/>
  <c r="C358" i="3"/>
  <c r="D358"/>
  <c r="E358"/>
  <c r="F358"/>
  <c r="G358"/>
  <c r="H358"/>
  <c r="I358"/>
  <c r="J358"/>
  <c r="C347"/>
  <c r="D347"/>
  <c r="E347"/>
  <c r="F347"/>
  <c r="G347"/>
  <c r="H347"/>
  <c r="I347"/>
  <c r="J347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6" i="3"/>
  <c r="D236"/>
  <c r="E236"/>
  <c r="F236"/>
  <c r="G236"/>
  <c r="H236"/>
  <c r="I236"/>
  <c r="J236"/>
  <c r="C223"/>
  <c r="D223"/>
  <c r="E223"/>
  <c r="F223"/>
  <c r="G223"/>
  <c r="H223"/>
  <c r="I223"/>
  <c r="J223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368" i="3" l="1"/>
  <c r="K122"/>
  <c r="K121"/>
  <c r="K120"/>
  <c r="D68" i="19"/>
  <c r="N68" s="1"/>
  <c r="G68"/>
  <c r="G67"/>
  <c r="K413" i="3"/>
  <c r="F32" i="26"/>
  <c r="G32" s="1"/>
  <c r="H32" s="1"/>
  <c r="K412" i="3"/>
  <c r="K411"/>
  <c r="K410"/>
  <c r="K409"/>
  <c r="K408"/>
  <c r="K407"/>
  <c r="J76" i="1"/>
  <c r="F76"/>
  <c r="G76"/>
  <c r="K357" i="3"/>
  <c r="K355"/>
  <c r="K356"/>
  <c r="K345"/>
  <c r="K403"/>
  <c r="K393"/>
  <c r="K243"/>
  <c r="K383"/>
  <c r="K384"/>
  <c r="K406"/>
  <c r="K405"/>
  <c r="K404"/>
  <c r="K402"/>
  <c r="K400"/>
  <c r="K401"/>
  <c r="K399"/>
  <c r="K398"/>
  <c r="K397"/>
  <c r="K396"/>
  <c r="K394"/>
  <c r="K395"/>
  <c r="I75" i="1"/>
  <c r="G75"/>
  <c r="J75"/>
  <c r="F75"/>
  <c r="K390" i="3"/>
  <c r="K392"/>
  <c r="K391"/>
  <c r="K389"/>
  <c r="K388"/>
  <c r="K385"/>
  <c r="K387"/>
  <c r="K386"/>
  <c r="K382"/>
  <c r="K381"/>
  <c r="G74" i="1"/>
  <c r="J74"/>
  <c r="I74"/>
  <c r="F74"/>
  <c r="K254" i="3"/>
  <c r="K253"/>
  <c r="K93"/>
  <c r="K91"/>
  <c r="K143"/>
  <c r="D66" i="19"/>
  <c r="N66" s="1"/>
  <c r="G66"/>
  <c r="D65"/>
  <c r="N65" s="1"/>
  <c r="G65"/>
  <c r="K358" i="3"/>
  <c r="K347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6" i="3"/>
  <c r="K223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52" i="3"/>
  <c r="D152"/>
  <c r="E152"/>
  <c r="F152"/>
  <c r="G152"/>
  <c r="H152"/>
  <c r="I152"/>
  <c r="J152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52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76" i="3"/>
  <c r="D376"/>
  <c r="E376"/>
  <c r="F376"/>
  <c r="G376"/>
  <c r="H376"/>
  <c r="I376"/>
  <c r="J376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6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80" i="3"/>
  <c r="D380"/>
  <c r="E380"/>
  <c r="F380"/>
  <c r="G380"/>
  <c r="H380"/>
  <c r="I380"/>
  <c r="J380"/>
  <c r="C373"/>
  <c r="D373"/>
  <c r="E373"/>
  <c r="F373"/>
  <c r="G373"/>
  <c r="H373"/>
  <c r="I373"/>
  <c r="J373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5"/>
  <c r="D375"/>
  <c r="E375"/>
  <c r="F375"/>
  <c r="G375"/>
  <c r="H375"/>
  <c r="I375"/>
  <c r="J375"/>
  <c r="J261" i="2"/>
  <c r="C374" i="3"/>
  <c r="D374"/>
  <c r="E374"/>
  <c r="F374"/>
  <c r="G374"/>
  <c r="H374"/>
  <c r="I374"/>
  <c r="J374"/>
  <c r="C372"/>
  <c r="D372"/>
  <c r="E372"/>
  <c r="F372"/>
  <c r="G372"/>
  <c r="H372"/>
  <c r="I372"/>
  <c r="J372"/>
  <c r="J12" i="2"/>
  <c r="C371" i="3"/>
  <c r="D371"/>
  <c r="E371"/>
  <c r="F371"/>
  <c r="G371"/>
  <c r="H371"/>
  <c r="I371"/>
  <c r="J371"/>
  <c r="J10" i="2"/>
  <c r="C370" i="3"/>
  <c r="D370"/>
  <c r="E370"/>
  <c r="F370"/>
  <c r="G370"/>
  <c r="H370"/>
  <c r="I370"/>
  <c r="J370"/>
  <c r="C369"/>
  <c r="D369"/>
  <c r="E369"/>
  <c r="F369"/>
  <c r="G369"/>
  <c r="H369"/>
  <c r="I369"/>
  <c r="J369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91" i="2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7" i="3"/>
  <c r="D307"/>
  <c r="E307"/>
  <c r="F307"/>
  <c r="G307"/>
  <c r="H307"/>
  <c r="I307"/>
  <c r="J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190" i="2"/>
  <c r="J181"/>
  <c r="J182"/>
  <c r="J183"/>
  <c r="J184"/>
  <c r="J185"/>
  <c r="J186"/>
  <c r="J187"/>
  <c r="J188"/>
  <c r="J189"/>
  <c r="C277" i="3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C275"/>
  <c r="D275"/>
  <c r="E275"/>
  <c r="F275"/>
  <c r="G275"/>
  <c r="H275"/>
  <c r="I275"/>
  <c r="J275"/>
  <c r="J166" i="2"/>
  <c r="J167"/>
  <c r="J168"/>
  <c r="J169"/>
  <c r="J170"/>
  <c r="J171"/>
  <c r="J172"/>
  <c r="J173"/>
  <c r="J174"/>
  <c r="J175"/>
  <c r="J176"/>
  <c r="J177"/>
  <c r="J178"/>
  <c r="J179"/>
  <c r="J180"/>
  <c r="J165"/>
  <c r="C256" i="3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6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6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6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6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6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6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6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6"/>
  <c r="J147" i="2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C161" i="3"/>
  <c r="D161"/>
  <c r="E161"/>
  <c r="F161"/>
  <c r="G161"/>
  <c r="H161"/>
  <c r="I161"/>
  <c r="J161"/>
  <c r="J127" i="2"/>
  <c r="J126"/>
  <c r="C160" i="3"/>
  <c r="D160"/>
  <c r="E160"/>
  <c r="F160"/>
  <c r="G160"/>
  <c r="H160"/>
  <c r="I160"/>
  <c r="J160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53" i="3"/>
  <c r="C354"/>
  <c r="C359"/>
  <c r="D353"/>
  <c r="D354"/>
  <c r="D359"/>
  <c r="E353"/>
  <c r="E354"/>
  <c r="E359"/>
  <c r="F353"/>
  <c r="F354"/>
  <c r="F359"/>
  <c r="G353"/>
  <c r="G354"/>
  <c r="G359"/>
  <c r="H353"/>
  <c r="H354"/>
  <c r="H359"/>
  <c r="I353"/>
  <c r="I354"/>
  <c r="I359"/>
  <c r="J353"/>
  <c r="J354"/>
  <c r="J359"/>
  <c r="J115" i="2"/>
  <c r="J114"/>
  <c r="J113"/>
  <c r="C338" i="3"/>
  <c r="C339"/>
  <c r="C340"/>
  <c r="C341"/>
  <c r="C342"/>
  <c r="C343"/>
  <c r="C344"/>
  <c r="C346"/>
  <c r="C348"/>
  <c r="C349"/>
  <c r="C350"/>
  <c r="C351"/>
  <c r="C352"/>
  <c r="D338"/>
  <c r="D339"/>
  <c r="D340"/>
  <c r="D341"/>
  <c r="D342"/>
  <c r="D343"/>
  <c r="D344"/>
  <c r="D346"/>
  <c r="D348"/>
  <c r="D349"/>
  <c r="D350"/>
  <c r="D351"/>
  <c r="D352"/>
  <c r="E338"/>
  <c r="E339"/>
  <c r="E340"/>
  <c r="E341"/>
  <c r="E342"/>
  <c r="E343"/>
  <c r="E344"/>
  <c r="E346"/>
  <c r="E348"/>
  <c r="E349"/>
  <c r="E350"/>
  <c r="E351"/>
  <c r="E352"/>
  <c r="F338"/>
  <c r="F339"/>
  <c r="F340"/>
  <c r="F341"/>
  <c r="F342"/>
  <c r="F343"/>
  <c r="F344"/>
  <c r="F346"/>
  <c r="F348"/>
  <c r="F349"/>
  <c r="F350"/>
  <c r="F351"/>
  <c r="F352"/>
  <c r="G338"/>
  <c r="G339"/>
  <c r="G340"/>
  <c r="G341"/>
  <c r="G342"/>
  <c r="G343"/>
  <c r="G344"/>
  <c r="G346"/>
  <c r="G348"/>
  <c r="G349"/>
  <c r="G350"/>
  <c r="G351"/>
  <c r="G352"/>
  <c r="H338"/>
  <c r="H339"/>
  <c r="H340"/>
  <c r="H341"/>
  <c r="H342"/>
  <c r="H343"/>
  <c r="H344"/>
  <c r="H346"/>
  <c r="H348"/>
  <c r="H349"/>
  <c r="H350"/>
  <c r="H351"/>
  <c r="H352"/>
  <c r="I338"/>
  <c r="I339"/>
  <c r="I340"/>
  <c r="I341"/>
  <c r="I342"/>
  <c r="I343"/>
  <c r="I344"/>
  <c r="I346"/>
  <c r="I348"/>
  <c r="I349"/>
  <c r="I350"/>
  <c r="I351"/>
  <c r="I352"/>
  <c r="J338"/>
  <c r="J339"/>
  <c r="J340"/>
  <c r="J341"/>
  <c r="J342"/>
  <c r="J343"/>
  <c r="J344"/>
  <c r="J346"/>
  <c r="J348"/>
  <c r="J349"/>
  <c r="J350"/>
  <c r="J351"/>
  <c r="J352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7" i="3"/>
  <c r="C128"/>
  <c r="C129"/>
  <c r="C130"/>
  <c r="C131"/>
  <c r="C132"/>
  <c r="C133"/>
  <c r="C134"/>
  <c r="C135"/>
  <c r="C136"/>
  <c r="C137"/>
  <c r="D127"/>
  <c r="D128"/>
  <c r="D129"/>
  <c r="D130"/>
  <c r="D131"/>
  <c r="D132"/>
  <c r="D133"/>
  <c r="D134"/>
  <c r="D135"/>
  <c r="D136"/>
  <c r="D137"/>
  <c r="E127"/>
  <c r="E128"/>
  <c r="E129"/>
  <c r="E130"/>
  <c r="E131"/>
  <c r="E132"/>
  <c r="E133"/>
  <c r="E134"/>
  <c r="E135"/>
  <c r="E136"/>
  <c r="E137"/>
  <c r="F127"/>
  <c r="F128"/>
  <c r="F129"/>
  <c r="F130"/>
  <c r="F131"/>
  <c r="F132"/>
  <c r="F133"/>
  <c r="F134"/>
  <c r="F135"/>
  <c r="F136"/>
  <c r="F137"/>
  <c r="G127"/>
  <c r="G128"/>
  <c r="G129"/>
  <c r="G130"/>
  <c r="G131"/>
  <c r="G132"/>
  <c r="G133"/>
  <c r="G134"/>
  <c r="G135"/>
  <c r="G136"/>
  <c r="G137"/>
  <c r="H127"/>
  <c r="H128"/>
  <c r="H129"/>
  <c r="H130"/>
  <c r="H131"/>
  <c r="H132"/>
  <c r="H133"/>
  <c r="H134"/>
  <c r="H135"/>
  <c r="H136"/>
  <c r="H137"/>
  <c r="I127"/>
  <c r="I128"/>
  <c r="I129"/>
  <c r="I130"/>
  <c r="I131"/>
  <c r="I132"/>
  <c r="I133"/>
  <c r="I134"/>
  <c r="I135"/>
  <c r="I136"/>
  <c r="I137"/>
  <c r="J127"/>
  <c r="J128"/>
  <c r="J129"/>
  <c r="J130"/>
  <c r="J131"/>
  <c r="J132"/>
  <c r="J133"/>
  <c r="J134"/>
  <c r="J135"/>
  <c r="J136"/>
  <c r="J137"/>
  <c r="J101" i="2"/>
  <c r="C126" i="3"/>
  <c r="D126"/>
  <c r="E126"/>
  <c r="F126"/>
  <c r="G126"/>
  <c r="H126"/>
  <c r="I126"/>
  <c r="J126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51" i="3"/>
  <c r="D251"/>
  <c r="E251"/>
  <c r="F251"/>
  <c r="G251"/>
  <c r="H251"/>
  <c r="I251"/>
  <c r="J251"/>
  <c r="J98" i="2"/>
  <c r="J97"/>
  <c r="J96"/>
  <c r="J95"/>
  <c r="J94"/>
  <c r="C360" i="3"/>
  <c r="C361"/>
  <c r="C362"/>
  <c r="C363"/>
  <c r="C364"/>
  <c r="C365"/>
  <c r="D360"/>
  <c r="D361"/>
  <c r="D362"/>
  <c r="D363"/>
  <c r="D364"/>
  <c r="D365"/>
  <c r="E360"/>
  <c r="E361"/>
  <c r="E362"/>
  <c r="E363"/>
  <c r="E364"/>
  <c r="E365"/>
  <c r="F360"/>
  <c r="F361"/>
  <c r="F362"/>
  <c r="F363"/>
  <c r="F364"/>
  <c r="F365"/>
  <c r="G360"/>
  <c r="G361"/>
  <c r="G362"/>
  <c r="G363"/>
  <c r="G364"/>
  <c r="G365"/>
  <c r="H360"/>
  <c r="H361"/>
  <c r="H362"/>
  <c r="H363"/>
  <c r="H364"/>
  <c r="H365"/>
  <c r="I360"/>
  <c r="I361"/>
  <c r="I362"/>
  <c r="I363"/>
  <c r="I364"/>
  <c r="I365"/>
  <c r="J360"/>
  <c r="J361"/>
  <c r="J362"/>
  <c r="J363"/>
  <c r="J364"/>
  <c r="J365"/>
  <c r="C242"/>
  <c r="D242"/>
  <c r="E242"/>
  <c r="F242"/>
  <c r="G242"/>
  <c r="H242"/>
  <c r="I242"/>
  <c r="J242"/>
  <c r="C241"/>
  <c r="D241"/>
  <c r="E241"/>
  <c r="F241"/>
  <c r="G241"/>
  <c r="H241"/>
  <c r="I241"/>
  <c r="J241"/>
  <c r="J93" i="2"/>
  <c r="J92"/>
  <c r="J90"/>
  <c r="J89"/>
  <c r="C249" i="3"/>
  <c r="C250"/>
  <c r="C252"/>
  <c r="C255"/>
  <c r="D249"/>
  <c r="D250"/>
  <c r="D252"/>
  <c r="D255"/>
  <c r="E249"/>
  <c r="E250"/>
  <c r="E252"/>
  <c r="E255"/>
  <c r="F249"/>
  <c r="F250"/>
  <c r="F252"/>
  <c r="F255"/>
  <c r="G249"/>
  <c r="G250"/>
  <c r="G252"/>
  <c r="G255"/>
  <c r="H249"/>
  <c r="H250"/>
  <c r="H252"/>
  <c r="H255"/>
  <c r="I249"/>
  <c r="I250"/>
  <c r="I252"/>
  <c r="I255"/>
  <c r="J249"/>
  <c r="J250"/>
  <c r="J252"/>
  <c r="J255"/>
  <c r="J88" i="2"/>
  <c r="C239" i="3"/>
  <c r="D239"/>
  <c r="E239"/>
  <c r="F239"/>
  <c r="G239"/>
  <c r="H239"/>
  <c r="I239"/>
  <c r="J239"/>
  <c r="J84" i="2"/>
  <c r="C235" i="3"/>
  <c r="C237"/>
  <c r="C238"/>
  <c r="C240"/>
  <c r="C244"/>
  <c r="C245"/>
  <c r="C246"/>
  <c r="C247"/>
  <c r="C248"/>
  <c r="D235"/>
  <c r="D237"/>
  <c r="D238"/>
  <c r="D240"/>
  <c r="D244"/>
  <c r="D245"/>
  <c r="D246"/>
  <c r="D247"/>
  <c r="D248"/>
  <c r="E235"/>
  <c r="E237"/>
  <c r="E238"/>
  <c r="E240"/>
  <c r="E244"/>
  <c r="E245"/>
  <c r="E246"/>
  <c r="E247"/>
  <c r="E248"/>
  <c r="F235"/>
  <c r="F237"/>
  <c r="F238"/>
  <c r="F240"/>
  <c r="F244"/>
  <c r="F245"/>
  <c r="F246"/>
  <c r="F247"/>
  <c r="F248"/>
  <c r="G235"/>
  <c r="G237"/>
  <c r="G238"/>
  <c r="G240"/>
  <c r="G244"/>
  <c r="G245"/>
  <c r="G246"/>
  <c r="G247"/>
  <c r="G248"/>
  <c r="H235"/>
  <c r="H237"/>
  <c r="H238"/>
  <c r="H240"/>
  <c r="H244"/>
  <c r="H245"/>
  <c r="H246"/>
  <c r="H247"/>
  <c r="H248"/>
  <c r="I235"/>
  <c r="I237"/>
  <c r="I238"/>
  <c r="I240"/>
  <c r="I244"/>
  <c r="I245"/>
  <c r="I246"/>
  <c r="I247"/>
  <c r="I248"/>
  <c r="J235"/>
  <c r="J237"/>
  <c r="J238"/>
  <c r="J240"/>
  <c r="J244"/>
  <c r="J245"/>
  <c r="J246"/>
  <c r="J247"/>
  <c r="J248"/>
  <c r="C141"/>
  <c r="D141"/>
  <c r="E141"/>
  <c r="F141"/>
  <c r="G141"/>
  <c r="H141"/>
  <c r="I141"/>
  <c r="J141"/>
  <c r="C118"/>
  <c r="D118"/>
  <c r="E118"/>
  <c r="F118"/>
  <c r="G118"/>
  <c r="H118"/>
  <c r="I118"/>
  <c r="J118"/>
  <c r="J87" i="2"/>
  <c r="J86"/>
  <c r="J85"/>
  <c r="B71" i="1"/>
  <c r="H71" s="1"/>
  <c r="C71"/>
  <c r="E71" s="1"/>
  <c r="C139" i="3"/>
  <c r="C140"/>
  <c r="C142"/>
  <c r="C144"/>
  <c r="C145"/>
  <c r="C146"/>
  <c r="C147"/>
  <c r="D139"/>
  <c r="D140"/>
  <c r="D142"/>
  <c r="D144"/>
  <c r="D145"/>
  <c r="D146"/>
  <c r="D147"/>
  <c r="E139"/>
  <c r="E140"/>
  <c r="E142"/>
  <c r="E144"/>
  <c r="E145"/>
  <c r="E146"/>
  <c r="E147"/>
  <c r="F139"/>
  <c r="F140"/>
  <c r="F142"/>
  <c r="F144"/>
  <c r="F145"/>
  <c r="F146"/>
  <c r="F147"/>
  <c r="G139"/>
  <c r="G140"/>
  <c r="G142"/>
  <c r="G144"/>
  <c r="G145"/>
  <c r="G146"/>
  <c r="G147"/>
  <c r="H139"/>
  <c r="H140"/>
  <c r="H142"/>
  <c r="H144"/>
  <c r="H145"/>
  <c r="H146"/>
  <c r="H147"/>
  <c r="I139"/>
  <c r="I140"/>
  <c r="I142"/>
  <c r="I144"/>
  <c r="I145"/>
  <c r="I146"/>
  <c r="I147"/>
  <c r="J139"/>
  <c r="J140"/>
  <c r="J142"/>
  <c r="J144"/>
  <c r="J145"/>
  <c r="J146"/>
  <c r="J147"/>
  <c r="J83" i="2"/>
  <c r="J82"/>
  <c r="J8"/>
  <c r="C95" i="3"/>
  <c r="D95"/>
  <c r="E95"/>
  <c r="F95"/>
  <c r="G95"/>
  <c r="H95"/>
  <c r="I95"/>
  <c r="J95"/>
  <c r="C367"/>
  <c r="D367"/>
  <c r="E367"/>
  <c r="F367"/>
  <c r="G367"/>
  <c r="H367"/>
  <c r="I367"/>
  <c r="J367"/>
  <c r="C366"/>
  <c r="D366"/>
  <c r="E366"/>
  <c r="F366"/>
  <c r="G366"/>
  <c r="H366"/>
  <c r="I366"/>
  <c r="J366"/>
  <c r="J81" i="2"/>
  <c r="C157" i="3"/>
  <c r="D157"/>
  <c r="E157"/>
  <c r="F157"/>
  <c r="G157"/>
  <c r="H157"/>
  <c r="I157"/>
  <c r="J157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9"/>
  <c r="C210"/>
  <c r="C211"/>
  <c r="C212"/>
  <c r="D209"/>
  <c r="D210"/>
  <c r="D211"/>
  <c r="D212"/>
  <c r="E209"/>
  <c r="E210"/>
  <c r="E211"/>
  <c r="E212"/>
  <c r="F209"/>
  <c r="F210"/>
  <c r="F211"/>
  <c r="F212"/>
  <c r="G209"/>
  <c r="G210"/>
  <c r="G211"/>
  <c r="G212"/>
  <c r="H209"/>
  <c r="H210"/>
  <c r="H211"/>
  <c r="H212"/>
  <c r="I209"/>
  <c r="I210"/>
  <c r="I211"/>
  <c r="I212"/>
  <c r="J209"/>
  <c r="J210"/>
  <c r="J211"/>
  <c r="J212"/>
  <c r="B73" i="1"/>
  <c r="F73" s="1"/>
  <c r="C73"/>
  <c r="E73" s="1"/>
  <c r="C193" i="3"/>
  <c r="D193"/>
  <c r="E193"/>
  <c r="F193"/>
  <c r="G193"/>
  <c r="H193"/>
  <c r="I193"/>
  <c r="J193"/>
  <c r="C119"/>
  <c r="C123"/>
  <c r="C124"/>
  <c r="C125"/>
  <c r="C138"/>
  <c r="D119"/>
  <c r="D123"/>
  <c r="D124"/>
  <c r="D125"/>
  <c r="D138"/>
  <c r="E119"/>
  <c r="E123"/>
  <c r="E124"/>
  <c r="E125"/>
  <c r="E138"/>
  <c r="F119"/>
  <c r="F123"/>
  <c r="F124"/>
  <c r="F125"/>
  <c r="F138"/>
  <c r="G119"/>
  <c r="G123"/>
  <c r="G124"/>
  <c r="G125"/>
  <c r="G138"/>
  <c r="H119"/>
  <c r="H123"/>
  <c r="H124"/>
  <c r="H125"/>
  <c r="H138"/>
  <c r="I119"/>
  <c r="I123"/>
  <c r="I124"/>
  <c r="I125"/>
  <c r="I138"/>
  <c r="J119"/>
  <c r="J123"/>
  <c r="J124"/>
  <c r="J125"/>
  <c r="J138"/>
  <c r="B70" i="1"/>
  <c r="F70" s="1"/>
  <c r="C70"/>
  <c r="E70" s="1"/>
  <c r="D67" i="21" s="1"/>
  <c r="C194" i="3"/>
  <c r="C195"/>
  <c r="C196"/>
  <c r="C197"/>
  <c r="D194"/>
  <c r="D195"/>
  <c r="D196"/>
  <c r="D197"/>
  <c r="E194"/>
  <c r="E195"/>
  <c r="E196"/>
  <c r="E197"/>
  <c r="F194"/>
  <c r="F195"/>
  <c r="F196"/>
  <c r="F197"/>
  <c r="G194"/>
  <c r="G195"/>
  <c r="G196"/>
  <c r="G197"/>
  <c r="H194"/>
  <c r="H195"/>
  <c r="H196"/>
  <c r="H197"/>
  <c r="I194"/>
  <c r="I195"/>
  <c r="I196"/>
  <c r="I197"/>
  <c r="J194"/>
  <c r="J195"/>
  <c r="J196"/>
  <c r="J197"/>
  <c r="C234"/>
  <c r="D234"/>
  <c r="E234"/>
  <c r="F234"/>
  <c r="G234"/>
  <c r="H234"/>
  <c r="I234"/>
  <c r="J234"/>
  <c r="C233"/>
  <c r="D233"/>
  <c r="E233"/>
  <c r="F233"/>
  <c r="G233"/>
  <c r="H233"/>
  <c r="I233"/>
  <c r="J233"/>
  <c r="C232"/>
  <c r="D232"/>
  <c r="E232"/>
  <c r="F232"/>
  <c r="G232"/>
  <c r="H232"/>
  <c r="I232"/>
  <c r="J232"/>
  <c r="C218"/>
  <c r="C219"/>
  <c r="C220"/>
  <c r="C221"/>
  <c r="D218"/>
  <c r="D219"/>
  <c r="D220"/>
  <c r="D221"/>
  <c r="E218"/>
  <c r="E219"/>
  <c r="E220"/>
  <c r="E221"/>
  <c r="F218"/>
  <c r="F219"/>
  <c r="F220"/>
  <c r="F221"/>
  <c r="G218"/>
  <c r="G219"/>
  <c r="G220"/>
  <c r="G221"/>
  <c r="H218"/>
  <c r="H219"/>
  <c r="H220"/>
  <c r="H221"/>
  <c r="I218"/>
  <c r="I219"/>
  <c r="I220"/>
  <c r="I221"/>
  <c r="J218"/>
  <c r="J219"/>
  <c r="J220"/>
  <c r="J221"/>
  <c r="C231"/>
  <c r="D231"/>
  <c r="E231"/>
  <c r="F231"/>
  <c r="G231"/>
  <c r="H231"/>
  <c r="I231"/>
  <c r="J231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73" i="3"/>
  <c r="K380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8" i="3"/>
  <c r="K379"/>
  <c r="K377"/>
  <c r="K375"/>
  <c r="K374"/>
  <c r="K372"/>
  <c r="K371"/>
  <c r="K370"/>
  <c r="K369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7" i="3"/>
  <c r="K326"/>
  <c r="K324"/>
  <c r="K310"/>
  <c r="K316"/>
  <c r="K332"/>
  <c r="K318"/>
  <c r="K334"/>
  <c r="K308"/>
  <c r="K315"/>
  <c r="K314"/>
  <c r="K337"/>
  <c r="K313"/>
  <c r="K328"/>
  <c r="K333"/>
  <c r="K325"/>
  <c r="K317"/>
  <c r="K309"/>
  <c r="K335"/>
  <c r="K327"/>
  <c r="K319"/>
  <c r="K311"/>
  <c r="K323"/>
  <c r="K322"/>
  <c r="K321"/>
  <c r="K320"/>
  <c r="K331"/>
  <c r="K330"/>
  <c r="K329"/>
  <c r="K336"/>
  <c r="K312"/>
  <c r="K282"/>
  <c r="K289"/>
  <c r="K290"/>
  <c r="K297"/>
  <c r="K298"/>
  <c r="K305"/>
  <c r="K281"/>
  <c r="K306"/>
  <c r="K299"/>
  <c r="K303"/>
  <c r="K295"/>
  <c r="K287"/>
  <c r="K279"/>
  <c r="K293"/>
  <c r="K277"/>
  <c r="K304"/>
  <c r="K296"/>
  <c r="K288"/>
  <c r="K280"/>
  <c r="K302"/>
  <c r="K294"/>
  <c r="K286"/>
  <c r="K278"/>
  <c r="K300"/>
  <c r="K292"/>
  <c r="K284"/>
  <c r="K301"/>
  <c r="K291"/>
  <c r="K285"/>
  <c r="K283"/>
  <c r="K275"/>
  <c r="K269"/>
  <c r="K261"/>
  <c r="K274"/>
  <c r="K266"/>
  <c r="K258"/>
  <c r="K271"/>
  <c r="K263"/>
  <c r="K264"/>
  <c r="K272"/>
  <c r="K256"/>
  <c r="K273"/>
  <c r="K257"/>
  <c r="K276"/>
  <c r="K268"/>
  <c r="K260"/>
  <c r="K265"/>
  <c r="K267"/>
  <c r="K259"/>
  <c r="K270"/>
  <c r="K262"/>
  <c r="K161"/>
  <c r="K160"/>
  <c r="K117"/>
  <c r="K110"/>
  <c r="K116"/>
  <c r="K111"/>
  <c r="K101"/>
  <c r="K100"/>
  <c r="K99"/>
  <c r="K98"/>
  <c r="K97"/>
  <c r="J68" i="1"/>
  <c r="G68"/>
  <c r="H68"/>
  <c r="K359" i="3"/>
  <c r="K353"/>
  <c r="K354"/>
  <c r="K350"/>
  <c r="K340"/>
  <c r="K352"/>
  <c r="K342"/>
  <c r="K349"/>
  <c r="K339"/>
  <c r="K351"/>
  <c r="K343"/>
  <c r="K106"/>
  <c r="K348"/>
  <c r="K346"/>
  <c r="K338"/>
  <c r="K341"/>
  <c r="K344"/>
  <c r="K102"/>
  <c r="K107"/>
  <c r="J69" i="1"/>
  <c r="G69"/>
  <c r="H69"/>
  <c r="K103" i="3"/>
  <c r="K109"/>
  <c r="K105"/>
  <c r="K136"/>
  <c r="K128"/>
  <c r="K129"/>
  <c r="K127"/>
  <c r="K137"/>
  <c r="K135"/>
  <c r="K130"/>
  <c r="K131"/>
  <c r="K132"/>
  <c r="K133"/>
  <c r="K134"/>
  <c r="K126"/>
  <c r="K251"/>
  <c r="K360"/>
  <c r="K363"/>
  <c r="K361"/>
  <c r="K362"/>
  <c r="K364"/>
  <c r="K365"/>
  <c r="K242"/>
  <c r="K241"/>
  <c r="K252"/>
  <c r="K250"/>
  <c r="K255"/>
  <c r="K249"/>
  <c r="K239"/>
  <c r="K235"/>
  <c r="K240"/>
  <c r="K244"/>
  <c r="K245"/>
  <c r="K246"/>
  <c r="K247"/>
  <c r="K248"/>
  <c r="K237"/>
  <c r="K238"/>
  <c r="K141"/>
  <c r="K118"/>
  <c r="K147"/>
  <c r="K146"/>
  <c r="K139"/>
  <c r="K144"/>
  <c r="K140"/>
  <c r="K142"/>
  <c r="K145"/>
  <c r="F71" i="1"/>
  <c r="J71"/>
  <c r="G71"/>
  <c r="K95" i="3"/>
  <c r="K367"/>
  <c r="K366"/>
  <c r="K157"/>
  <c r="K92"/>
  <c r="K90"/>
  <c r="K212"/>
  <c r="K209"/>
  <c r="K210"/>
  <c r="K211"/>
  <c r="H73" i="1"/>
  <c r="J73"/>
  <c r="G73"/>
  <c r="K193" i="3"/>
  <c r="K119"/>
  <c r="K125"/>
  <c r="K138"/>
  <c r="K123"/>
  <c r="K124"/>
  <c r="H70" i="1"/>
  <c r="I70"/>
  <c r="J70"/>
  <c r="G70"/>
  <c r="K234" i="3"/>
  <c r="K197"/>
  <c r="K194"/>
  <c r="K196"/>
  <c r="K195"/>
  <c r="K233"/>
  <c r="K218"/>
  <c r="K232"/>
  <c r="K219"/>
  <c r="K231"/>
  <c r="K221"/>
  <c r="K220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27"/>
  <c r="D227"/>
  <c r="E227"/>
  <c r="F227"/>
  <c r="G227"/>
  <c r="H227"/>
  <c r="I227"/>
  <c r="J227"/>
  <c r="C214"/>
  <c r="C215"/>
  <c r="C216"/>
  <c r="C217"/>
  <c r="D214"/>
  <c r="D215"/>
  <c r="D216"/>
  <c r="D217"/>
  <c r="E214"/>
  <c r="E215"/>
  <c r="E216"/>
  <c r="E217"/>
  <c r="F214"/>
  <c r="F215"/>
  <c r="F216"/>
  <c r="F217"/>
  <c r="G214"/>
  <c r="G215"/>
  <c r="G216"/>
  <c r="G217"/>
  <c r="H214"/>
  <c r="H215"/>
  <c r="H216"/>
  <c r="H217"/>
  <c r="I214"/>
  <c r="I215"/>
  <c r="I216"/>
  <c r="I217"/>
  <c r="J214"/>
  <c r="J215"/>
  <c r="J216"/>
  <c r="J21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22"/>
  <c r="D222"/>
  <c r="E222"/>
  <c r="F222"/>
  <c r="G222"/>
  <c r="H222"/>
  <c r="I222"/>
  <c r="J222"/>
  <c r="C213"/>
  <c r="D213"/>
  <c r="E213"/>
  <c r="F213"/>
  <c r="G213"/>
  <c r="H213"/>
  <c r="I213"/>
  <c r="J213"/>
  <c r="C208"/>
  <c r="D208"/>
  <c r="E208"/>
  <c r="F208"/>
  <c r="G208"/>
  <c r="H208"/>
  <c r="I208"/>
  <c r="J208"/>
  <c r="C207"/>
  <c r="D207"/>
  <c r="E207"/>
  <c r="F207"/>
  <c r="G207"/>
  <c r="H207"/>
  <c r="I207"/>
  <c r="J207"/>
  <c r="E75"/>
  <c r="E76"/>
  <c r="E77"/>
  <c r="E78"/>
  <c r="E79"/>
  <c r="E80"/>
  <c r="E81"/>
  <c r="E82"/>
  <c r="E83"/>
  <c r="E84"/>
  <c r="E85"/>
  <c r="E86"/>
  <c r="E87"/>
  <c r="E88"/>
  <c r="E89"/>
  <c r="E94"/>
  <c r="E96"/>
  <c r="E148"/>
  <c r="E149"/>
  <c r="E150"/>
  <c r="E151"/>
  <c r="E153"/>
  <c r="E154"/>
  <c r="E155"/>
  <c r="E156"/>
  <c r="E158"/>
  <c r="E159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8"/>
  <c r="E199"/>
  <c r="E200"/>
  <c r="E201"/>
  <c r="E202"/>
  <c r="E203"/>
  <c r="E204"/>
  <c r="E205"/>
  <c r="E206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68"/>
  <c r="C169"/>
  <c r="C170"/>
  <c r="D168"/>
  <c r="D169"/>
  <c r="D170"/>
  <c r="F168"/>
  <c r="F169"/>
  <c r="F170"/>
  <c r="G168"/>
  <c r="G169"/>
  <c r="G170"/>
  <c r="H168"/>
  <c r="H169"/>
  <c r="H170"/>
  <c r="I168"/>
  <c r="I169"/>
  <c r="I170"/>
  <c r="J168"/>
  <c r="J169"/>
  <c r="J170"/>
  <c r="C192"/>
  <c r="D192"/>
  <c r="F192"/>
  <c r="G192"/>
  <c r="H192"/>
  <c r="I192"/>
  <c r="J192"/>
  <c r="C191"/>
  <c r="D191"/>
  <c r="F191"/>
  <c r="G191"/>
  <c r="H191"/>
  <c r="I191"/>
  <c r="J191"/>
  <c r="C181"/>
  <c r="C182"/>
  <c r="C183"/>
  <c r="C184"/>
  <c r="C185"/>
  <c r="C186"/>
  <c r="C187"/>
  <c r="C188"/>
  <c r="C189"/>
  <c r="C190"/>
  <c r="D181"/>
  <c r="D182"/>
  <c r="D183"/>
  <c r="D184"/>
  <c r="D185"/>
  <c r="D186"/>
  <c r="D187"/>
  <c r="D188"/>
  <c r="D189"/>
  <c r="D190"/>
  <c r="F181"/>
  <c r="F182"/>
  <c r="F183"/>
  <c r="F184"/>
  <c r="F185"/>
  <c r="F186"/>
  <c r="F187"/>
  <c r="F188"/>
  <c r="F189"/>
  <c r="F190"/>
  <c r="G181"/>
  <c r="G182"/>
  <c r="G183"/>
  <c r="G184"/>
  <c r="G185"/>
  <c r="G186"/>
  <c r="G187"/>
  <c r="G188"/>
  <c r="G189"/>
  <c r="G190"/>
  <c r="H181"/>
  <c r="H182"/>
  <c r="H183"/>
  <c r="H184"/>
  <c r="H185"/>
  <c r="H186"/>
  <c r="H187"/>
  <c r="H188"/>
  <c r="H189"/>
  <c r="H190"/>
  <c r="I181"/>
  <c r="I182"/>
  <c r="I183"/>
  <c r="I184"/>
  <c r="I185"/>
  <c r="I186"/>
  <c r="I187"/>
  <c r="I188"/>
  <c r="I189"/>
  <c r="I190"/>
  <c r="J181"/>
  <c r="J182"/>
  <c r="J183"/>
  <c r="J184"/>
  <c r="J185"/>
  <c r="J186"/>
  <c r="J187"/>
  <c r="J188"/>
  <c r="J189"/>
  <c r="J190"/>
  <c r="C171"/>
  <c r="C172"/>
  <c r="C173"/>
  <c r="C174"/>
  <c r="C175"/>
  <c r="C176"/>
  <c r="C177"/>
  <c r="C178"/>
  <c r="C179"/>
  <c r="C180"/>
  <c r="D171"/>
  <c r="D172"/>
  <c r="D173"/>
  <c r="D174"/>
  <c r="D175"/>
  <c r="D176"/>
  <c r="D177"/>
  <c r="D178"/>
  <c r="D179"/>
  <c r="D180"/>
  <c r="F171"/>
  <c r="F172"/>
  <c r="F173"/>
  <c r="F174"/>
  <c r="F175"/>
  <c r="F176"/>
  <c r="F177"/>
  <c r="F178"/>
  <c r="F179"/>
  <c r="F180"/>
  <c r="G171"/>
  <c r="G172"/>
  <c r="G173"/>
  <c r="G174"/>
  <c r="G175"/>
  <c r="G176"/>
  <c r="G177"/>
  <c r="G178"/>
  <c r="G179"/>
  <c r="G180"/>
  <c r="H171"/>
  <c r="H172"/>
  <c r="H173"/>
  <c r="H174"/>
  <c r="H175"/>
  <c r="H176"/>
  <c r="H177"/>
  <c r="H178"/>
  <c r="H179"/>
  <c r="H180"/>
  <c r="I171"/>
  <c r="I172"/>
  <c r="I173"/>
  <c r="I174"/>
  <c r="I175"/>
  <c r="I176"/>
  <c r="I177"/>
  <c r="I178"/>
  <c r="I179"/>
  <c r="I180"/>
  <c r="J171"/>
  <c r="J172"/>
  <c r="J173"/>
  <c r="J174"/>
  <c r="J175"/>
  <c r="J176"/>
  <c r="J177"/>
  <c r="J178"/>
  <c r="J179"/>
  <c r="J180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59"/>
  <c r="D159"/>
  <c r="F159"/>
  <c r="G159"/>
  <c r="H159"/>
  <c r="I159"/>
  <c r="J159"/>
  <c r="C158"/>
  <c r="D158"/>
  <c r="F158"/>
  <c r="G158"/>
  <c r="H158"/>
  <c r="I158"/>
  <c r="J158"/>
  <c r="C156"/>
  <c r="D156"/>
  <c r="F156"/>
  <c r="G156"/>
  <c r="H156"/>
  <c r="I156"/>
  <c r="J156"/>
  <c r="C155"/>
  <c r="D155"/>
  <c r="F155"/>
  <c r="G155"/>
  <c r="H155"/>
  <c r="I155"/>
  <c r="J155"/>
  <c r="C154"/>
  <c r="D154"/>
  <c r="F154"/>
  <c r="G154"/>
  <c r="H154"/>
  <c r="I154"/>
  <c r="J154"/>
  <c r="C149"/>
  <c r="D149"/>
  <c r="F149"/>
  <c r="G149"/>
  <c r="H149"/>
  <c r="I149"/>
  <c r="J149"/>
  <c r="C153"/>
  <c r="D153"/>
  <c r="F153"/>
  <c r="G153"/>
  <c r="H153"/>
  <c r="I153"/>
  <c r="J153"/>
  <c r="C151"/>
  <c r="D151"/>
  <c r="F151"/>
  <c r="G151"/>
  <c r="H151"/>
  <c r="I151"/>
  <c r="J151"/>
  <c r="C150"/>
  <c r="D150"/>
  <c r="F150"/>
  <c r="G150"/>
  <c r="H150"/>
  <c r="I150"/>
  <c r="J150"/>
  <c r="C148"/>
  <c r="D148"/>
  <c r="F148"/>
  <c r="G148"/>
  <c r="H148"/>
  <c r="I148"/>
  <c r="J148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30" l="1"/>
  <c r="K229"/>
  <c r="K228"/>
  <c r="K227"/>
  <c r="K215"/>
  <c r="K217"/>
  <c r="K214"/>
  <c r="K216"/>
  <c r="K226"/>
  <c r="K225"/>
  <c r="K224"/>
  <c r="K222"/>
  <c r="K213"/>
  <c r="K208"/>
  <c r="K207"/>
  <c r="K206"/>
  <c r="K205"/>
  <c r="K204"/>
  <c r="K203"/>
  <c r="K202"/>
  <c r="K201"/>
  <c r="K200"/>
  <c r="K199"/>
  <c r="K198"/>
  <c r="K168"/>
  <c r="K170"/>
  <c r="K169"/>
  <c r="K192"/>
  <c r="K191"/>
  <c r="K189"/>
  <c r="K185"/>
  <c r="K184"/>
  <c r="K190"/>
  <c r="K181"/>
  <c r="K186"/>
  <c r="K187"/>
  <c r="K183"/>
  <c r="K188"/>
  <c r="K182"/>
  <c r="K179"/>
  <c r="K174"/>
  <c r="K171"/>
  <c r="K172"/>
  <c r="K175"/>
  <c r="K177"/>
  <c r="K176"/>
  <c r="K178"/>
  <c r="K173"/>
  <c r="K180"/>
  <c r="K167"/>
  <c r="K166"/>
  <c r="K164"/>
  <c r="K165"/>
  <c r="K163"/>
  <c r="K162"/>
  <c r="K159"/>
  <c r="K158"/>
  <c r="K156"/>
  <c r="K155"/>
  <c r="K154"/>
  <c r="K149"/>
  <c r="K153"/>
  <c r="K151"/>
  <c r="K150"/>
  <c r="K148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E31" i="26" s="1"/>
  <c r="F31" s="1"/>
  <c r="G31" s="1"/>
  <c r="H31" s="1"/>
  <c r="C66" i="1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C34" s="1"/>
  <c r="D34" s="1"/>
  <c r="M34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M68" i="19" l="1"/>
  <c r="M67"/>
  <c r="H68"/>
  <c r="T9"/>
  <c r="H67"/>
  <c r="T8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N23"/>
  <c r="P50"/>
  <c r="P19"/>
  <c r="P27"/>
  <c r="P22"/>
  <c r="P14"/>
  <c r="N16"/>
  <c r="N4"/>
  <c r="P15"/>
  <c r="P5"/>
  <c r="N55"/>
  <c r="N59"/>
  <c r="N3"/>
  <c r="P43"/>
  <c r="P57"/>
  <c r="P18"/>
  <c r="N56"/>
  <c r="P51"/>
  <c r="P54"/>
  <c r="P53"/>
  <c r="N48"/>
  <c r="P17"/>
  <c r="P47"/>
  <c r="P33"/>
  <c r="P35"/>
  <c r="N42"/>
  <c r="P3"/>
  <c r="P2"/>
  <c r="P40"/>
  <c r="P31"/>
  <c r="P24"/>
  <c r="N46"/>
  <c r="N45"/>
  <c r="P11"/>
  <c r="N28"/>
  <c r="N17"/>
  <c r="P38"/>
  <c r="P8"/>
  <c r="P60"/>
  <c r="P20"/>
  <c r="N39"/>
  <c r="N52"/>
  <c r="N11"/>
  <c r="P44"/>
  <c r="N30"/>
  <c r="P7"/>
  <c r="N9"/>
  <c r="P26"/>
  <c r="N61"/>
  <c r="P49"/>
  <c r="P6"/>
  <c r="P21"/>
  <c r="N34"/>
  <c r="P41"/>
  <c r="P58"/>
  <c r="N37"/>
  <c r="P25"/>
  <c r="P36"/>
  <c r="P13"/>
  <c r="N29"/>
  <c r="N12"/>
  <c r="P10"/>
  <c r="N32"/>
  <c r="O7" i="27" l="1"/>
  <c r="O5"/>
  <c r="O3"/>
  <c r="O12" i="31"/>
  <c r="O16"/>
  <c r="O17"/>
  <c r="O11"/>
  <c r="O9"/>
  <c r="O3"/>
  <c r="O8" i="27" s="1"/>
  <c r="O4" i="31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40"/>
  <c r="N6"/>
  <c r="N10"/>
  <c r="P61"/>
  <c r="N51"/>
  <c r="P37"/>
  <c r="N31"/>
  <c r="P28"/>
  <c r="N58"/>
  <c r="N44"/>
  <c r="N57"/>
  <c r="N15"/>
  <c r="N20"/>
  <c r="N13"/>
  <c r="N54"/>
  <c r="P23"/>
  <c r="N43"/>
  <c r="P12"/>
  <c r="N47"/>
  <c r="P4"/>
  <c r="N5"/>
  <c r="P34"/>
  <c r="N7"/>
  <c r="N27"/>
  <c r="P45"/>
  <c r="N26"/>
  <c r="P48"/>
  <c r="N49"/>
  <c r="N36"/>
  <c r="N14"/>
  <c r="N8"/>
  <c r="P39"/>
  <c r="P55"/>
  <c r="P16"/>
  <c r="N38"/>
  <c r="N35"/>
  <c r="P59"/>
  <c r="P30"/>
  <c r="P52"/>
  <c r="N24"/>
  <c r="N18"/>
  <c r="N33"/>
  <c r="P56"/>
  <c r="N21"/>
  <c r="N53"/>
  <c r="P46"/>
  <c r="P9"/>
  <c r="P42"/>
  <c r="N22"/>
  <c r="P29"/>
  <c r="N60"/>
  <c r="N19"/>
  <c r="N25"/>
  <c r="P32"/>
  <c r="N41"/>
  <c r="N50"/>
  <c r="N62"/>
  <c r="O5" l="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N63"/>
  <c r="P62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4"/>
  <c r="P63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K5" i="25"/>
  <c r="I5"/>
  <c r="J5"/>
  <c r="N5"/>
  <c r="L5"/>
  <c r="D5"/>
  <c r="G5"/>
  <c r="P5"/>
  <c r="M5"/>
  <c r="O5"/>
  <c r="P500" i="31"/>
  <c r="F5" i="25"/>
  <c r="Q5"/>
  <c r="H5"/>
  <c r="E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K9"/>
  <c r="H9"/>
  <c r="N9"/>
  <c r="I9"/>
  <c r="J9"/>
  <c r="P9"/>
  <c r="O9"/>
  <c r="Q9"/>
  <c r="M9"/>
  <c r="L9"/>
  <c r="F9"/>
  <c r="G9"/>
  <c r="D9"/>
  <c r="B10"/>
  <c r="E9"/>
  <c r="C5"/>
  <c r="R10" l="1"/>
  <c r="O10"/>
  <c r="L10"/>
  <c r="K10"/>
  <c r="M10"/>
  <c r="N10"/>
  <c r="H10"/>
  <c r="I10"/>
  <c r="J10"/>
  <c r="Q10"/>
  <c r="P10"/>
  <c r="C9"/>
  <c r="B11"/>
  <c r="G10"/>
  <c r="D10"/>
  <c r="E10"/>
  <c r="F10"/>
  <c r="C10"/>
  <c r="R11" l="1"/>
  <c r="H11"/>
  <c r="O11"/>
  <c r="P11"/>
  <c r="J11"/>
  <c r="I11"/>
  <c r="N11"/>
  <c r="K11"/>
  <c r="L11"/>
  <c r="Q11"/>
  <c r="M11"/>
  <c r="E11"/>
  <c r="F11"/>
  <c r="B12"/>
  <c r="C11"/>
  <c r="D11"/>
  <c r="G11"/>
  <c r="R12" l="1"/>
  <c r="N12"/>
  <c r="L12"/>
  <c r="Q12"/>
  <c r="K12"/>
  <c r="M12"/>
  <c r="J12"/>
  <c r="I12"/>
  <c r="H12"/>
  <c r="P12"/>
  <c r="O12"/>
  <c r="G12"/>
  <c r="D12"/>
  <c r="C12"/>
  <c r="E12"/>
  <c r="B13"/>
  <c r="F12"/>
  <c r="R13" l="1"/>
  <c r="Q13"/>
  <c r="H13"/>
  <c r="M13"/>
  <c r="J13"/>
  <c r="K13"/>
  <c r="I13"/>
  <c r="O13"/>
  <c r="L13"/>
  <c r="N13"/>
  <c r="P13"/>
  <c r="D13"/>
  <c r="G13"/>
  <c r="E13"/>
  <c r="F13"/>
  <c r="B14"/>
  <c r="C13"/>
  <c r="R14" l="1"/>
  <c r="H14"/>
  <c r="M14"/>
  <c r="I14"/>
  <c r="Q14"/>
  <c r="J14"/>
  <c r="N14"/>
  <c r="O14"/>
  <c r="L14"/>
  <c r="P14"/>
  <c r="K14"/>
  <c r="G14"/>
  <c r="D14"/>
  <c r="F14"/>
  <c r="C14"/>
  <c r="E14"/>
  <c r="B15"/>
  <c r="R15" l="1"/>
  <c r="Q15"/>
  <c r="O15"/>
  <c r="M15"/>
  <c r="I15"/>
  <c r="J15"/>
  <c r="L15"/>
  <c r="K15"/>
  <c r="H15"/>
  <c r="N15"/>
  <c r="P15"/>
  <c r="F15"/>
  <c r="G15"/>
  <c r="C15"/>
  <c r="D15"/>
  <c r="B16"/>
  <c r="E15"/>
  <c r="R16" l="1"/>
  <c r="J16"/>
  <c r="L16"/>
  <c r="D16"/>
  <c r="P16"/>
  <c r="B17"/>
  <c r="O16"/>
  <c r="E16"/>
  <c r="H16"/>
  <c r="K16"/>
  <c r="G16"/>
  <c r="M16"/>
  <c r="I16"/>
  <c r="F16"/>
  <c r="C16"/>
  <c r="N16"/>
  <c r="Q16"/>
  <c r="R17" l="1"/>
  <c r="Q17"/>
  <c r="N17"/>
  <c r="P17"/>
  <c r="O17"/>
  <c r="L17"/>
  <c r="M17"/>
  <c r="F17"/>
  <c r="K17"/>
  <c r="B18"/>
  <c r="H17"/>
  <c r="G17"/>
  <c r="J17"/>
  <c r="E17"/>
  <c r="C17"/>
  <c r="I17"/>
  <c r="D17"/>
  <c r="R18" l="1"/>
  <c r="N18"/>
  <c r="Q18"/>
  <c r="M18"/>
  <c r="O18"/>
  <c r="L18"/>
  <c r="P18"/>
  <c r="D18"/>
  <c r="F18"/>
  <c r="H18"/>
  <c r="J18"/>
  <c r="I18"/>
  <c r="E18"/>
  <c r="G18"/>
  <c r="K18"/>
  <c r="C18"/>
  <c r="B19"/>
  <c r="R19" l="1"/>
  <c r="P19"/>
  <c r="Q19"/>
  <c r="L19"/>
  <c r="M19"/>
  <c r="N19"/>
  <c r="O19"/>
  <c r="H19"/>
  <c r="B20"/>
  <c r="I19"/>
  <c r="G19"/>
  <c r="D19"/>
  <c r="K19"/>
  <c r="J19"/>
  <c r="E19"/>
  <c r="C19"/>
  <c r="F19"/>
  <c r="R20" l="1"/>
  <c r="O20"/>
  <c r="L20"/>
  <c r="M20"/>
  <c r="P20"/>
  <c r="Q20"/>
  <c r="N20"/>
  <c r="K20"/>
  <c r="B21"/>
  <c r="C20"/>
  <c r="G20"/>
  <c r="J20"/>
  <c r="H20"/>
  <c r="D20"/>
  <c r="F20"/>
  <c r="E20"/>
  <c r="I20"/>
  <c r="R21" l="1"/>
  <c r="N21"/>
  <c r="O21"/>
  <c r="Q21"/>
  <c r="L21"/>
  <c r="P21"/>
  <c r="M21"/>
  <c r="K21"/>
  <c r="F21"/>
  <c r="D21"/>
  <c r="I21"/>
  <c r="C21"/>
  <c r="J21"/>
  <c r="E21"/>
  <c r="B22"/>
  <c r="G21"/>
  <c r="H21"/>
  <c r="R22" l="1"/>
  <c r="M22"/>
  <c r="L22"/>
  <c r="Q22"/>
  <c r="O22"/>
  <c r="P22"/>
  <c r="N22"/>
  <c r="J22"/>
  <c r="C22"/>
  <c r="K22"/>
  <c r="G22"/>
  <c r="D22"/>
  <c r="E22"/>
  <c r="H22"/>
  <c r="F22"/>
  <c r="B23"/>
  <c r="I22"/>
  <c r="R23" l="1"/>
  <c r="M23"/>
  <c r="N23"/>
  <c r="L23"/>
  <c r="P23"/>
  <c r="O23"/>
  <c r="Q23"/>
  <c r="D23"/>
  <c r="K23"/>
  <c r="I23"/>
  <c r="E23"/>
  <c r="F23"/>
  <c r="H23"/>
  <c r="C23"/>
  <c r="B24"/>
  <c r="J23"/>
  <c r="G23"/>
  <c r="R24" l="1"/>
  <c r="P24"/>
  <c r="N24"/>
  <c r="L24"/>
  <c r="M24"/>
  <c r="Q24"/>
  <c r="O24"/>
  <c r="I24"/>
  <c r="J24"/>
  <c r="D24"/>
  <c r="B25"/>
  <c r="F24"/>
  <c r="G24"/>
  <c r="K24"/>
  <c r="C24"/>
  <c r="E24"/>
  <c r="H24"/>
  <c r="R25" l="1"/>
  <c r="Q25"/>
  <c r="M25"/>
  <c r="L25"/>
  <c r="O25"/>
  <c r="P25"/>
  <c r="N25"/>
  <c r="C25"/>
  <c r="I25"/>
  <c r="J25"/>
  <c r="G25"/>
  <c r="E25"/>
  <c r="K25"/>
  <c r="D25"/>
  <c r="H25"/>
  <c r="B26"/>
  <c r="F25"/>
  <c r="R26" l="1"/>
  <c r="Q26"/>
  <c r="L26"/>
  <c r="N26"/>
  <c r="O26"/>
  <c r="P26"/>
  <c r="M26"/>
  <c r="H26"/>
  <c r="C26"/>
  <c r="K26"/>
  <c r="J26"/>
  <c r="E26"/>
  <c r="D26"/>
  <c r="I26"/>
  <c r="B27"/>
  <c r="F26"/>
  <c r="G26"/>
  <c r="R27" l="1"/>
  <c r="L27"/>
  <c r="M27"/>
  <c r="N27"/>
  <c r="O27"/>
  <c r="Q27"/>
  <c r="P27"/>
  <c r="D27"/>
  <c r="J27"/>
  <c r="C27"/>
  <c r="K27"/>
  <c r="B28"/>
  <c r="I27"/>
  <c r="E27"/>
  <c r="G27"/>
  <c r="F27"/>
  <c r="H27"/>
  <c r="R28" l="1"/>
  <c r="P28"/>
  <c r="M28"/>
  <c r="L28"/>
  <c r="O28"/>
  <c r="N28"/>
  <c r="Q28"/>
  <c r="K28"/>
  <c r="G28"/>
  <c r="B29"/>
  <c r="J28"/>
  <c r="E28"/>
  <c r="F28"/>
  <c r="C28"/>
  <c r="H28"/>
  <c r="I28"/>
  <c r="D28"/>
  <c r="R29" l="1"/>
  <c r="M29"/>
  <c r="O29"/>
  <c r="L29"/>
  <c r="N29"/>
  <c r="Q29"/>
  <c r="P29"/>
  <c r="K29"/>
  <c r="J29"/>
  <c r="G29"/>
  <c r="D29"/>
  <c r="C29"/>
  <c r="B30"/>
  <c r="E29"/>
  <c r="I29"/>
  <c r="F29"/>
  <c r="H29"/>
  <c r="R30" l="1"/>
  <c r="M30"/>
  <c r="N30"/>
  <c r="L30"/>
  <c r="P30"/>
  <c r="Q30"/>
  <c r="O30"/>
  <c r="D30"/>
  <c r="J30"/>
  <c r="F30"/>
  <c r="H30"/>
  <c r="K30"/>
  <c r="I30"/>
  <c r="E30"/>
  <c r="C30"/>
  <c r="G30"/>
  <c r="B31"/>
  <c r="R31" l="1"/>
  <c r="M31"/>
  <c r="O31"/>
  <c r="N31"/>
  <c r="P31"/>
  <c r="Q31"/>
  <c r="L31"/>
  <c r="D31"/>
  <c r="I31"/>
  <c r="J31"/>
  <c r="E31"/>
  <c r="K31"/>
  <c r="B32"/>
  <c r="H31"/>
  <c r="G31"/>
  <c r="F31"/>
  <c r="C31"/>
  <c r="R32" l="1"/>
  <c r="Q32"/>
  <c r="P32"/>
  <c r="M32"/>
  <c r="N32"/>
  <c r="O32"/>
  <c r="L32"/>
  <c r="E32"/>
  <c r="F32"/>
  <c r="K32"/>
  <c r="I32"/>
  <c r="G32"/>
  <c r="C32"/>
  <c r="J32"/>
  <c r="H32"/>
  <c r="D32"/>
  <c r="B33"/>
  <c r="R33" l="1"/>
  <c r="L33"/>
  <c r="O33"/>
  <c r="P33"/>
  <c r="M33"/>
  <c r="N33"/>
  <c r="Q33"/>
  <c r="F33"/>
  <c r="D33"/>
  <c r="B34"/>
  <c r="E33"/>
  <c r="C33"/>
  <c r="G33"/>
  <c r="K33"/>
  <c r="I33"/>
  <c r="J33"/>
  <c r="H33"/>
  <c r="R34" l="1"/>
  <c r="M34"/>
  <c r="L34"/>
  <c r="P34"/>
  <c r="O34"/>
  <c r="Q34"/>
  <c r="N34"/>
  <c r="C34"/>
  <c r="J34"/>
  <c r="F34"/>
  <c r="E34"/>
  <c r="D34"/>
  <c r="I34"/>
  <c r="H34"/>
  <c r="G34"/>
  <c r="K34"/>
  <c r="B35"/>
  <c r="R35" l="1"/>
  <c r="O35"/>
  <c r="Q35"/>
  <c r="M35"/>
  <c r="L35"/>
  <c r="N35"/>
  <c r="P35"/>
  <c r="E35"/>
  <c r="D35"/>
  <c r="H35"/>
  <c r="C35"/>
  <c r="I35"/>
  <c r="G35"/>
  <c r="K35"/>
  <c r="F35"/>
  <c r="B36"/>
  <c r="J35"/>
  <c r="R36" l="1"/>
  <c r="Q36"/>
  <c r="O36"/>
  <c r="L36"/>
  <c r="P36"/>
  <c r="N36"/>
  <c r="M36"/>
  <c r="I36"/>
  <c r="C36"/>
  <c r="B37"/>
  <c r="K36"/>
  <c r="G36"/>
  <c r="J36"/>
  <c r="H36"/>
  <c r="D36"/>
  <c r="E36"/>
  <c r="F36"/>
  <c r="R37" l="1"/>
  <c r="L37"/>
  <c r="M37"/>
  <c r="N37"/>
  <c r="O37"/>
  <c r="P37"/>
  <c r="Q37"/>
  <c r="I37"/>
  <c r="H37"/>
  <c r="J37"/>
  <c r="B38"/>
  <c r="G37"/>
  <c r="C37"/>
  <c r="D37"/>
  <c r="K37"/>
  <c r="E37"/>
  <c r="F37"/>
  <c r="R38" l="1"/>
  <c r="N38"/>
  <c r="L38"/>
  <c r="M38"/>
  <c r="O38"/>
  <c r="Q38"/>
  <c r="P38"/>
  <c r="I38"/>
  <c r="B39"/>
  <c r="F38"/>
  <c r="G38"/>
  <c r="J38"/>
  <c r="H38"/>
  <c r="C38"/>
  <c r="E38"/>
  <c r="D38"/>
  <c r="K38"/>
  <c r="R39" l="1"/>
  <c r="Q39"/>
  <c r="O39"/>
  <c r="M39"/>
  <c r="L39"/>
  <c r="P39"/>
  <c r="N39"/>
  <c r="I39"/>
  <c r="G39"/>
  <c r="F39"/>
  <c r="C39"/>
  <c r="B40"/>
  <c r="H39"/>
  <c r="J39"/>
  <c r="E39"/>
  <c r="K39"/>
  <c r="D39"/>
  <c r="M40" l="1"/>
  <c r="L40"/>
  <c r="O40"/>
  <c r="R40"/>
  <c r="N40"/>
  <c r="Q40"/>
  <c r="P40"/>
  <c r="C40"/>
  <c r="D40"/>
  <c r="E40"/>
  <c r="K40"/>
  <c r="H40"/>
  <c r="F40"/>
  <c r="G40"/>
  <c r="I40"/>
  <c r="J40"/>
  <c r="B41"/>
  <c r="J41" l="1"/>
  <c r="P41"/>
  <c r="M41"/>
  <c r="Q41"/>
  <c r="L41"/>
  <c r="R41"/>
  <c r="K41"/>
  <c r="O41"/>
  <c r="N41"/>
  <c r="I41"/>
  <c r="G41"/>
  <c r="C41"/>
  <c r="D41"/>
  <c r="F41"/>
  <c r="B42"/>
  <c r="H41"/>
  <c r="E41"/>
  <c r="P42" l="1"/>
  <c r="L42"/>
  <c r="M42"/>
  <c r="K42"/>
  <c r="Q42"/>
  <c r="J42"/>
  <c r="R42"/>
  <c r="O42"/>
  <c r="N42"/>
  <c r="F42"/>
  <c r="I42"/>
  <c r="B43"/>
  <c r="E42"/>
  <c r="H42"/>
  <c r="C42"/>
  <c r="D42"/>
  <c r="G42"/>
  <c r="L43" l="1"/>
  <c r="P43"/>
  <c r="R43"/>
  <c r="N43"/>
  <c r="Q43"/>
  <c r="J43"/>
  <c r="O43"/>
  <c r="K43"/>
  <c r="M43"/>
  <c r="H43"/>
  <c r="E43"/>
  <c r="G43"/>
  <c r="I43"/>
  <c r="D43"/>
  <c r="F43"/>
  <c r="C43"/>
  <c r="B44"/>
  <c r="M44" l="1"/>
  <c r="R44"/>
  <c r="P44"/>
  <c r="O44"/>
  <c r="N44"/>
  <c r="K44"/>
  <c r="Q44"/>
  <c r="L44"/>
  <c r="J44"/>
  <c r="I44"/>
  <c r="C44"/>
  <c r="D44"/>
  <c r="H44"/>
  <c r="B45"/>
  <c r="G44"/>
  <c r="E44"/>
  <c r="F44"/>
  <c r="L45" l="1"/>
  <c r="O45"/>
  <c r="K45"/>
  <c r="M45"/>
  <c r="J45"/>
  <c r="P45"/>
  <c r="N45"/>
  <c r="Q45"/>
  <c r="R45"/>
  <c r="G45"/>
  <c r="C45"/>
  <c r="D45"/>
  <c r="B46"/>
  <c r="H45"/>
  <c r="E45"/>
  <c r="F45"/>
  <c r="I45"/>
  <c r="R46" l="1"/>
  <c r="Q46"/>
  <c r="O46"/>
  <c r="P46"/>
  <c r="K46"/>
  <c r="M46"/>
  <c r="N46"/>
  <c r="L46"/>
  <c r="J46"/>
  <c r="B47"/>
  <c r="I46"/>
  <c r="C46"/>
  <c r="H46"/>
  <c r="G46"/>
  <c r="E46"/>
  <c r="F46"/>
  <c r="D46"/>
  <c r="J47" l="1"/>
  <c r="M47"/>
  <c r="R47"/>
  <c r="P47"/>
  <c r="O47"/>
  <c r="N47"/>
  <c r="Q47"/>
  <c r="L47"/>
  <c r="K47"/>
  <c r="C47"/>
  <c r="G47"/>
  <c r="B48"/>
  <c r="D47"/>
  <c r="E47"/>
  <c r="H47"/>
  <c r="F47"/>
  <c r="I47"/>
  <c r="P48" l="1"/>
  <c r="R48"/>
  <c r="O48"/>
  <c r="L48"/>
  <c r="J48"/>
  <c r="Q48"/>
  <c r="M48"/>
  <c r="K48"/>
  <c r="N48"/>
  <c r="I48"/>
  <c r="B49"/>
  <c r="E48"/>
  <c r="C48"/>
  <c r="G48"/>
  <c r="H48"/>
  <c r="D48"/>
  <c r="F48"/>
  <c r="Q49" l="1"/>
  <c r="J49"/>
  <c r="O49"/>
  <c r="N49"/>
  <c r="R49"/>
  <c r="K49"/>
  <c r="L49"/>
  <c r="M49"/>
  <c r="P49"/>
  <c r="H49"/>
  <c r="E49"/>
  <c r="G49"/>
  <c r="F49"/>
  <c r="I49"/>
  <c r="C49"/>
  <c r="B50"/>
  <c r="D49"/>
  <c r="N50" l="1"/>
  <c r="O50"/>
  <c r="L50"/>
  <c r="J50"/>
  <c r="K50"/>
  <c r="P50"/>
  <c r="R50"/>
  <c r="M50"/>
  <c r="Q50"/>
  <c r="G50"/>
  <c r="B51"/>
  <c r="D50"/>
  <c r="C50"/>
  <c r="E50"/>
  <c r="F50"/>
  <c r="I50"/>
  <c r="H50"/>
  <c r="P51" l="1"/>
  <c r="O51"/>
  <c r="J51"/>
  <c r="N51"/>
  <c r="L51"/>
  <c r="K51"/>
  <c r="R51"/>
  <c r="M51"/>
  <c r="Q51"/>
  <c r="H51"/>
  <c r="I51"/>
  <c r="B52"/>
  <c r="E51"/>
  <c r="F51"/>
  <c r="C51"/>
  <c r="D51"/>
  <c r="G51"/>
  <c r="J52" l="1"/>
  <c r="L52"/>
  <c r="O52"/>
  <c r="N52"/>
  <c r="M52"/>
  <c r="P52"/>
  <c r="R52"/>
  <c r="Q52"/>
  <c r="K52"/>
  <c r="I52"/>
  <c r="E52"/>
  <c r="H52"/>
  <c r="F52"/>
  <c r="B53"/>
  <c r="C52"/>
  <c r="G52"/>
  <c r="D52"/>
  <c r="N53" l="1"/>
  <c r="R53"/>
  <c r="L53"/>
  <c r="O53"/>
  <c r="Q53"/>
  <c r="M53"/>
  <c r="J53"/>
  <c r="P53"/>
  <c r="K53"/>
  <c r="C53"/>
  <c r="E53"/>
  <c r="G53"/>
  <c r="H53"/>
  <c r="D53"/>
  <c r="B54"/>
  <c r="I53"/>
  <c r="F53"/>
  <c r="J54" l="1"/>
  <c r="Q54"/>
  <c r="N54"/>
  <c r="M54"/>
  <c r="K54"/>
  <c r="L54"/>
  <c r="R54"/>
  <c r="P54"/>
  <c r="O54"/>
  <c r="E54"/>
  <c r="H54"/>
  <c r="I54"/>
  <c r="D54"/>
  <c r="C54"/>
  <c r="F54"/>
  <c r="G54"/>
  <c r="B55"/>
  <c r="M55" l="1"/>
  <c r="N55"/>
  <c r="L55"/>
  <c r="J55"/>
  <c r="O55"/>
  <c r="Q55"/>
  <c r="R55"/>
  <c r="P55"/>
  <c r="K55"/>
  <c r="H55"/>
  <c r="B56"/>
  <c r="D55"/>
  <c r="E55"/>
  <c r="F55"/>
  <c r="G55"/>
  <c r="C55"/>
  <c r="I55"/>
  <c r="M56" l="1"/>
  <c r="Q56"/>
  <c r="O56"/>
  <c r="K56"/>
  <c r="J56"/>
  <c r="P56"/>
  <c r="N56"/>
  <c r="L56"/>
  <c r="R56"/>
  <c r="F56"/>
  <c r="C56"/>
  <c r="I56"/>
  <c r="B57"/>
  <c r="E56"/>
  <c r="G56"/>
  <c r="H56"/>
  <c r="D56"/>
  <c r="Q57" l="1"/>
  <c r="O57"/>
  <c r="M57"/>
  <c r="R57"/>
  <c r="L57"/>
  <c r="P57"/>
  <c r="K57"/>
  <c r="J57"/>
  <c r="N57"/>
  <c r="B58"/>
  <c r="D57"/>
  <c r="C57"/>
  <c r="G57"/>
  <c r="F57"/>
  <c r="H57"/>
  <c r="E57"/>
  <c r="I57"/>
  <c r="O58" l="1"/>
  <c r="R58"/>
  <c r="N58"/>
  <c r="Q58"/>
  <c r="J58"/>
  <c r="M58"/>
  <c r="K58"/>
  <c r="P58"/>
  <c r="L58"/>
  <c r="F58"/>
  <c r="B59"/>
  <c r="G58"/>
  <c r="I58"/>
  <c r="E58"/>
  <c r="H58"/>
  <c r="C58"/>
  <c r="D58"/>
  <c r="M59" l="1"/>
  <c r="L59"/>
  <c r="J59"/>
  <c r="Q59"/>
  <c r="P59"/>
  <c r="R59"/>
  <c r="O59"/>
  <c r="N59"/>
  <c r="K59"/>
  <c r="H59"/>
  <c r="I59"/>
  <c r="D59"/>
  <c r="F59"/>
  <c r="E59"/>
  <c r="C59"/>
  <c r="G59"/>
  <c r="B60"/>
  <c r="Q60" l="1"/>
  <c r="M60"/>
  <c r="P60"/>
  <c r="R60"/>
  <c r="K60"/>
  <c r="O60"/>
  <c r="J60"/>
  <c r="N60"/>
  <c r="L60"/>
  <c r="E60"/>
  <c r="G60"/>
  <c r="H60"/>
  <c r="D60"/>
  <c r="I60"/>
  <c r="F60"/>
  <c r="C60"/>
  <c r="B61"/>
  <c r="K61" l="1"/>
  <c r="Q61"/>
  <c r="J61"/>
  <c r="P61"/>
  <c r="O61"/>
  <c r="R61"/>
  <c r="M61"/>
  <c r="N61"/>
  <c r="L61"/>
  <c r="F61"/>
  <c r="C61"/>
  <c r="B62"/>
  <c r="H61"/>
  <c r="E61"/>
  <c r="G61"/>
  <c r="I61"/>
  <c r="D61"/>
  <c r="N62" l="1"/>
  <c r="Q62"/>
  <c r="M62"/>
  <c r="K62"/>
  <c r="P62"/>
  <c r="J62"/>
  <c r="R62"/>
  <c r="O62"/>
  <c r="L62"/>
  <c r="C62"/>
  <c r="G62"/>
  <c r="B63"/>
  <c r="D62"/>
  <c r="E62"/>
  <c r="I62"/>
  <c r="H62"/>
  <c r="F62"/>
  <c r="P63" l="1"/>
  <c r="J63"/>
  <c r="R63"/>
  <c r="L63"/>
  <c r="N63"/>
  <c r="K63"/>
  <c r="Q63"/>
  <c r="O63"/>
  <c r="M63"/>
  <c r="G63"/>
  <c r="E63"/>
  <c r="B64"/>
  <c r="C63"/>
  <c r="I63"/>
  <c r="H63"/>
  <c r="F63"/>
  <c r="D63"/>
  <c r="J64" l="1"/>
  <c r="Q64"/>
  <c r="K64"/>
  <c r="P64"/>
  <c r="L64"/>
  <c r="R64"/>
  <c r="O64"/>
  <c r="M64"/>
  <c r="N64"/>
  <c r="D64"/>
  <c r="F64"/>
  <c r="G64"/>
  <c r="H64"/>
  <c r="E64"/>
  <c r="C64"/>
  <c r="I64"/>
  <c r="B65"/>
  <c r="M65" l="1"/>
  <c r="J65"/>
  <c r="O65"/>
  <c r="K65"/>
  <c r="L65"/>
  <c r="N65"/>
  <c r="P65"/>
  <c r="Q65"/>
  <c r="R65"/>
  <c r="D65"/>
  <c r="G65"/>
  <c r="B66"/>
  <c r="E65"/>
  <c r="I65"/>
  <c r="C65"/>
  <c r="F65"/>
  <c r="H65"/>
  <c r="K66" l="1"/>
  <c r="J66"/>
  <c r="R66"/>
  <c r="O66"/>
  <c r="L66"/>
  <c r="M66"/>
  <c r="Q66"/>
  <c r="P66"/>
  <c r="N66"/>
  <c r="E66"/>
  <c r="H66"/>
  <c r="G66"/>
  <c r="I66"/>
  <c r="B67"/>
  <c r="F66"/>
  <c r="C66"/>
  <c r="D66"/>
  <c r="J67" l="1"/>
  <c r="M67"/>
  <c r="K67"/>
  <c r="N67"/>
  <c r="R67"/>
  <c r="L67"/>
  <c r="Q67"/>
  <c r="O67"/>
  <c r="P67"/>
  <c r="G67"/>
  <c r="B68"/>
  <c r="C67"/>
  <c r="H67"/>
  <c r="E67"/>
  <c r="I67"/>
  <c r="F67"/>
  <c r="D67"/>
  <c r="L68" l="1"/>
  <c r="J68"/>
  <c r="P68"/>
  <c r="R68"/>
  <c r="O68"/>
  <c r="Q68"/>
  <c r="N68"/>
  <c r="M68"/>
  <c r="K68"/>
  <c r="C68"/>
  <c r="D68"/>
  <c r="H68"/>
  <c r="B69"/>
  <c r="G68"/>
  <c r="I68"/>
  <c r="E68"/>
  <c r="F68"/>
  <c r="K69" l="1"/>
  <c r="R69"/>
  <c r="J69"/>
  <c r="Q69"/>
  <c r="L69"/>
  <c r="O69"/>
  <c r="M69"/>
  <c r="N69"/>
  <c r="P69"/>
  <c r="D69"/>
  <c r="I69"/>
  <c r="E69"/>
  <c r="G69"/>
  <c r="H69"/>
  <c r="F69"/>
  <c r="C69"/>
  <c r="B70"/>
  <c r="K70" l="1"/>
  <c r="R70"/>
  <c r="N70"/>
  <c r="J70"/>
  <c r="Q70"/>
  <c r="L70"/>
  <c r="M70"/>
  <c r="P70"/>
  <c r="O70"/>
  <c r="F70"/>
  <c r="I70"/>
  <c r="B71"/>
  <c r="G70"/>
  <c r="H70"/>
  <c r="C70"/>
  <c r="D70"/>
  <c r="E70"/>
  <c r="O71" l="1"/>
  <c r="N71"/>
  <c r="M71"/>
  <c r="P71"/>
  <c r="J71"/>
  <c r="K71"/>
  <c r="L71"/>
  <c r="R71"/>
  <c r="Q71"/>
  <c r="D71"/>
  <c r="F71"/>
  <c r="B72"/>
  <c r="C71"/>
  <c r="E71"/>
  <c r="H71"/>
  <c r="G71"/>
  <c r="I71"/>
  <c r="J72" l="1"/>
  <c r="R72"/>
  <c r="N72"/>
  <c r="O72"/>
  <c r="K72"/>
  <c r="Q72"/>
  <c r="M72"/>
  <c r="P72"/>
  <c r="L72"/>
  <c r="D72"/>
  <c r="H72"/>
  <c r="F72"/>
  <c r="G72"/>
  <c r="I72"/>
  <c r="C72"/>
  <c r="E72"/>
  <c r="B73"/>
  <c r="Q73" l="1"/>
  <c r="R73"/>
  <c r="K73"/>
  <c r="O73"/>
  <c r="L73"/>
  <c r="M73"/>
  <c r="P73"/>
  <c r="N73"/>
  <c r="J73"/>
  <c r="G73"/>
  <c r="B74"/>
  <c r="F73"/>
  <c r="H73"/>
  <c r="I73"/>
  <c r="E73"/>
  <c r="D73"/>
  <c r="C73"/>
  <c r="L74" l="1"/>
  <c r="N74"/>
  <c r="M74"/>
  <c r="P74"/>
  <c r="K74"/>
  <c r="R74"/>
  <c r="J74"/>
  <c r="Q74"/>
  <c r="O74"/>
  <c r="I74"/>
  <c r="H74"/>
  <c r="F74"/>
  <c r="E74"/>
  <c r="C74"/>
  <c r="G74"/>
  <c r="B75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<sst xmlns="http://schemas.openxmlformats.org/spreadsheetml/2006/main" count="4852" uniqueCount="1881">
  <si>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</si>
  <si>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</si>
  <si>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</si>
  <si>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</si>
  <si>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</si>
  <si>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</si>
  <si>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</si>
  <si>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</si>
  <si>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</si>
  <si>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</si>
  <si>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</si>
  <si>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</si>
  <si>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</si>
  <si>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</si>
  <si>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</si>
  <si>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</si>
  <si>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</si>
  <si>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</si>
  <si>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</si>
  <si>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</si>
  <si>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</si>
  <si>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</si>
  <si>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</si>
  <si>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</si>
  <si>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</si>
  <si>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</si>
  <si>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</si>
  <si>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</si>
  <si>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</si>
  <si>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</si>
  <si>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</si>
  <si>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</si>
  <si>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</si>
  <si>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</si>
  <si>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</si>
  <si>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</si>
  <si>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</si>
  <si>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</si>
  <si>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</si>
  <si>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</si>
  <si>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</si>
  <si>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</si>
  <si>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</si>
  <si>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</si>
  <si>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</si>
  <si>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</si>
  <si>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</si>
  <si>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</si>
  <si>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</si>
  <si>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</si>
  <si>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</si>
  <si>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</si>
  <si>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</si>
  <si>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</si>
  <si>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</si>
  <si>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</si>
  <si>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</si>
  <si>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</si>
  <si>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</si>
  <si>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</si>
  <si>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</si>
  <si>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</si>
  <si>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</si>
  <si>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</si>
  <si>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</si>
  <si>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</si>
  <si>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</si>
  <si>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</si>
  <si>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</si>
  <si>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</si>
  <si>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</si>
  <si>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</si>
  <si>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</si>
  <si>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</si>
  <si>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</si>
  <si>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</si>
  <si>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</si>
  <si>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</si>
  <si>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</si>
  <si>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</si>
  <si>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</si>
  <si>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</si>
  <si>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</si>
  <si>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</si>
  <si>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</si>
  <si>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</si>
  <si>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</si>
  <si>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</si>
  <si>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</si>
  <si>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</si>
  <si>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</si>
  <si>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</si>
  <si>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</si>
  <si>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</si>
  <si>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</si>
  <si>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</si>
  <si>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</si>
  <si>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</si>
  <si>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</si>
  <si>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</si>
  <si>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</si>
  <si>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</si>
  <si>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</si>
  <si>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</si>
  <si>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</si>
  <si>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</si>
  <si>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</si>
  <si>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</si>
  <si>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</si>
  <si>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</si>
  <si>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</si>
  <si>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</si>
  <si>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</si>
  <si>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</si>
  <si>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</si>
  <si>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</si>
  <si>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</si>
  <si>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</si>
  <si>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</si>
  <si>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</si>
  <si>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</si>
  <si>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</si>
  <si>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</si>
  <si>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</si>
  <si>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</si>
  <si>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</si>
  <si>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</si>
  <si>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</si>
  <si>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</si>
  <si>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</si>
  <si>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</si>
  <si>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</si>
  <si>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</si>
  <si>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</si>
  <si>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</si>
  <si>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</si>
  <si>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</si>
  <si>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</si>
  <si>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</si>
  <si>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</si>
  <si>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</si>
  <si>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</si>
  <si>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</si>
  <si>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</si>
  <si>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</si>
  <si>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</si>
  <si>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</si>
  <si>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</si>
  <si>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</si>
  <si>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</si>
  <si>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</si>
  <si>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</si>
  <si>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</si>
  <si>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</si>
  <si>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</si>
  <si>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</si>
  <si>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</si>
  <si>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</si>
  <si>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</si>
  <si>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</si>
  <si>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</si>
  <si>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</si>
  <si>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</si>
  <si>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</si>
  <si>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</si>
  <si>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</si>
  <si>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</si>
  <si>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</si>
  <si>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</si>
  <si>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</si>
  <si>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</si>
  <si>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</si>
  <si>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</si>
  <si>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</si>
  <si>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</si>
  <si>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</si>
  <si>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</si>
  <si>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</si>
  <si>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</si>
  <si>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</si>
  <si>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</si>
  <si>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</si>
  <si>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</si>
  <si>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</si>
  <si>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</si>
  <si>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</si>
  <si>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</si>
  <si>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</si>
  <si>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</si>
  <si>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</si>
  <si>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</si>
  <si>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</si>
  <si>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</si>
  <si>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</si>
  <si>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</si>
  <si>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</si>
  <si>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</si>
  <si>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</si>
  <si>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</si>
  <si>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</si>
  <si>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</si>
  <si>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</si>
  <si>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</si>
  <si>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</si>
  <si>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</si>
  <si>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</si>
  <si>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</si>
  <si>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</si>
  <si>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</si>
  <si>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</si>
  <si>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</si>
  <si>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</si>
  <si>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</si>
  <si>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</si>
  <si>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</si>
  <si>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</si>
  <si>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</si>
  <si>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</si>
  <si>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</si>
  <si>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</si>
  <si>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</si>
  <si>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</si>
  <si>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</si>
  <si>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</si>
  <si>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</si>
  <si>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</si>
  <si>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</si>
  <si>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</si>
  <si>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</si>
  <si>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</si>
  <si>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</si>
  <si>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</si>
  <si>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</si>
  <si>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</si>
  <si>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</si>
  <si>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</si>
  <si>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</si>
  <si>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</si>
  <si>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</si>
  <si>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</si>
  <si>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</si>
  <si>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</si>
  <si>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</si>
  <si>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</si>
  <si>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</si>
  <si>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</si>
  <si>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</si>
  <si>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</si>
  <si>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</si>
  <si>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</si>
  <si>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</si>
  <si>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</si>
  <si>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</si>
  <si>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</si>
  <si>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</si>
  <si>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</si>
  <si>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</si>
  <si>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</si>
  <si>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</si>
  <si>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</si>
  <si>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</si>
  <si>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</si>
  <si>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</si>
  <si>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</si>
  <si>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</si>
  <si>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</si>
  <si>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</si>
  <si>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</si>
  <si>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</si>
  <si>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</si>
  <si>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</si>
  <si>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</si>
  <si>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</si>
  <si>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</si>
  <si>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</si>
  <si>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</si>
  <si>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</si>
  <si>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</si>
  <si>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</si>
  <si>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</si>
  <si>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</si>
  <si>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</si>
  <si>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</si>
  <si>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</si>
  <si>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</si>
  <si>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</si>
  <si>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</si>
  <si>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</si>
  <si>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</si>
  <si>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</si>
  <si>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</si>
  <si>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</si>
  <si>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</si>
  <si>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</si>
  <si>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</si>
  <si>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</si>
  <si>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</si>
  <si>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</si>
  <si>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</si>
  <si>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</si>
  <si>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</si>
  <si>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</si>
  <si>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</si>
  <si>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</si>
  <si>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</si>
  <si>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</si>
  <si>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</si>
  <si>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</si>
  <si>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</si>
  <si>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</si>
  <si>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</si>
  <si>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</si>
  <si>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</si>
  <si>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</si>
  <si>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</si>
  <si>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</si>
  <si>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</si>
  <si>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</si>
  <si>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</si>
  <si>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</si>
  <si>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</si>
  <si>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</si>
  <si>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</si>
  <si>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</si>
  <si>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</si>
  <si>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</si>
  <si>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</si>
  <si>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</si>
  <si>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</si>
  <si>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</si>
  <si>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</si>
  <si>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</si>
  <si>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</si>
  <si>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</si>
  <si>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</si>
  <si>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</si>
  <si>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</si>
  <si>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</si>
  <si>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</si>
  <si>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</si>
  <si>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</si>
  <si>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</si>
  <si>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</si>
  <si>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</si>
  <si>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</si>
  <si>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</si>
  <si>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</si>
  <si>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</si>
  <si>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</si>
  <si>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</si>
  <si>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</si>
  <si>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</si>
  <si>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</si>
  <si>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</si>
  <si>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</si>
  <si>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</si>
  <si>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</si>
  <si>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</si>
  <si>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</si>
  <si>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</si>
  <si>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</si>
  <si>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</si>
  <si>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</si>
  <si>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</si>
  <si>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</si>
  <si>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</si>
  <si>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</si>
  <si>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</si>
  <si>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</si>
  <si>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</si>
  <si>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</si>
  <si>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</si>
  <si>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</si>
  <si>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</si>
  <si>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</si>
  <si>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</si>
  <si>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</si>
  <si>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</si>
  <si>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</si>
  <si>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</si>
  <si>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</si>
  <si>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</si>
  <si>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</si>
  <si>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</si>
  <si>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</si>
  <si>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</si>
  <si>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</si>
  <si>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</si>
  <si>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</si>
  <si>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</si>
  <si>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</si>
  <si>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</si>
  <si>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</si>
  <si>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</si>
  <si>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</si>
  <si>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</si>
  <si>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</si>
  <si>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</si>
  <si>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</si>
  <si>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</si>
  <si>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</si>
  <si>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</si>
  <si>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</si>
  <si>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</si>
  <si>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</si>
  <si>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</si>
  <si>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</si>
  <si>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</si>
  <si>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</si>
  <si>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</si>
  <si>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</si>
  <si>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</si>
  <si>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</si>
  <si>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</si>
  <si>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</si>
  <si>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</si>
  <si>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</si>
  <si>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</si>
  <si>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</si>
  <si>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</si>
  <si>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</si>
  <si>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</si>
  <si>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</si>
  <si>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</si>
  <si>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</si>
  <si>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</si>
  <si>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</si>
  <si>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</si>
  <si>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</si>
  <si>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</si>
  <si>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</si>
  <si>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</si>
  <si>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</si>
  <si>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</si>
  <si>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</si>
  <si>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</si>
  <si>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</si>
  <si>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</si>
  <si>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</si>
  <si>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</si>
  <si>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</si>
  <si>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</si>
  <si>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</si>
  <si>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</si>
  <si>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</si>
  <si>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</si>
  <si>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</si>
  <si>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</si>
  <si>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</si>
  <si>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</si>
  <si>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</si>
  <si>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</si>
  <si>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</si>
  <si>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</si>
  <si>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</si>
  <si>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</si>
  <si>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</si>
  <si>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</si>
  <si>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</si>
  <si>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</si>
  <si>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</si>
  <si>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</si>
  <si>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</si>
  <si>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</si>
  <si>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</si>
  <si>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</si>
  <si>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</si>
  <si>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</si>
  <si>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</si>
  <si>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</si>
  <si>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</si>
  <si>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</si>
  <si>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</si>
  <si>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</si>
  <si>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</si>
  <si>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</si>
  <si>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</si>
  <si>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</si>
  <si>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</si>
  <si>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</si>
  <si>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</si>
  <si>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</si>
  <si>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</si>
  <si>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</si>
  <si>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</si>
  <si>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</si>
  <si>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</si>
  <si>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</si>
  <si>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</si>
  <si>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</si>
  <si>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</si>
  <si>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</si>
  <si>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</si>
  <si>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</si>
  <si>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</si>
  <si>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</si>
  <si>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</si>
  <si>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</si>
  <si>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</si>
  <si>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</si>
  <si>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</si>
  <si>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</si>
  <si>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</si>
  <si>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</si>
  <si>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</si>
  <si>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</si>
  <si>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</si>
  <si>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</si>
  <si>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</si>
  <si>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</si>
  <si>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</si>
  <si>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</si>
  <si>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</si>
  <si>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</si>
  <si>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</si>
  <si>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</si>
  <si>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</si>
  <si>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</si>
  <si>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</si>
  <si>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</si>
  <si>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</si>
  <si>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</si>
  <si>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</si>
  <si>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</si>
  <si>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</si>
  <si>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</si>
  <si>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</si>
  <si>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</si>
  <si>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</si>
  <si>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</si>
  <si>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</si>
  <si>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</si>
  <si>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</si>
  <si>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</si>
  <si>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</si>
  <si>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</si>
  <si>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</si>
  <si>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</si>
  <si>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</si>
  <si>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</si>
  <si>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</si>
  <si>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</si>
  <si>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</si>
  <si>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</si>
  <si>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</si>
  <si>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</si>
  <si>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</si>
  <si>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</si>
  <si>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</si>
  <si>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</si>
  <si>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</si>
  <si>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</si>
  <si>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</si>
  <si>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</si>
  <si>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</si>
  <si>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</si>
  <si>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</si>
  <si>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</si>
  <si>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</si>
  <si>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</si>
  <si>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</si>
  <si>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</si>
  <si>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</si>
  <si>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</si>
  <si>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</si>
  <si>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</si>
  <si>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</si>
  <si>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</si>
  <si>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</si>
  <si>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</si>
  <si>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</si>
  <si>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</si>
  <si>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</si>
  <si>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</si>
  <si>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</si>
  <si>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</si>
  <si>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</si>
  <si>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</si>
  <si>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</si>
  <si>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</si>
  <si>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</si>
  <si>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</si>
  <si>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</si>
  <si>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</si>
  <si>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</si>
  <si>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</si>
  <si>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</si>
  <si>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</si>
  <si>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</si>
  <si>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</si>
  <si>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</si>
  <si>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</si>
  <si>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</si>
  <si>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</si>
  <si>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</si>
  <si>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</si>
  <si>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</si>
  <si>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</si>
  <si>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</si>
  <si>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</si>
  <si>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</si>
  <si>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</si>
  <si>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</si>
  <si>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</si>
  <si>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</si>
  <si>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</si>
  <si>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</si>
  <si>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</si>
  <si>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</si>
  <si>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</si>
  <si>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</si>
  <si>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</si>
  <si>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</si>
  <si>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</si>
  <si>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</si>
  <si>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</si>
  <si>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</si>
  <si>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</si>
  <si>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</si>
  <si>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</si>
  <si>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</si>
  <si>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</si>
  <si>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</si>
  <si>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</si>
  <si>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</si>
  <si>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</si>
  <si>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</si>
  <si>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</si>
  <si>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</si>
  <si>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</si>
  <si>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</si>
  <si>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</si>
  <si>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</si>
  <si>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</si>
  <si>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</si>
  <si>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</si>
  <si>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</si>
  <si>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</si>
  <si>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</si>
  <si>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</si>
  <si>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</si>
  <si>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</si>
  <si>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</si>
  <si>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</si>
  <si>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</si>
  <si>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</si>
  <si>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</si>
  <si>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</si>
  <si>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</si>
  <si>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</si>
  <si>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</si>
  <si>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</si>
  <si>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</si>
  <si>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</si>
  <si>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</si>
  <si>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</si>
  <si>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</si>
  <si>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</si>
  <si>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</si>
  <si>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</si>
  <si>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</si>
  <si>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</si>
  <si>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</si>
  <si>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</si>
  <si>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</si>
  <si>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</si>
  <si>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</si>
  <si>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</si>
  <si>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</si>
  <si>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</si>
  <si>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</si>
  <si>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</si>
  <si>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</si>
  <si>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</si>
  <si>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</si>
  <si>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</si>
  <si>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</si>
  <si>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</si>
  <si>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</si>
  <si>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</si>
  <si>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</si>
  <si>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</si>
  <si>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</si>
  <si>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</si>
  <si>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</si>
  <si>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</si>
  <si>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</si>
  <si>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</si>
  <si>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</si>
  <si>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</si>
  <si>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</si>
  <si>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</si>
  <si>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</si>
  <si>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</si>
  <si>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</si>
  <si>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</si>
  <si>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</si>
  <si>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</si>
  <si>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</si>
  <si>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</si>
  <si>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</si>
  <si>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</si>
  <si>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</si>
  <si>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</si>
  <si>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</si>
  <si>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</si>
  <si>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</si>
  <si>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</si>
  <si>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</si>
  <si>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</si>
  <si>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</si>
  <si>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</si>
  <si>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</si>
  <si>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</si>
  <si>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</si>
  <si>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</si>
  <si>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</si>
  <si>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</si>
  <si>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</si>
  <si>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</si>
  <si>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</si>
  <si>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</si>
  <si>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</si>
  <si>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</si>
  <si>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</si>
  <si>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</si>
  <si>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</si>
  <si>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</si>
  <si>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</si>
  <si>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</si>
  <si>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</si>
  <si>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</si>
  <si>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</si>
  <si>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</si>
  <si>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</si>
  <si>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</si>
  <si>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</si>
  <si>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</si>
  <si>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</si>
  <si>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</si>
  <si>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</si>
  <si>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</si>
  <si>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</si>
  <si>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</si>
  <si>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</si>
  <si>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</si>
  <si>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</si>
  <si>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</si>
  <si>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</si>
  <si>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</si>
  <si>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</si>
  <si>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</si>
  <si>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</si>
  <si>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</si>
  <si>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</si>
  <si>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</si>
  <si>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</si>
  <si>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</si>
  <si>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</si>
  <si>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</si>
  <si>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</si>
  <si>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</si>
  <si>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</si>
  <si>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</si>
  <si>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</si>
  <si>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</si>
  <si>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</si>
  <si>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</si>
  <si>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</si>
  <si>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</si>
  <si>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</si>
  <si>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</si>
  <si>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</si>
  <si>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</si>
  <si>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</si>
  <si>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</si>
  <si>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</si>
  <si>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</si>
  <si>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</si>
  <si>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</si>
  <si>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</si>
  <si>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</si>
  <si>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</si>
  <si>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</si>
  <si>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</si>
  <si>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</si>
  <si>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</si>
  <si>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</si>
  <si>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</si>
  <si>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</si>
  <si>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</si>
  <si>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</si>
  <si>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</si>
  <si>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</si>
  <si>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</si>
  <si>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</si>
  <si>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</si>
  <si>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</si>
  <si>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</si>
  <si>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</si>
  <si>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</si>
  <si>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</si>
  <si>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</si>
  <si>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</si>
  <si>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</si>
  <si>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</si>
  <si>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</si>
  <si>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</si>
  <si>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</si>
  <si>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</si>
  <si>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</si>
  <si>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</si>
  <si>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</si>
  <si>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</si>
  <si>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</si>
  <si>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</si>
  <si>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</si>
  <si>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</si>
  <si>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</si>
  <si>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</si>
  <si>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</si>
  <si>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</si>
  <si>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</si>
  <si>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</si>
  <si>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</si>
  <si>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</si>
  <si>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</si>
  <si>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</si>
  <si>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</si>
  <si>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</si>
  <si>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</si>
  <si>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</si>
  <si>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</si>
  <si>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</si>
  <si>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</si>
  <si>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</si>
  <si>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</si>
  <si>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</si>
  <si>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</si>
  <si>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</si>
  <si>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</si>
  <si>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</si>
  <si>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</si>
  <si>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</si>
  <si>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</si>
  <si>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</si>
  <si>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</si>
  <si>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</si>
  <si>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</si>
  <si>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</si>
  <si>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</si>
  <si>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</si>
  <si>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</si>
  <si>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</si>
  <si>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</si>
  <si>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</si>
  <si>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</si>
  <si>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</si>
  <si>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</si>
  <si>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</si>
  <si>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</si>
  <si>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</si>
  <si>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</si>
  <si>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</si>
  <si>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</si>
  <si>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</si>
  <si>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</si>
  <si>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</si>
  <si>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</si>
  <si>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</si>
  <si>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</si>
  <si>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</si>
  <si>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</si>
  <si>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</si>
  <si>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</si>
  <si>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</si>
  <si>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</si>
  <si>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</si>
  <si>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</si>
  <si>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</si>
  <si>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</si>
  <si>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</si>
  <si>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</si>
  <si>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</si>
  <si>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</si>
  <si>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</si>
  <si>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</si>
  <si>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</si>
  <si>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</si>
  <si>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</si>
  <si>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</si>
  <si>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</si>
  <si>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</si>
  <si>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</si>
  <si>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</si>
  <si>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</si>
  <si>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</si>
  <si>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</si>
  <si>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</si>
  <si>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</si>
  <si>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</si>
  <si>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</si>
  <si>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</si>
  <si>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</si>
  <si>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</si>
  <si>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</si>
  <si>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</si>
  <si>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</si>
  <si>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</si>
  <si>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</si>
  <si>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</si>
  <si>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</si>
  <si>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</si>
  <si>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</si>
  <si>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</si>
  <si>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</si>
  <si>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</si>
  <si>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</si>
  <si>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</si>
  <si>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</si>
  <si>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</si>
  <si>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</si>
  <si>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</si>
  <si>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</si>
  <si>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</si>
  <si>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</si>
  <si>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</si>
  <si>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</si>
  <si>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</si>
  <si>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</si>
  <si>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</si>
  <si>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</si>
  <si>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</si>
  <si>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</si>
  <si>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</si>
  <si>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</si>
  <si>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</si>
  <si>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</si>
  <si>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</si>
  <si>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</si>
  <si>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</si>
  <si>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</si>
  <si>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</si>
  <si>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</si>
  <si>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</si>
  <si>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</si>
  <si>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</si>
  <si>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</si>
  <si>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</si>
  <si>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</si>
  <si>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</si>
  <si>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</si>
  <si>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</si>
  <si>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</si>
  <si>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</si>
  <si>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</si>
  <si>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</si>
  <si>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</si>
  <si>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</si>
  <si>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</si>
  <si>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</si>
  <si>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</si>
  <si>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</si>
  <si>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</si>
  <si>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</si>
  <si>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</si>
  <si>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</si>
  <si>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</si>
  <si>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</si>
  <si>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</si>
  <si>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</si>
  <si>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</si>
  <si>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</si>
  <si>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</si>
  <si>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</si>
  <si>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</si>
  <si>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</si>
  <si>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</si>
  <si>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</si>
  <si>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</si>
  <si>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</si>
  <si>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</si>
  <si>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</si>
  <si>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</si>
  <si>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</si>
  <si>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</si>
  <si>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</si>
  <si>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</si>
  <si>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</si>
  <si>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</si>
  <si>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</si>
  <si>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</si>
  <si>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</si>
  <si>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</si>
  <si>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</si>
  <si>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</si>
  <si>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</si>
  <si>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</si>
  <si>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</si>
  <si>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</si>
  <si>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</si>
  <si>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</si>
  <si>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</si>
  <si>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</si>
  <si>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</si>
  <si>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</si>
  <si>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</si>
  <si>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</si>
  <si>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</si>
  <si>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</si>
  <si>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</si>
  <si>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</si>
  <si>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</si>
  <si>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</si>
  <si>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</si>
  <si>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</si>
  <si>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</si>
  <si>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</si>
  <si>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</si>
  <si>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</si>
  <si>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</si>
  <si>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</si>
  <si>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</si>
  <si>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</si>
  <si>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</si>
  <si>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</si>
  <si>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</si>
  <si>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</si>
  <si>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</si>
  <si>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</si>
  <si>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</si>
  <si>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</si>
  <si>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</si>
  <si>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</si>
  <si>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</si>
  <si>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</si>
  <si>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</si>
  <si>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</si>
  <si>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</si>
  <si>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</si>
  <si>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</si>
  <si>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</si>
  <si>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</si>
  <si>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</si>
  <si>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</si>
  <si>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</si>
  <si>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</si>
  <si>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</si>
  <si>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</si>
  <si>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</si>
  <si>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</si>
  <si>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</si>
  <si>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</si>
  <si>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</si>
  <si>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</si>
  <si>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</si>
  <si>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</si>
  <si>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</si>
  <si>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</si>
  <si>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</si>
  <si>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</si>
  <si>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</si>
  <si>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</si>
  <si>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</si>
  <si>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</si>
  <si>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</si>
  <si>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</si>
  <si>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</si>
  <si>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</si>
  <si>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</si>
  <si>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</si>
  <si>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</si>
  <si>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</si>
  <si>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</si>
  <si>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</si>
  <si>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</si>
  <si>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</si>
  <si>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</si>
  <si>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</si>
  <si>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</si>
  <si>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</si>
  <si>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</si>
  <si>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</si>
  <si>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</si>
  <si>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</si>
  <si>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</si>
  <si>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</si>
  <si>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</si>
  <si>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</si>
  <si>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</si>
  <si>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</si>
  <si>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</si>
  <si>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</si>
  <si>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</si>
  <si>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</si>
  <si>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</si>
  <si>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</si>
  <si>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</si>
  <si>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</si>
  <si>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</si>
  <si>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</si>
  <si>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</si>
  <si>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</si>
  <si>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</si>
  <si>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</si>
  <si>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</si>
  <si>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</si>
  <si>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</si>
  <si>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</si>
  <si>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</si>
  <si>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</si>
  <si>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</si>
  <si>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</si>
  <si>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</si>
  <si>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</si>
  <si>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</si>
  <si>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</si>
  <si>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</si>
  <si>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</si>
  <si>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</si>
  <si>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</si>
  <si>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</si>
  <si>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</si>
  <si>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</si>
  <si>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</si>
  <si>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</si>
  <si>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</si>
  <si>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</si>
  <si>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</si>
  <si>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</si>
  <si>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</si>
  <si>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</si>
  <si>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</si>
  <si>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</si>
  <si>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</si>
  <si>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</si>
  <si>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</si>
  <si>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</si>
  <si>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</si>
  <si>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</si>
  <si>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</si>
  <si>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</si>
  <si>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</si>
  <si>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</si>
  <si>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</si>
  <si>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</si>
  <si>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</si>
  <si>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</si>
  <si>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</si>
  <si>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</si>
  <si>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</si>
  <si>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</si>
  <si>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</si>
  <si>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</si>
  <si>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</si>
  <si>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</si>
  <si>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</si>
  <si>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</si>
  <si>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</si>
  <si>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</si>
  <si>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</si>
  <si>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</si>
  <si>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</si>
  <si>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</si>
  <si>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</si>
  <si>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</si>
  <si>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</si>
  <si>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</si>
  <si>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</si>
  <si>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</si>
  <si>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</si>
  <si>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</si>
  <si>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</si>
  <si>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</si>
  <si>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</si>
  <si>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</si>
  <si>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</si>
  <si>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</si>
  <si>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</si>
  <si>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</si>
  <si>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</si>
  <si>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</si>
  <si>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</si>
  <si>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</si>
  <si>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</si>
  <si>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</si>
  <si>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</si>
  <si>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</si>
  <si>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</si>
  <si>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</si>
  <si>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</si>
  <si>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</si>
  <si>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</si>
  <si>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</si>
  <si>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</si>
  <si>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</si>
  <si>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</si>
  <si>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</si>
  <si>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</si>
  <si>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</si>
  <si>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</si>
  <si>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</si>
  <si>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</si>
  <si>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</si>
  <si>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</si>
  <si>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</si>
  <si>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</si>
  <si>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</si>
  <si>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</si>
  <si>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</si>
  <si>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</si>
  <si>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</si>
  <si>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</si>
  <si>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</si>
  <si>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</si>
  <si>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</si>
  <si>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</si>
  <si>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</si>
  <si>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</si>
  <si>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</si>
  <si>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</si>
  <si>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</si>
  <si>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</si>
  <si>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</si>
  <si>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</si>
  <si>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</si>
  <si>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</si>
  <si>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</si>
  <si>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</si>
  <si>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</si>
  <si>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</si>
  <si>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</si>
  <si>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</si>
  <si>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</si>
  <si>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</si>
  <si>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</si>
  <si>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</si>
  <si>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</si>
  <si>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</si>
  <si>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</si>
  <si>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</si>
  <si>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</si>
  <si>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</si>
  <si>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</si>
  <si>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</si>
  <si>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</si>
  <si>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</si>
  <si>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</si>
  <si>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</si>
  <si>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</si>
  <si>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</si>
  <si>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</si>
  <si>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</si>
  <si>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</si>
  <si>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</si>
  <si>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</si>
  <si>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</si>
  <si>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</si>
  <si>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</si>
  <si>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</si>
  <si>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</si>
  <si>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</si>
  <si>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</si>
  <si>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</si>
  <si>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</si>
  <si>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</si>
  <si>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</si>
  <si>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</si>
  <si>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</si>
  <si>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</si>
  <si>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</si>
  <si>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</si>
  <si>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</si>
  <si>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</si>
  <si>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</si>
  <si>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</si>
  <si>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</si>
  <si>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</si>
  <si>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</si>
  <si>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</si>
  <si>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</si>
  <si>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</si>
  <si>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</si>
  <si>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</si>
  <si>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</si>
  <si>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</si>
  <si>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</si>
  <si>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</si>
  <si>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</si>
  <si>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</si>
  <si>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</si>
  <si>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</si>
  <si>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</si>
  <si>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</si>
  <si>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</si>
  <si>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</si>
  <si>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</si>
  <si>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</si>
  <si>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</si>
  <si>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</si>
  <si>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</si>
  <si>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</si>
  <si>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</si>
  <si>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</si>
  <si>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</si>
  <si>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</si>
  <si>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</si>
  <si>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</si>
  <si>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</si>
  <si>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</si>
  <si>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</si>
  <si>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</si>
  <si>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</si>
  <si>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</si>
  <si>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</si>
  <si>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</si>
  <si>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</si>
  <si>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</si>
  <si>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</si>
  <si>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</si>
  <si>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</si>
  <si>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</si>
  <si>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</si>
  <si>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</si>
  <si>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</si>
  <si>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</si>
  <si>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</si>
  <si>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</si>
  <si>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</si>
  <si>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</si>
  <si>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</si>
  <si>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</si>
  <si>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</si>
  <si>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</si>
  <si>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</si>
  <si>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</si>
  <si>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</si>
  <si>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</si>
  <si>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</si>
  <si>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</si>
  <si>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</si>
  <si>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</si>
  <si>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</si>
  <si>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</si>
  <si>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</si>
  <si>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</si>
  <si>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</si>
  <si>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</si>
  <si>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</si>
  <si>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</si>
  <si>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</si>
  <si>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</si>
  <si>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</si>
  <si>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</si>
  <si>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</si>
  <si>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</si>
  <si>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</si>
  <si>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</si>
  <si>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</si>
  <si>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</si>
  <si>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</si>
  <si>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</si>
  <si>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</si>
  <si>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</si>
  <si>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</si>
  <si>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</si>
  <si>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</si>
  <si>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</si>
  <si>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</si>
  <si>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</si>
  <si>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</si>
  <si>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</si>
  <si>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</si>
  <si>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</si>
  <si>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</si>
  <si>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</si>
  <si>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</si>
  <si>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</si>
  <si>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</si>
  <si>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</si>
  <si>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</si>
  <si>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</si>
  <si>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</si>
  <si>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</si>
  <si>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</si>
  <si>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</si>
  <si>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</si>
  <si>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</si>
  <si>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</si>
  <si>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</si>
  <si>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</si>
  <si>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</si>
  <si>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</si>
  <si>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</si>
  <si>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</si>
  <si>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</si>
  <si>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</si>
  <si>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</si>
  <si>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</si>
  <si>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</si>
  <si>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</si>
  <si>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</si>
  <si>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</si>
  <si>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</si>
  <si>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</si>
  <si>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</si>
  <si>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</si>
  <si>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</si>
  <si>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</si>
  <si>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</si>
  <si>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</si>
  <si>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</si>
  <si>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</si>
  <si>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</si>
  <si>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</si>
  <si>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</si>
  <si>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</si>
  <si>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</si>
  <si>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</si>
  <si>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</si>
  <si>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</si>
  <si>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</si>
  <si>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</si>
  <si>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</si>
  <si>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</si>
  <si>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</si>
  <si>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</si>
  <si>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</si>
  <si>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</si>
  <si>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</si>
  <si>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</si>
  <si>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</si>
  <si>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</si>
  <si>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</si>
  <si>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</si>
  <si>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</si>
  <si>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</si>
  <si>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</si>
  <si>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</si>
  <si>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</si>
  <si>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</si>
  <si>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</si>
  <si>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</si>
  <si>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</si>
  <si>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</si>
  <si>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</si>
  <si>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</si>
  <si>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</si>
  <si>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</si>
  <si>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</si>
  <si>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</si>
  <si>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</si>
  <si>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</si>
  <si>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</si>
  <si>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</si>
  <si>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</si>
  <si>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</si>
  <si>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</si>
  <si>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</si>
  <si>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</si>
  <si>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</si>
  <si>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</si>
  <si>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</si>
  <si>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</si>
  <si>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</si>
  <si>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</si>
  <si>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</si>
  <si>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</si>
  <si>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</si>
  <si>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</si>
  <si>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</si>
  <si>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</si>
  <si>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</si>
  <si>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</si>
  <si>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</si>
  <si>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</si>
  <si>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</si>
  <si>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</si>
  <si>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</si>
  <si>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</si>
  <si>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</si>
  <si>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</si>
  <si>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</si>
  <si>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</si>
  <si>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</si>
  <si>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</si>
  <si>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</si>
  <si>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</si>
  <si>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</si>
  <si>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</si>
  <si>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</si>
  <si>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</si>
  <si>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</si>
  <si>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</si>
  <si>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</si>
  <si>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</si>
  <si>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</si>
  <si>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</si>
  <si>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</si>
  <si>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</si>
  <si>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</si>
  <si>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</si>
  <si>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</si>
  <si>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</si>
  <si>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</si>
  <si>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</si>
  <si>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</si>
  <si>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</si>
  <si>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</si>
  <si>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</si>
  <si>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</si>
  <si>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</si>
  <si>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</si>
  <si>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</si>
  <si>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</si>
  <si>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</si>
  <si>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</si>
  <si>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</si>
  <si>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</si>
  <si>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</si>
  <si>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</si>
  <si>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</si>
  <si>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</si>
  <si>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</si>
  <si>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</si>
  <si>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</si>
  <si>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</si>
  <si>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</si>
  <si>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</si>
  <si>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</si>
  <si>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</si>
  <si>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</si>
  <si>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</si>
  <si>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</si>
  <si>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</si>
  <si>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</si>
  <si>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</si>
  <si>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</si>
  <si>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</si>
  <si>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</si>
  <si>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</si>
  <si>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</si>
  <si>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</si>
  <si>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</si>
  <si>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</si>
  <si>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</si>
  <si>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</si>
  <si>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</si>
  <si>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</si>
  <si>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</si>
  <si>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</si>
  <si>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</si>
  <si>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</si>
  <si>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</si>
  <si>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</si>
  <si>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</si>
  <si>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</si>
  <si>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</si>
  <si>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</si>
  <si>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</si>
  <si>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</si>
  <si>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</si>
  <si>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</si>
  <si>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</si>
  <si>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</si>
  <si>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</si>
  <si>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</si>
  <si>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</si>
  <si>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</si>
  <si>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</si>
  <si>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</si>
  <si>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</si>
  <si>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</si>
  <si>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</si>
  <si>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</si>
  <si>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</si>
  <si>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</si>
  <si>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</si>
  <si>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</si>
  <si>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</si>
  <si>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</si>
  <si>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</si>
  <si>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</si>
  <si>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</si>
  <si>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</si>
  <si>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</si>
  <si>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</si>
  <si>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</si>
  <si>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</si>
  <si>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</si>
  <si>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</si>
  <si>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</si>
  <si>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</si>
  <si>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</si>
  <si>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</si>
  <si>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</si>
  <si>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</si>
  <si>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</si>
  <si>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</si>
  <si>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</si>
  <si>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</si>
  <si>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</si>
  <si>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</si>
  <si>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</si>
  <si>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</si>
  <si>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</si>
  <si>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</si>
  <si>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</si>
  <si>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</si>
  <si>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</si>
  <si>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</si>
  <si>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</si>
  <si>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</si>
  <si>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</si>
  <si>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</si>
  <si>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</si>
  <si>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</si>
  <si>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</si>
  <si>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</si>
  <si>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</si>
  <si>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</si>
  <si>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</si>
  <si>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</si>
  <si>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</si>
  <si>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</si>
  <si>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</si>
  <si>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</si>
  <si>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</si>
  <si>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</si>
  <si>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</si>
  <si>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</si>
  <si>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</si>
  <si>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</si>
  <si>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</si>
  <si>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</si>
  <si>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</si>
  <si>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</si>
  <si>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</si>
  <si>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</si>
  <si>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</si>
  <si>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</si>
  <si>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</si>
  <si>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</si>
  <si>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</si>
  <si>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</si>
  <si>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</si>
  <si>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</si>
  <si>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</si>
  <si>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</si>
  <si>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</si>
  <si>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</si>
  <si>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</si>
  <si>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</si>
  <si>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</si>
  <si>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</si>
  <si>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</si>
  <si>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</si>
  <si>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</si>
  <si>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</si>
  <si>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</si>
  <si>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</si>
  <si>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</si>
  <si>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</si>
  <si>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</si>
  <si>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</si>
  <si>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</si>
  <si>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</si>
  <si>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</si>
  <si>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</si>
  <si>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</si>
  <si>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</si>
  <si>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</si>
  <si>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</si>
  <si>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</si>
  <si>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</si>
  <si>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</si>
  <si>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</si>
  <si>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</si>
  <si>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</si>
  <si>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</si>
  <si>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</si>
  <si>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</si>
  <si>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</si>
  <si>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</si>
  <si>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</si>
  <si>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</si>
  <si>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</si>
  <si>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</si>
  <si>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</si>
  <si>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</si>
  <si>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</si>
  <si>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</si>
  <si>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</si>
  <si>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</si>
  <si>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</si>
  <si>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</si>
  <si>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</si>
  <si>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</si>
  <si>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</si>
  <si>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</si>
  <si>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</si>
  <si>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</si>
  <si>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</si>
  <si>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</si>
  <si>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</si>
  <si>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</si>
  <si>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</si>
  <si>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</si>
  <si>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</si>
  <si>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</si>
  <si>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</si>
  <si>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</si>
  <si>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</si>
  <si>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</si>
  <si>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</si>
  <si>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</si>
  <si>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</si>
  <si>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</si>
  <si>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</si>
  <si>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</si>
  <si>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</si>
  <si>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</si>
  <si>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</si>
  <si>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</si>
  <si>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</si>
  <si>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</si>
  <si>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</si>
  <si>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</si>
  <si>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</si>
  <si>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</si>
  <si>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</si>
  <si>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</si>
  <si>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</si>
  <si>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</si>
  <si>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</si>
  <si>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</si>
  <si>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</si>
  <si>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</si>
  <si>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</si>
  <si>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</si>
  <si>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</si>
  <si>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</si>
  <si>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</si>
  <si>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</si>
  <si>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</si>
  <si>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</si>
  <si>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</si>
  <si>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</si>
  <si>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</si>
  <si>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</si>
  <si>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</si>
  <si>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</si>
  <si>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</si>
  <si>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</si>
  <si>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</si>
  <si>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</si>
  <si>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</si>
  <si>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</si>
  <si>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</si>
  <si>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</si>
  <si>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</si>
  <si>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</si>
  <si>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</si>
  <si>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</si>
  <si>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</si>
  <si>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</si>
  <si>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</si>
  <si>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</si>
  <si>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</si>
  <si>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</si>
  <si>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</si>
  <si>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</si>
  <si>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</si>
  <si>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</si>
  <si>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</si>
  <si>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</si>
  <si>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</si>
  <si>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</si>
  <si>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</si>
  <si>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</si>
  <si>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</si>
  <si>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</si>
  <si>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</si>
  <si>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</si>
  <si>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</si>
  <si>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</si>
  <si>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</si>
  <si>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</si>
  <si>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</si>
  <si>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</si>
  <si>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</si>
  <si>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</si>
  <si>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</si>
  <si>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</si>
  <si>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</si>
  <si>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</si>
  <si>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</si>
  <si>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</si>
  <si>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</si>
  <si>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</si>
  <si>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</si>
  <si>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</si>
  <si>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</si>
  <si>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</si>
  <si>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</si>
  <si>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</si>
  <si>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</si>
  <si>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</si>
  <si>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</si>
  <si>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</si>
  <si>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</si>
  <si>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</si>
  <si>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</si>
  <si>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</si>
  <si>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</si>
  <si>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</si>
  <si>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</si>
  <si>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</si>
  <si>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</si>
  <si>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</si>
  <si>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</si>
  <si>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</si>
  <si>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</si>
  <si>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</si>
  <si>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</si>
  <si>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</si>
  <si>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</si>
  <si>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</si>
  <si>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</si>
  <si>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</si>
  <si>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</si>
  <si>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</si>
  <si>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</si>
  <si>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</si>
  <si>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</si>
  <si>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</si>
  <si>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</si>
  <si>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</si>
  <si>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</si>
  <si>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</si>
  <si>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</si>
  <si>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</si>
  <si>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</si>
  <si>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</si>
  <si>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</si>
  <si>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</si>
  <si>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</si>
  <si>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</si>
  <si>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</si>
  <si>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</si>
  <si>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</si>
  <si>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</si>
  <si>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</si>
  <si>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</si>
  <si>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</si>
  <si>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</si>
  <si>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</si>
  <si>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</si>
  <si>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</si>
  <si>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</si>
  <si>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</si>
  <si>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</si>
  <si>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</si>
  <si>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</si>
  <si>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</si>
  <si>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2019_03_28_000075_create_w_bin_table.php</t>
  </si>
  <si>
    <t>2019_07_03_063147_create_sales_order_sales_table.php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</si>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</sst>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7" totalsRowShown="0" dataDxfId="477">
  <autoFilter ref="A1:J77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5" dataDxfId="354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3">
      <calculatedColumnFormula>'Table Seed Map'!$A$34&amp;"-"&amp;(COUNTA($E$1:ResourceAction[[#This Row],[Resource]])-2)</calculatedColumnFormula>
    </tableColumn>
    <tableColumn id="13" name="Display" dataDxfId="352">
      <calculatedColumnFormula>ResourceAction[[#This Row],[Resource Name]]&amp;"/"&amp;ResourceAction[[#This Row],[Name]]</calculatedColumnFormula>
    </tableColumn>
    <tableColumn id="2" name="Resource Name" dataDxfId="351"/>
    <tableColumn id="11" name="No" dataDxfId="350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9">
      <calculatedColumnFormula>IFERROR(VLOOKUP(ResourceAction[[#This Row],[Resource Name]],ResourceTable[[RName]:[No]],3,0),"resource")</calculatedColumnFormula>
    </tableColumn>
    <tableColumn id="4" name="Name" dataDxfId="348"/>
    <tableColumn id="6" name="Description" dataDxfId="347"/>
    <tableColumn id="7" name="Title" dataDxfId="346"/>
    <tableColumn id="8" name="Type" dataDxfId="345"/>
    <tableColumn id="9" name="Menu" dataDxfId="344"/>
    <tableColumn id="20" name="Primary Method" dataDxfId="343">
      <calculatedColumnFormula>'Table Seed Map'!$A$35&amp;"-"&amp;(COUNTA($E$1:ResourceAction[[#This Row],[Resource]])-2)</calculatedColumnFormula>
    </tableColumn>
    <tableColumn id="12" name="Method ID" dataDxfId="342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1">
      <calculatedColumnFormula>IF(ResourceAction[[#This Row],[No]]="id","resource_action",ResourceAction[[#This Row],[No]])</calculatedColumnFormula>
    </tableColumn>
    <tableColumn id="15" name="Method Type" dataDxfId="340"/>
    <tableColumn id="16" name="IDN 1" dataDxfId="33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4"/>
    <tableColumn id="22" name="IDN2" dataDxfId="333"/>
    <tableColumn id="24" name="IDN3" dataDxfId="332"/>
    <tableColumn id="25" name="IDN4" dataDxfId="331"/>
    <tableColumn id="23" name="IDN5" dataDxfId="330"/>
    <tableColumn id="1" name="AID" dataDxfId="32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8" dataDxfId="327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6"/>
    <tableColumn id="3" name="Action" dataDxfId="325">
      <calculatedColumnFormula>VLOOKUP(ActionListNData[[#This Row],[Action Name]],ResourceAction[[Display]:[No]],3,0)</calculatedColumnFormula>
    </tableColumn>
    <tableColumn id="5" name="Resource List" dataDxfId="324"/>
    <tableColumn id="6" name="Resource Data" dataDxfId="323"/>
    <tableColumn id="9" name="Primary List" dataDxfId="322">
      <calculatedColumnFormula>'Table Seed Map'!$A$37&amp;"-"&amp;-1+COUNTA($AC$1:ActionListNData[[#This Row],[Resource List]])</calculatedColumnFormula>
    </tableColumn>
    <tableColumn id="10" name="List ID" dataDxfId="321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0">
      <calculatedColumnFormula>ActionListNData[[#This Row],[Action]]</calculatedColumnFormula>
    </tableColumn>
    <tableColumn id="4" name="List" dataDxfId="31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8">
      <calculatedColumnFormula>'Table Seed Map'!$A$38&amp;"-"&amp;-1+COUNTA($AD$1:ActionListNData[[#This Row],[Resource Data]])</calculatedColumnFormula>
    </tableColumn>
    <tableColumn id="12" name="Data ID" dataDxfId="317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6">
      <calculatedColumnFormula>ActionListNData[[#This Row],[Action]]</calculatedColumnFormula>
    </tableColumn>
    <tableColumn id="2" name="Data" dataDxfId="31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4" dataDxfId="313">
  <autoFilter ref="AN1:AS2"/>
  <tableColumns count="6">
    <tableColumn id="1" name="Action Name for Attr" dataDxfId="312"/>
    <tableColumn id="5" name="Primary" dataDxfId="311">
      <calculatedColumnFormula>'Table Seed Map'!$A$36&amp;"-"&amp;(COUNTA($AN$2:ActionAttr[[#This Row],[Action Name for Attr]]))</calculatedColumnFormula>
    </tableColumn>
    <tableColumn id="6" name="No" dataDxfId="310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8"/>
    <tableColumn id="3" name="Value" dataDxfId="30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6" dataDxfId="305">
  <autoFilter ref="A1:K8">
    <filterColumn colId="1"/>
    <filterColumn colId="2"/>
    <filterColumn colId="4"/>
    <filterColumn colId="7"/>
    <filterColumn colId="10"/>
  </autoFilter>
  <tableColumns count="11">
    <tableColumn id="1" name="Primary" dataDxfId="304">
      <calculatedColumnFormula>'Table Seed Map'!$A$11&amp;"-"&amp;(COUNTA($F$1:ResourceForms[[#This Row],[Resource]])-2)</calculatedColumnFormula>
    </tableColumn>
    <tableColumn id="11" name="FormName" dataDxfId="303">
      <calculatedColumnFormula>ResourceForms[[#This Row],[Resource Name]]&amp;"/"&amp;ResourceForms[[#This Row],[Name]]</calculatedColumnFormula>
    </tableColumn>
    <tableColumn id="10" name="No" dataDxfId="302">
      <calculatedColumnFormula>COUNTA($A$1:ResourceForms[[#This Row],[Primary]])-2</calculatedColumnFormula>
    </tableColumn>
    <tableColumn id="2" name="Resource Name" dataDxfId="301"/>
    <tableColumn id="12" name="ID" dataDxfId="300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9">
      <calculatedColumnFormula>IFERROR(VLOOKUP(ResourceForms[[#This Row],[Resource Name]],ResourceTable[[RName]:[No]],3,0),"resource")</calculatedColumnFormula>
    </tableColumn>
    <tableColumn id="4" name="Name" dataDxfId="298"/>
    <tableColumn id="5" name="Description" dataDxfId="297"/>
    <tableColumn id="6" name="Title" dataDxfId="296"/>
    <tableColumn id="7" name="Action Text" dataDxfId="295"/>
    <tableColumn id="8" name="Form ID" dataDxfId="29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3" dataDxfId="292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91">
      <calculatedColumnFormula>'Table Seed Map'!$A$12&amp;"-"&amp;FormFields[[#This Row],[No]]</calculatedColumnFormula>
    </tableColumn>
    <tableColumn id="1" name="Form Name" totalsRowLabel="Total" dataDxfId="290"/>
    <tableColumn id="44" name="No" dataDxfId="289">
      <calculatedColumnFormula>COUNTA($N$1:FormFields[[#This Row],[Form Name]])-1</calculatedColumnFormula>
    </tableColumn>
    <tableColumn id="24" name="Field Name" dataDxfId="288">
      <calculatedColumnFormula>FormFields[[#This Row],[Form Name]]&amp;"/"&amp;FormFields[[#This Row],[Name]]</calculatedColumnFormula>
    </tableColumn>
    <tableColumn id="11" name="ID" dataDxfId="287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6">
      <calculatedColumnFormula>IFERROR(VLOOKUP(FormFields[[#This Row],[Form Name]],ResourceForms[[FormName]:[ID]],4,0),"resource_form")</calculatedColumnFormula>
    </tableColumn>
    <tableColumn id="3" name="Name" dataDxfId="285"/>
    <tableColumn id="4" name="Type" dataDxfId="284"/>
    <tableColumn id="5" name="Label" dataDxfId="283"/>
    <tableColumn id="6" name="Rel" dataDxfId="282"/>
    <tableColumn id="7" name="Rel1" dataDxfId="281"/>
    <tableColumn id="8" name="Rel2" dataDxfId="280"/>
    <tableColumn id="9" name="Rel3" dataDxfId="279"/>
    <tableColumn id="45" name="Primary FD" dataDxfId="278">
      <calculatedColumnFormula>'Table Seed Map'!$A$13&amp;"-"&amp;FormFields[[#This Row],[NO2]]</calculatedColumnFormula>
    </tableColumn>
    <tableColumn id="46" name="NO2" dataDxfId="277">
      <calculatedColumnFormula>COUNTIFS($AB$1:FormFields[[#This Row],[Exists]],1)-1</calculatedColumnFormula>
    </tableColumn>
    <tableColumn id="49" name="Exists" dataDxfId="276">
      <calculatedColumnFormula>IF(AND(FormFields[[#This Row],[Attribute]]="",FormFields[[#This Row],[Rel]]=""),0,1)</calculatedColumnFormula>
    </tableColumn>
    <tableColumn id="47" name="NO3" dataDxfId="275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4">
      <calculatedColumnFormula>IF(FormFields[[#This Row],[ID]]="id","form_field",FormFields[[#This Row],[ID]])</calculatedColumnFormula>
    </tableColumn>
    <tableColumn id="40" name="Attribute" dataDxfId="273">
      <calculatedColumnFormula>IF(FormFields[[#This Row],[No]]=0,"attribute",FormFields[[#This Row],[Name]])</calculatedColumnFormula>
    </tableColumn>
    <tableColumn id="12" name="Relation" dataDxfId="272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1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0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9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8">
      <calculatedColumnFormula>IF(OR(FormFields[[#This Row],[Option Type]]="",FormFields[[#This Row],[Option Type]]="type"),0,1)</calculatedColumnFormula>
    </tableColumn>
    <tableColumn id="50" name="Primary FO" dataDxfId="267">
      <calculatedColumnFormula>'Table Seed Map'!$A$14&amp;"-"&amp;FormFields[[#This Row],[NO4]]</calculatedColumnFormula>
    </tableColumn>
    <tableColumn id="51" name="NO4" dataDxfId="266">
      <calculatedColumnFormula>COUNTIF($AJ$2:FormFields[[#This Row],[Exists FO]],1)</calculatedColumnFormula>
    </tableColumn>
    <tableColumn id="53" name="NO5" dataDxfId="265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4">
      <calculatedColumnFormula>IF(FormFields[[#This Row],[ID]]="id","form_field",FormFields[[#This Row],[ID]])</calculatedColumnFormula>
    </tableColumn>
    <tableColumn id="18" name="Option Type" dataDxfId="263"/>
    <tableColumn id="19" name="Detail" dataDxfId="262"/>
    <tableColumn id="20" name="Value Attr" dataDxfId="261"/>
    <tableColumn id="21" name="Label Attr" dataDxfId="260"/>
    <tableColumn id="22" name="Preload" dataDxfId="259"/>
    <tableColumn id="67" name="Exists FL" dataDxfId="258">
      <calculatedColumnFormula>IF(OR(FormFields[[#This Row],[Colspan]]="",FormFields[[#This Row],[Colspan]]="colspan"),0,1)</calculatedColumnFormula>
    </tableColumn>
    <tableColumn id="68" name="Primary FL" dataDxfId="257">
      <calculatedColumnFormula>'Table Seed Map'!$A$19&amp;"-"&amp;FormFields[[#This Row],[NO8]]</calculatedColumnFormula>
    </tableColumn>
    <tableColumn id="69" name="NO8" dataDxfId="256">
      <calculatedColumnFormula>COUNTIF($AT$1:FormFields[[#This Row],[Exists FL]],1)</calculatedColumnFormula>
    </tableColumn>
    <tableColumn id="70" name="FL ID" dataDxfId="255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4">
      <calculatedColumnFormula>[Form]</calculatedColumnFormula>
    </tableColumn>
    <tableColumn id="42" name="Layout Field ID" dataDxfId="253">
      <calculatedColumnFormula>IF(FormFields[[#This Row],[ID]]="id","form_field",FormFields[[#This Row],[ID]])</calculatedColumnFormula>
    </tableColumn>
    <tableColumn id="43" name="Colspan" dataDxfId="252"/>
    <tableColumn id="16" name="Field ID" dataDxfId="251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0" dataDxfId="249">
  <autoFilter ref="BC1:BH6">
    <filterColumn colId="1"/>
    <filterColumn colId="2"/>
    <filterColumn colId="3"/>
  </autoFilter>
  <tableColumns count="6">
    <tableColumn id="1" name="ATTR Field" dataDxfId="248"/>
    <tableColumn id="5" name="Primary" dataDxfId="247">
      <calculatedColumnFormula>'Table Seed Map'!$A$15&amp;"-"&amp;(-1+COUNTA($BC$1:FieldAttrs[[#This Row],[ATTR Field]]))</calculatedColumnFormula>
    </tableColumn>
    <tableColumn id="6" name="No" dataDxfId="246">
      <calculatedColumnFormula>IF(FieldAttrs[[#This Row],[ATTR Field]]="","id",-1+COUNTA($BC$1:FieldAttrs[[#This Row],[ATTR Field]])+VLOOKUP('Table Seed Map'!$A$15,SeedMap[],9,0))</calculatedColumnFormula>
    </tableColumn>
    <tableColumn id="4" name="Field" dataDxfId="245">
      <calculatedColumnFormula>IFERROR(VLOOKUP([ATTR Field],FormFields[[Field Name]:[ID]],2,0),"form_field")</calculatedColumnFormula>
    </tableColumn>
    <tableColumn id="2" name="Name" dataDxfId="244"/>
    <tableColumn id="3" name="Value" dataDxfId="243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2" dataDxfId="241">
  <autoFilter ref="BJ1:BS5">
    <filterColumn colId="1"/>
    <filterColumn colId="2"/>
    <filterColumn colId="3"/>
    <filterColumn colId="4"/>
  </autoFilter>
  <tableColumns count="10">
    <tableColumn id="1" name="Validation Field" dataDxfId="240"/>
    <tableColumn id="10" name="ID No" dataDxfId="239">
      <calculatedColumnFormula>COUNTA($BJ$2:FieldValidations[[#This Row],[Validation Field]])</calculatedColumnFormula>
    </tableColumn>
    <tableColumn id="8" name="Primary" dataDxfId="238">
      <calculatedColumnFormula>'Table Seed Map'!$A$17&amp;"-"&amp;FieldValidations[[#This Row],[ID No]]</calculatedColumnFormula>
    </tableColumn>
    <tableColumn id="9" name="No" dataDxfId="237">
      <calculatedColumnFormula>IF(FieldValidations[[#This Row],[ID No]]=0,"id",FieldValidations[[#This Row],[ID No]]+VLOOKUP('Table Seed Map'!$A$17,SeedMap[],9,0))</calculatedColumnFormula>
    </tableColumn>
    <tableColumn id="7" name="Field" dataDxfId="236">
      <calculatedColumnFormula>VLOOKUP([Validation Field],FormFields[[Field Name]:[ID]],2,0)</calculatedColumnFormula>
    </tableColumn>
    <tableColumn id="2" name="Rule" dataDxfId="235"/>
    <tableColumn id="3" name="Message" dataDxfId="234"/>
    <tableColumn id="4" name="Arg 1" dataDxfId="233"/>
    <tableColumn id="5" name="Arg 2" dataDxfId="232"/>
    <tableColumn id="6" name="Arg 3" dataDxfId="231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0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9">
      <calculatedColumnFormula>COUNTA($CH$1:FormDefault[[#This Row],[Form for Default]])-1</calculatedColumnFormula>
    </tableColumn>
    <tableColumn id="1" name="Primary" dataDxfId="228">
      <calculatedColumnFormula>'Table Seed Map'!$A$21&amp;"-"&amp;FormDefault[[#This Row],[No]]</calculatedColumnFormula>
    </tableColumn>
    <tableColumn id="2" name="Form for Default" dataDxfId="227"/>
    <tableColumn id="3" name="ID" dataDxfId="226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5">
      <calculatedColumnFormula>IFERROR(VLOOKUP(FormDefault[[#This Row],[Form for Default]],ResourceForms[[FormName]:[ID]],4,0),"resource_form")</calculatedColumnFormula>
    </tableColumn>
    <tableColumn id="4" name="Name" dataDxfId="224"/>
    <tableColumn id="5" name="Value" dataDxfId="223"/>
    <tableColumn id="6" name="Relation" dataDxfId="222">
      <calculatedColumnFormula>IFERROR(VLOOKUP(FormDefault[[#This Row],[R]],RelationTable[[Display]:[RELID]],2,0),"")</calculatedColumnFormula>
    </tableColumn>
    <tableColumn id="7" name="Attribute" dataDxfId="221"/>
    <tableColumn id="20" name="REL1" dataDxfId="220">
      <calculatedColumnFormula>IFERROR(VLOOKUP(FormDefault[[#This Row],[R1]],RelationTable[[Display]:[RELID]],2,0),"")</calculatedColumnFormula>
    </tableColumn>
    <tableColumn id="19" name="REL2" dataDxfId="219">
      <calculatedColumnFormula>IFERROR(VLOOKUP(FormDefault[[#This Row],[R2]],RelationTable[[Display]:[RELID]],2,0),"")</calculatedColumnFormula>
    </tableColumn>
    <tableColumn id="18" name="REL3" dataDxfId="218">
      <calculatedColumnFormula>IFERROR(VLOOKUP(FormDefault[[#This Row],[R3]],RelationTable[[Display]:[RELID]],2,0),"")</calculatedColumnFormula>
    </tableColumn>
    <tableColumn id="13" name="Method" dataDxfId="217"/>
    <tableColumn id="17" name="R" dataDxfId="216"/>
    <tableColumn id="14" name="R1" dataDxfId="215"/>
    <tableColumn id="15" name="R2" dataDxfId="214"/>
    <tableColumn id="16" name="R3" dataDxfId="213"/>
    <tableColumn id="8" name="R12" dataDxfId="212"/>
    <tableColumn id="9" name="R22" dataDxfId="211"/>
    <tableColumn id="10" name="R32" dataDxfId="210"/>
    <tableColumn id="11" name="Method2" dataDxfId="209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8" dataDxfId="207">
  <autoFilter ref="BU1:CD2"/>
  <tableColumns count="10">
    <tableColumn id="1" name="Primary" dataDxfId="206">
      <calculatedColumnFormula>'Table Seed Map'!$A$22&amp;"-"&amp;COUNTA($BV$1:FormCollection[[#This Row],[Main Form for Collection]])-1</calculatedColumnFormula>
    </tableColumn>
    <tableColumn id="2" name="Main Form for Collection" dataDxfId="205"/>
    <tableColumn id="3" name="Collection Form" dataDxfId="204"/>
    <tableColumn id="4" name="Relation" dataDxfId="203"/>
    <tableColumn id="5" name="Foreign Field" dataDxfId="202"/>
    <tableColumn id="6" name="No" dataDxfId="201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0">
      <calculatedColumnFormula>IFERROR(VLOOKUP([Main Form for Collection],ResourceForms[[FormName]:[ID]],4,0),"resource_form")</calculatedColumnFormula>
    </tableColumn>
    <tableColumn id="8" name="Collection Form2" dataDxfId="199">
      <calculatedColumnFormula>IFERROR(VLOOKUP([Collection Form],ResourceForms[[FormName]:[ID]],4,0),"collection_form")</calculatedColumnFormula>
    </tableColumn>
    <tableColumn id="9" name="Relation3" dataDxfId="198">
      <calculatedColumnFormula>IFERROR(VLOOKUP([Relation],RelationTable[[Display]:[RELID]],2,0),"")</calculatedColumnFormula>
    </tableColumn>
    <tableColumn id="10" name="Foreign" dataDxfId="197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6" dataDxfId="195">
  <autoFilter ref="DB1:DL2">
    <filterColumn colId="1"/>
    <filterColumn colId="2"/>
    <filterColumn colId="3"/>
    <filterColumn colId="8"/>
  </autoFilter>
  <tableColumns count="11">
    <tableColumn id="1" name="Field for Depend" dataDxfId="194"/>
    <tableColumn id="9" name="Primary" dataDxfId="193">
      <calculatedColumnFormula>'Table Seed Map'!$A$18&amp;"-"&amp;COUNTA($DB$2:FieldDepends[[#This Row],[Field for Depend]])</calculatedColumnFormula>
    </tableColumn>
    <tableColumn id="10" name="ID" dataDxfId="192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1">
      <calculatedColumnFormula>IFERROR(VLOOKUP(FieldDepends[[#This Row],[Field for Depend]],FormFields[[Field Name]:[ID]],2,0),"form_field")</calculatedColumnFormula>
    </tableColumn>
    <tableColumn id="2" name="Field name - depends on" dataDxfId="190"/>
    <tableColumn id="3" name="Database Field" dataDxfId="189"/>
    <tableColumn id="4" name="Operator" dataDxfId="188"/>
    <tableColumn id="5" name="Compare Method" dataDxfId="187"/>
    <tableColumn id="11" name="Method" dataDxfId="186"/>
    <tableColumn id="6" name="Value DB Field" dataDxfId="185"/>
    <tableColumn id="7" name="Ignore Null" dataDxfId="184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61" totalsRowShown="0" dataDxfId="461">
  <autoFilter ref="A1:J261">
    <filterColumn colId="2"/>
    <filterColumn colId="3"/>
    <filterColumn colId="9"/>
  </autoFilter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3" dataDxfId="182">
  <autoFilter ref="DN1:DW2"/>
  <tableColumns count="10">
    <tableColumn id="1" name="Field for Dynamic" dataDxfId="181"/>
    <tableColumn id="9" name="Primary" dataDxfId="180">
      <calculatedColumnFormula>'Table Seed Map'!$A$16&amp;"-"&amp;COUNTA($DN$2:FieldDynamic[[#This Row],[Field for Dynamic]])</calculatedColumnFormula>
    </tableColumn>
    <tableColumn id="10" name="ID" dataDxfId="179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8">
      <calculatedColumnFormula>IFERROR(VLOOKUP(FieldDynamic[[#This Row],[Field for Dynamic]],FormFields[[Field Name]:[ID]],2,0),"form_field")</calculatedColumnFormula>
    </tableColumn>
    <tableColumn id="2" name="Type" dataDxfId="177"/>
    <tableColumn id="3" name="Depend Field" dataDxfId="176"/>
    <tableColumn id="4" name="Alter On" dataDxfId="175"/>
    <tableColumn id="5" name="Value" dataDxfId="174"/>
    <tableColumn id="11" name="Values" dataDxfId="173"/>
    <tableColumn id="6" name="Operator" dataDxfId="172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1" dataDxfId="170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9"/>
    <tableColumn id="2" name="Resource Data" dataDxfId="168"/>
    <tableColumn id="3" name="Form Field" dataDxfId="167"/>
    <tableColumn id="4" name="Primary" dataDxfId="166">
      <calculatedColumnFormula>'Table Seed Map'!$A$20&amp;"-"&amp;-1+COUNTA($DY$1:FormDataMapping[[#This Row],[Form for Data Mapping]])</calculatedColumnFormula>
    </tableColumn>
    <tableColumn id="5" name="ID" dataDxfId="165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4">
      <calculatedColumnFormula>IF(FormDataMapping[[#This Row],[Form for Data Mapping]]="","resource_form",VLOOKUP([Form for Data Mapping],ResourceForms[[FormName]:[ID]],4,0))</calculatedColumnFormula>
    </tableColumn>
    <tableColumn id="7" name="Data" dataDxfId="163">
      <calculatedColumnFormula>IF(FormDataMapping[[#This Row],[Form for Data Mapping]]="","resource_data",VLOOKUP([Resource Data],ResourceData[[DataDisplayName]:[ID]],8,0))</calculatedColumnFormula>
    </tableColumn>
    <tableColumn id="8" name="Field" dataDxfId="162">
      <calculatedColumnFormula>IF(FormDataMapping[[#This Row],[Form for Data Mapping]]="","form_field",VLOOKUP([Form Field],FormFields[[Field Name]:[ID]],2,0))</calculatedColumnFormula>
    </tableColumn>
    <tableColumn id="9" name="Attribute" dataDxfId="161"/>
    <tableColumn id="10" name="R0" dataDxfId="160">
      <calculatedColumnFormula>IF(FormDataMapping[[#This Row],[Form for Data Mapping]]="","relation",IFERROR(VLOOKUP([Relation],RelationTable[[Display]:[RELID]],2,0),""))</calculatedColumnFormula>
    </tableColumn>
    <tableColumn id="11" name="R1" dataDxfId="159">
      <calculatedColumnFormula>IF(FormDataMapping[[#This Row],[Form for Data Mapping]]="","nest_relation1",IFERROR(VLOOKUP([Rel1],RelationTable[[Display]:[RELID]],2,0),""))</calculatedColumnFormula>
    </tableColumn>
    <tableColumn id="12" name="R2" dataDxfId="158">
      <calculatedColumnFormula>IF(FormDataMapping[[#This Row],[Form for Data Mapping]]="","nest_relation2",IFERROR(VLOOKUP([Rel2],RelationTable[[Display]:[RELID]],2,0),""))</calculatedColumnFormula>
    </tableColumn>
    <tableColumn id="13" name="R3" dataDxfId="157">
      <calculatedColumnFormula>IF(FormDataMapping[[#This Row],[Form for Data Mapping]]="","nest_relation3",IFERROR(VLOOKUP([Rel3],RelationTable[[Display]:[RELID]],2,0),""))</calculatedColumnFormula>
    </tableColumn>
    <tableColumn id="14" name="R4" dataDxfId="156">
      <calculatedColumnFormula>IF(FormDataMapping[[#This Row],[Form for Data Mapping]]="","nest_relation4",IFERROR(VLOOKUP([Rel4],RelationTable[[Display]:[RELID]],2,0),""))</calculatedColumnFormula>
    </tableColumn>
    <tableColumn id="15" name="R5" dataDxfId="155">
      <calculatedColumnFormula>IF(FormDataMapping[[#This Row],[Form for Data Mapping]]="","nest_relation5",IFERROR(VLOOKUP([Rel5],RelationTable[[Display]:[RELID]],2,0),""))</calculatedColumnFormula>
    </tableColumn>
    <tableColumn id="16" name="Relation" dataDxfId="154"/>
    <tableColumn id="17" name="Rel1" dataDxfId="153"/>
    <tableColumn id="18" name="Rel2" dataDxfId="152"/>
    <tableColumn id="19" name="Rel3" dataDxfId="151"/>
    <tableColumn id="20" name="Rel4" dataDxfId="150"/>
    <tableColumn id="21" name="Rel5" dataDxfId="149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2" totalsRowShown="0" dataDxfId="148">
  <autoFilter ref="A1:H32">
    <filterColumn colId="2"/>
  </autoFilter>
  <tableColumns count="8">
    <tableColumn id="1" name="No" dataDxfId="147">
      <calculatedColumnFormula>IFERROR($A1+1,1)</calculatedColumnFormula>
    </tableColumn>
    <tableColumn id="2" name="Filename" dataDxfId="146"/>
    <tableColumn id="9" name="Table" dataDxfId="145">
      <calculatedColumnFormula>MID([Filename],26,LEN([Filename])-35)</calculatedColumnFormula>
    </tableColumn>
    <tableColumn id="3" name="Date Part" dataDxfId="144">
      <calculatedColumnFormula>"2019_03_28_"</calculatedColumnFormula>
    </tableColumn>
    <tableColumn id="4" name="Sequence" dataDxfId="143">
      <calculatedColumnFormula>TEXT(MATCH(MigrationRenamer[[#This Row],[Table]],Tables[Table],0),"000000")</calculatedColumnFormula>
    </tableColumn>
    <tableColumn id="5" name="Name Part" dataDxfId="142">
      <calculatedColumnFormula>RIGHT([Filename],LEN([Filename])-LEN([Date Part])-LEN([Sequence]))</calculatedColumnFormula>
    </tableColumn>
    <tableColumn id="6" name="New Name" dataDxfId="141">
      <calculatedColumnFormula>[Date Part]&amp;[Sequence]&amp;[Name Part]</calculatedColumnFormula>
    </tableColumn>
    <tableColumn id="7" name="CMD" dataDxfId="140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9">
  <autoFilter ref="A1:K11">
    <filterColumn colId="2"/>
    <filterColumn colId="4"/>
    <filterColumn colId="8"/>
    <filterColumn colId="9"/>
    <filterColumn colId="10"/>
  </autoFilter>
  <tableColumns count="11">
    <tableColumn id="1" name="Primary" dataDxfId="138">
      <calculatedColumnFormula>'Table Seed Map'!$A$24&amp;"-"&amp;COUNTA($B$1:ResourceList[[#This Row],[Resource Name]])-1</calculatedColumnFormula>
    </tableColumn>
    <tableColumn id="2" name="Resource Name" dataDxfId="137"/>
    <tableColumn id="8" name="ListDisplayName" dataDxfId="136">
      <calculatedColumnFormula>ResourceList[[#This Row],[Resource Name]]&amp;"/"&amp;ResourceList[[#This Row],[Name]]</calculatedColumnFormula>
    </tableColumn>
    <tableColumn id="3" name="No" dataDxfId="135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4">
      <calculatedColumnFormula>IFERROR(VLOOKUP(ResourceList[[#This Row],[Resource Name]],ResourceTable[[RName]:[No]],3,0),"resource")</calculatedColumnFormula>
    </tableColumn>
    <tableColumn id="4" name="Name" dataDxfId="133"/>
    <tableColumn id="5" name="Description" dataDxfId="132"/>
    <tableColumn id="6" name="Title" dataDxfId="131"/>
    <tableColumn id="11" name="Identity" dataDxfId="130"/>
    <tableColumn id="10" name="Page" dataDxfId="129"/>
    <tableColumn id="9" name="ID" dataDxfId="128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7" dataDxfId="126">
  <autoFilter ref="M1:AD8"/>
  <tableColumns count="18">
    <tableColumn id="1" name="List Name" dataDxfId="125"/>
    <tableColumn id="2" name="LID" dataDxfId="124">
      <calculatedColumnFormula>VLOOKUP(ListExtras[[#This Row],[List Name]],ResourceList[[ListDisplayName]:[No]],2,0)</calculatedColumnFormula>
    </tableColumn>
    <tableColumn id="3" name="Scope Name" dataDxfId="123"/>
    <tableColumn id="4" name="Relation Name" dataDxfId="122"/>
    <tableColumn id="5" name="R1 Name" dataDxfId="121"/>
    <tableColumn id="6" name="R2 Name" dataDxfId="120"/>
    <tableColumn id="7" name="R3 Name" dataDxfId="119"/>
    <tableColumn id="8" name="Scope Primary" dataDxfId="118">
      <calculatedColumnFormula>'Table Seed Map'!$A$25&amp;"-"&amp;COUNT($W$1:ListExtras[[#This Row],[Scope ID]])</calculatedColumnFormula>
    </tableColumn>
    <tableColumn id="9" name="Scope Table ID" dataDxfId="117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6">
      <calculatedColumnFormula>IF(ListExtras[[#This Row],[LID]]=0,"resource_list",ListExtras[[#This Row],[LID]])</calculatedColumnFormula>
    </tableColumn>
    <tableColumn id="11" name="Scope ID" dataDxfId="115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4">
      <calculatedColumnFormula>'Table Seed Map'!$A$26&amp;"-"&amp;COUNT($AA$1:ListExtras[[#This Row],[Relation]])</calculatedColumnFormula>
    </tableColumn>
    <tableColumn id="13" name="Relation Table ID" dataDxfId="113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2">
      <calculatedColumnFormula>IF(ListExtras[[#This Row],[LID]]=0,"resource_list",ListExtras[[#This Row],[LID]])</calculatedColumnFormula>
    </tableColumn>
    <tableColumn id="15" name="Relation" dataDxfId="111">
      <calculatedColumnFormula>IFERROR(VLOOKUP(ListExtras[[#This Row],[Relation Name]],RelationTable[[Display]:[RELID]],2,0),IF(ListExtras[[#This Row],[LID]]=0,"relation",""))</calculatedColumnFormula>
    </tableColumn>
    <tableColumn id="16" name="R1" dataDxfId="110">
      <calculatedColumnFormula>IFERROR(VLOOKUP(ListExtras[[#This Row],[R1 Name]],RelationTable[[Display]:[RELID]],2,0),IF(ListExtras[[#This Row],[LID]]=0,"nest_relation1",""))</calculatedColumnFormula>
    </tableColumn>
    <tableColumn id="17" name="R2" dataDxfId="109">
      <calculatedColumnFormula>IFERROR(VLOOKUP(ListExtras[[#This Row],[R2 Name]],RelationTable[[Display]:[RELID]],2,0),IF(ListExtras[[#This Row],[LID]]=0,"nest_relation2",""))</calculatedColumnFormula>
    </tableColumn>
    <tableColumn id="18" name="R3" dataDxfId="108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7" dataDxfId="106">
  <autoFilter ref="AF1:AR17">
    <filterColumn colId="0"/>
  </autoFilter>
  <tableColumns count="13">
    <tableColumn id="13" name="Primary" dataDxfId="105">
      <calculatedColumnFormula>'Table Seed Map'!$A$28&amp;"-"&amp;COUNTA($AH$1:ListSearch[[#This Row],[No]])-2</calculatedColumnFormula>
    </tableColumn>
    <tableColumn id="1" name="List Name for Search" dataDxfId="104"/>
    <tableColumn id="2" name="No" dataDxfId="103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2">
      <calculatedColumnFormula>IFERROR(VLOOKUP(ListSearch[[#This Row],[List Name for Search]],ResourceList[[ListDisplayName]:[No]],2,0),"resource_list")</calculatedColumnFormula>
    </tableColumn>
    <tableColumn id="4" name="Field" dataDxfId="101"/>
    <tableColumn id="5" name="REL" dataDxfId="100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9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8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7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6"/>
    <tableColumn id="10" name="Relation 1" dataDxfId="95"/>
    <tableColumn id="11" name="Relation 2" dataDxfId="94"/>
    <tableColumn id="12" name="Relation 3" dataDxfId="93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2" dataDxfId="91">
  <autoFilter ref="AT1:BE31">
    <filterColumn colId="4"/>
  </autoFilter>
  <tableColumns count="12">
    <tableColumn id="13" name="Primary" dataDxfId="90">
      <calculatedColumnFormula>'Table Seed Map'!$A$27&amp;"-"&amp;COUNTA($AV$1:ListLayout[[#This Row],[No]])-2</calculatedColumnFormula>
    </tableColumn>
    <tableColumn id="1" name="List Name for Layout" dataDxfId="89"/>
    <tableColumn id="2" name="No" dataDxfId="88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7">
      <calculatedColumnFormula>IFERROR(VLOOKUP(ListLayout[[#This Row],[List Name for Layout]],ResourceList[[ListDisplayName]:[No]],2,0),"resource_list")</calculatedColumnFormula>
    </tableColumn>
    <tableColumn id="14" name="Label" dataDxfId="86"/>
    <tableColumn id="4" name="Field" dataDxfId="85"/>
    <tableColumn id="5" name="REL" dataDxfId="84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3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2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1"/>
    <tableColumn id="10" name="Relation 1" dataDxfId="80"/>
    <tableColumn id="11" name="Relation 2" dataDxfId="79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8">
  <autoFilter ref="A1:J7">
    <filterColumn colId="2"/>
    <filterColumn colId="4"/>
    <filterColumn colId="8"/>
    <filterColumn colId="9"/>
  </autoFilter>
  <tableColumns count="10">
    <tableColumn id="1" name="Primary" dataDxfId="77">
      <calculatedColumnFormula>'Table Seed Map'!$A$29&amp;"-"&amp;COUNTA($E$1:ResourceData[[#This Row],[Resource]])-2</calculatedColumnFormula>
    </tableColumn>
    <tableColumn id="2" name="Resource Name" dataDxfId="76"/>
    <tableColumn id="8" name="DataDisplayName" dataDxfId="75">
      <calculatedColumnFormula>ResourceData[[#This Row],[Resource Name]]&amp;"/"&amp;ResourceData[[#This Row],[Name]]</calculatedColumnFormula>
    </tableColumn>
    <tableColumn id="3" name="No" dataDxfId="74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3">
      <calculatedColumnFormula>IFERROR(VLOOKUP(ResourceData[[#This Row],[Resource Name]],ResourceTable[[RName]:[No]],3,0),"resource")</calculatedColumnFormula>
    </tableColumn>
    <tableColumn id="4" name="Name" dataDxfId="72"/>
    <tableColumn id="5" name="Description" dataDxfId="71"/>
    <tableColumn id="6" name="Title Field" dataDxfId="70"/>
    <tableColumn id="9" name="Method" dataDxfId="69"/>
    <tableColumn id="10" name="ID" dataDxfId="68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7" dataDxfId="66">
  <autoFilter ref="L1:AC7"/>
  <tableColumns count="18">
    <tableColumn id="1" name="Data Name" dataDxfId="65"/>
    <tableColumn id="2" name="DID" dataDxfId="64">
      <calculatedColumnFormula>VLOOKUP(DataExtra[[#This Row],[Data Name]],ResourceData[[DataDisplayName]:[No]],2,0)</calculatedColumnFormula>
    </tableColumn>
    <tableColumn id="3" name="Scope Name" dataDxfId="63"/>
    <tableColumn id="4" name="Relation Name" dataDxfId="62"/>
    <tableColumn id="5" name="R1 Name" dataDxfId="61"/>
    <tableColumn id="6" name="R2 Name" dataDxfId="60"/>
    <tableColumn id="7" name="R3 Name" dataDxfId="59"/>
    <tableColumn id="8" name="Scope Primary" dataDxfId="58">
      <calculatedColumnFormula>'Table Seed Map'!$A$30&amp;"-"&amp;COUNT($V$1:DataExtra[[#This Row],[Scope ID]])</calculatedColumnFormula>
    </tableColumn>
    <tableColumn id="9" name="Scope Table ID" dataDxfId="57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6">
      <calculatedColumnFormula>IF(DataExtra[[#This Row],[DID]]=0,"resource_data",DataExtra[[#This Row],[DID]])</calculatedColumnFormula>
    </tableColumn>
    <tableColumn id="11" name="Scope ID" dataDxfId="55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4">
      <calculatedColumnFormula>'Table Seed Map'!$A$31&amp;"-"&amp;COUNT($Z$1:DataExtra[[#This Row],[Relation]])</calculatedColumnFormula>
    </tableColumn>
    <tableColumn id="13" name="Relation Table ID" dataDxfId="53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2">
      <calculatedColumnFormula>IF(DataExtra[[#This Row],[DID]]=0,"resource_data",DataExtra[[#This Row],[DID]])</calculatedColumnFormula>
    </tableColumn>
    <tableColumn id="15" name="Relation" dataDxfId="51">
      <calculatedColumnFormula>IFERROR(VLOOKUP(DataExtra[[#This Row],[Relation Name]],RelationTable[[Display]:[RELID]],2,0),IF(DataExtra[[#This Row],[DID]]=0,"relation",""))</calculatedColumnFormula>
    </tableColumn>
    <tableColumn id="16" name="R1" dataDxfId="50">
      <calculatedColumnFormula>IFERROR(VLOOKUP(DataExtra[[#This Row],[R1 Name]],RelationTable[[Display]:[RELID]],2,0),IF(DataExtra[[#This Row],[DID]]=0,"nest_relation1",""))</calculatedColumnFormula>
    </tableColumn>
    <tableColumn id="17" name="R2" dataDxfId="49">
      <calculatedColumnFormula>IFERROR(VLOOKUP(DataExtra[[#This Row],[R2 Name]],RelationTable[[Display]:[RELID]],2,0),IF(DataExtra[[#This Row],[DID]]=0,"nest_relation2",""))</calculatedColumnFormula>
    </tableColumn>
    <tableColumn id="18" name="R3" dataDxfId="48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7" dataDxfId="46">
  <autoFilter ref="AE1:AN8">
    <filterColumn colId="0"/>
    <filterColumn colId="2"/>
    <filterColumn colId="5"/>
    <filterColumn colId="6"/>
    <filterColumn colId="7"/>
  </autoFilter>
  <tableColumns count="10">
    <tableColumn id="13" name="Primary" dataDxfId="45">
      <calculatedColumnFormula>'Table Seed Map'!$A$32&amp;"-"&amp;COUNTA($AF$1:DataViewSection[[#This Row],[Data Name for Layout]])-1</calculatedColumnFormula>
    </tableColumn>
    <tableColumn id="1" name="Data Name for Layout" dataDxfId="44"/>
    <tableColumn id="17" name="DataSectionDisplayName" dataDxfId="43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2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1">
      <calculatedColumnFormula>IFERROR(VLOOKUP(DataViewSection[[#This Row],[Data Name for Layout]],ResourceData[[DataDisplayName]:[No]],2,0),"resource_data")</calculatedColumnFormula>
    </tableColumn>
    <tableColumn id="14" name="Title" dataDxfId="40"/>
    <tableColumn id="15" name="Title Field" dataDxfId="39"/>
    <tableColumn id="16" name="Rel" dataDxfId="38">
      <calculatedColumnFormula>IFERROR(VLOOKUP(DataViewSection[[#This Row],[Relation]],RelationTable[[Display]:[RELID]],2,0),"")</calculatedColumnFormula>
    </tableColumn>
    <tableColumn id="4" name="Colspan" dataDxfId="37"/>
    <tableColumn id="9" name="Relation" dataDxfId="3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3" totalsRowShown="0" dataDxfId="450">
  <autoFilter ref="A1:K413">
    <filterColumn colId="0"/>
  </autoFilter>
  <tableColumns count="11">
    <tableColumn id="2" name="Table" dataDxfId="449"/>
    <tableColumn id="3" name="Field" dataDxfId="448"/>
    <tableColumn id="5" name="Type" dataDxfId="447">
      <calculatedColumnFormula>VLOOKUP([Field],Columns[],2,0)&amp;"("</calculatedColumnFormula>
    </tableColumn>
    <tableColumn id="4" name="Name" dataDxfId="446">
      <calculatedColumnFormula>IF(VLOOKUP([Field],Columns[],3,0)&lt;&gt;"","'"&amp;VLOOKUP([Field],Columns[],3,0)&amp;"'","")</calculatedColumnFormula>
    </tableColumn>
    <tableColumn id="6" name="Arg2" dataDxfId="445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44">
      <calculatedColumnFormula>IF(VLOOKUP([Field],Columns[],5,0)=0,"","-&gt;"&amp;VLOOKUP([Field],Columns[],5,0))</calculatedColumnFormula>
    </tableColumn>
    <tableColumn id="8" name="Method2" dataDxfId="443">
      <calculatedColumnFormula>IF(VLOOKUP([Field],Columns[],6,0)=0,"","-&gt;"&amp;VLOOKUP([Field],Columns[],6,0))</calculatedColumnFormula>
    </tableColumn>
    <tableColumn id="9" name="Method3" dataDxfId="442">
      <calculatedColumnFormula>IF(VLOOKUP([Field],Columns[],7,0)=0,"","-&gt;"&amp;VLOOKUP([Field],Columns[],7,0))</calculatedColumnFormula>
    </tableColumn>
    <tableColumn id="10" name="Method4" dataDxfId="441">
      <calculatedColumnFormula>IF(VLOOKUP([Field],Columns[],8,0)=0,"","-&gt;"&amp;VLOOKUP([Field],Columns[],8,0))</calculatedColumnFormula>
    </tableColumn>
    <tableColumn id="11" name="Method5" dataDxfId="440">
      <calculatedColumnFormula>IF(VLOOKUP([Field],Columns[],9,0)=0,"","-&gt;"&amp;VLOOKUP([Field],Columns[],9,0))</calculatedColumnFormula>
    </tableColumn>
    <tableColumn id="12" name="Statement" dataDxfId="43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5" dataDxfId="34">
  <autoFilter ref="AP1:AW18">
    <filterColumn colId="4"/>
  </autoFilter>
  <tableColumns count="8">
    <tableColumn id="13" name="Primary" dataDxfId="33">
      <calculatedColumnFormula>'Table Seed Map'!$A$33&amp;"-"&amp;-1+COUNTA($AQ$1:DataViewSectionItem[[#This Row],[Data Section for Items]])</calculatedColumnFormula>
    </tableColumn>
    <tableColumn id="1" name="Data Section for Items" dataDxfId="32"/>
    <tableColumn id="2" name="No" dataDxfId="31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0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9"/>
    <tableColumn id="4" name="Attribute" dataDxfId="28"/>
    <tableColumn id="5" name="REL" dataDxfId="27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6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5" dataDxfId="24">
  <autoFilter ref="A1:H6">
    <filterColumn colId="5"/>
    <filterColumn colId="6"/>
    <filterColumn colId="7"/>
  </autoFilter>
  <tableColumns count="8">
    <tableColumn id="1" name="Type" dataDxfId="23"/>
    <tableColumn id="2" name="Table Name" dataDxfId="22"/>
    <tableColumn id="3" name="Count Field" dataDxfId="21"/>
    <tableColumn id="4" name="Count Reduce" dataDxfId="20"/>
    <tableColumn id="5" name="Records" dataDxfId="19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8"/>
    <tableColumn id="8" name="Name Field Position" dataDxfId="17"/>
    <tableColumn id="9" name="ID Field Position" dataDxfId="16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5" dataDxfId="14">
  <autoFilter ref="J1:P501">
    <filterColumn colId="2"/>
    <filterColumn colId="3"/>
    <filterColumn colId="4"/>
    <filterColumn colId="5"/>
    <filterColumn colId="6"/>
  </autoFilter>
  <tableColumns count="7">
    <tableColumn id="1" name="No" dataDxfId="13">
      <calculatedColumnFormula>IFERROR($J1+1,1)</calculatedColumnFormula>
    </tableColumn>
    <tableColumn id="2" name="Type" dataDxfId="12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1">
      <calculatedColumnFormula>IF(IDNMaps[[#This Row],[Type]]="","",COUNTIF($K$1:IDNMaps[[#This Row],[Type]],IDNMaps[[#This Row],[Type]]))</calculatedColumnFormula>
    </tableColumn>
    <tableColumn id="4" name="Primary" dataDxfId="10">
      <calculatedColumnFormula>IFERROR(VLOOKUP(IDNMaps[[#This Row],[Type]],RecordCount[],6,0)&amp;"-"&amp;IDNMaps[[#This Row],[Type Count]],"")</calculatedColumnFormula>
    </tableColumn>
    <tableColumn id="5" name="Name" dataDxfId="9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8">
      <calculatedColumnFormula>IF(IDNMaps[[#This Row],[Name]]="","","("&amp;IDNMaps[[#This Row],[Type]]&amp;") "&amp;IDNMaps[[#This Row],[Name]])</calculatedColumnFormula>
    </tableColumn>
    <tableColumn id="7" name="ID" dataDxfId="7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8" dataDxfId="437">
  <autoFilter ref="A1:R68">
    <filterColumn colId="1"/>
    <filterColumn colId="4"/>
  </autoFilter>
  <tableColumns count="18">
    <tableColumn id="19" name="TRCode" dataDxfId="436">
      <calculatedColumnFormula>[Table Name]&amp;"-"&amp;(COUNTIF($B$1:TableData[[#This Row],[Table Name]],TableData[[#This Row],[Table Name]])-1)</calculatedColumnFormula>
    </tableColumn>
    <tableColumn id="1" name="Table Name" dataDxfId="435"/>
    <tableColumn id="2" name="Record No" dataDxfId="43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33"/>
    <tableColumn id="4" name="2" dataDxfId="432"/>
    <tableColumn id="5" name="3" dataDxfId="431"/>
    <tableColumn id="6" name="4" dataDxfId="430"/>
    <tableColumn id="7" name="5" dataDxfId="429"/>
    <tableColumn id="8" name="6" dataDxfId="428"/>
    <tableColumn id="9" name="7" dataDxfId="427"/>
    <tableColumn id="10" name="8" dataDxfId="426"/>
    <tableColumn id="11" name="9" dataDxfId="425"/>
    <tableColumn id="12" name="10" dataDxfId="424"/>
    <tableColumn id="13" name="11" dataDxfId="423"/>
    <tableColumn id="14" name="12" dataDxfId="422"/>
    <tableColumn id="15" name="13" dataDxfId="421"/>
    <tableColumn id="16" name="14" dataDxfId="420"/>
    <tableColumn id="17" name="15" dataDxfId="41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8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17"/>
    <tableColumn id="3" name="Table Name" dataDxfId="416"/>
    <tableColumn id="20" name="NS" dataDxfId="415">
      <calculatedColumnFormula>VLOOKUP([Table Name],Tables[],4,0)</calculatedColumnFormula>
    </tableColumn>
    <tableColumn id="21" name="Model" dataDxfId="414">
      <calculatedColumnFormula>VLOOKUP([Table Name],Tables[],5,0)</calculatedColumnFormula>
    </tableColumn>
    <tableColumn id="6" name="Data Table" dataDxfId="413"/>
    <tableColumn id="7" name="Data Range" dataDxfId="412"/>
    <tableColumn id="8" name="Skip Columns" dataDxfId="411"/>
    <tableColumn id="4" name="Query Method" dataDxfId="410"/>
    <tableColumn id="2" name="Last ID" dataDxfId="409"/>
    <tableColumn id="5" name="AI Change Query" dataDxfId="408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7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406">
  <autoFilter ref="A1:M34">
    <filterColumn colId="0"/>
    <filterColumn colId="1"/>
    <filterColumn colId="2"/>
    <filterColumn colId="11"/>
    <filterColumn colId="12"/>
  </autoFilter>
  <tableColumns count="13">
    <tableColumn id="11" name="Primary" dataDxfId="405">
      <calculatedColumnFormula>Page&amp;"-"&amp;(COUNTA($E$1:ResourceTable[[#This Row],[Name]])-2)</calculatedColumnFormula>
    </tableColumn>
    <tableColumn id="12" name="RName" dataDxfId="404">
      <calculatedColumnFormula>ResourceTable[[#This Row],[Name]]</calculatedColumnFormula>
    </tableColumn>
    <tableColumn id="13" name="RID" dataDxfId="403">
      <calculatedColumnFormula>COUNTA($A$1:ResourceTable[[#This Row],[Primary]])-2</calculatedColumnFormula>
    </tableColumn>
    <tableColumn id="1" name="No" dataDxfId="402">
      <calculatedColumnFormula>IF(ResourceTable[[#This Row],[RID]]=0,"id",ResourceTable[[#This Row],[RID]]+IF(ISNUMBER(VLOOKUP(Page,SeedMap[],9,0)),VLOOKUP(Page,SeedMap[],9,0),0))</calculatedColumnFormula>
    </tableColumn>
    <tableColumn id="2" name="Name" dataDxfId="401"/>
    <tableColumn id="3" name="Description" dataDxfId="400"/>
    <tableColumn id="4" name="Title" dataDxfId="399"/>
    <tableColumn id="5" name="NS" dataDxfId="398">
      <calculatedColumnFormula>"Milestone\SS\Model"</calculatedColumnFormula>
    </tableColumn>
    <tableColumn id="6" name="Table" dataDxfId="397"/>
    <tableColumn id="8" name="Controller" dataDxfId="396"/>
    <tableColumn id="9" name="Controller NS" dataDxfId="395"/>
    <tableColumn id="7" name="Development" dataDxfId="394"/>
    <tableColumn id="10" name="RID2" dataDxfId="39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2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91"/>
    <tableColumn id="2" name="List" dataDxfId="390"/>
    <tableColumn id="3" name="Form" dataDxfId="389"/>
    <tableColumn id="4" name="Data" dataDxfId="388"/>
    <tableColumn id="5" name="FormWithData" dataDxfId="387"/>
    <tableColumn id="6" name="Primary" dataDxfId="386">
      <calculatedColumnFormula>'Table Seed Map'!$A$39&amp;"-"&amp;COUNTA($O$2:ResourceDefaultsTable[[#This Row],[Select Resource for Default]])</calculatedColumnFormula>
    </tableColumn>
    <tableColumn id="12" name="ID" dataDxfId="385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4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8" totalsRowShown="0" dataDxfId="379">
  <autoFilter ref="A1:N68">
    <filterColumn colId="0"/>
    <filterColumn colId="2"/>
    <filterColumn colId="3"/>
    <filterColumn colId="6"/>
    <filterColumn colId="13"/>
  </autoFilter>
  <tableColumns count="14">
    <tableColumn id="11" name="Primary" dataDxfId="378">
      <calculatedColumnFormula>Page&amp;"-"&amp;(COUNTA($E$1:RelationTable[[#This Row],[Resource]])-1)</calculatedColumnFormula>
    </tableColumn>
    <tableColumn id="1" name="No" dataDxfId="377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6">
      <calculatedColumnFormula>RelationTable[[#This Row],[Resource]]&amp;"/"&amp;RelationTable[[#This Row],[Method]]</calculatedColumnFormula>
    </tableColumn>
    <tableColumn id="14" name="RELID" dataDxfId="375">
      <calculatedColumnFormula>RelationTable[[#This Row],[No]]</calculatedColumnFormula>
    </tableColumn>
    <tableColumn id="3" name="Resource" dataDxfId="374"/>
    <tableColumn id="4" name="Relate Resource" dataDxfId="373"/>
    <tableColumn id="12" name="ID" dataDxfId="372">
      <calculatedColumnFormula>RelationTable[[#This Row],[No]]</calculatedColumnFormula>
    </tableColumn>
    <tableColumn id="2" name="Resource Id" dataDxfId="371">
      <calculatedColumnFormula>IF(RelationTable[[#This Row],[No]]="id","resource",VLOOKUP([Resource],CHOOSE({1,2},ResourceTable[Name],ResourceTable[No]),2,0))</calculatedColumnFormula>
    </tableColumn>
    <tableColumn id="5" name="Name" dataDxfId="370"/>
    <tableColumn id="6" name="Description" dataDxfId="369"/>
    <tableColumn id="7" name="Method" dataDxfId="368"/>
    <tableColumn id="8" name="Type" dataDxfId="367"/>
    <tableColumn id="10" name="Relate Id" dataDxfId="366">
      <calculatedColumnFormula>VLOOKUP([Relate Resource],CHOOSE({1,2},ResourceTable[Name],ResourceTable[No]),2,0)</calculatedColumnFormula>
    </tableColumn>
    <tableColumn id="9" name="RID" dataDxfId="36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64">
  <autoFilter ref="P1:W9">
    <filterColumn colId="2"/>
    <filterColumn colId="4"/>
  </autoFilter>
  <tableColumns count="8">
    <tableColumn id="1" name="Primary" dataDxfId="363">
      <calculatedColumnFormula>'Table Seed Map'!$A$9&amp;"-"&amp;COUNTA($Q$1:ResourceScopes[[#This Row],[Resource for Scope]])-1</calculatedColumnFormula>
    </tableColumn>
    <tableColumn id="2" name="Resource for Scope" dataDxfId="362"/>
    <tableColumn id="8" name="ScopesDisplayNames" dataDxfId="361">
      <calculatedColumnFormula>ResourceScopes[[#This Row],[Resource for Scope]]&amp;"/"&amp;ResourceScopes[[#This Row],[Name]]</calculatedColumnFormula>
    </tableColumn>
    <tableColumn id="3" name="No" dataDxfId="360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9">
      <calculatedColumnFormula>IFERROR(VLOOKUP(ResourceScopes[[#This Row],[Resource for Scope]],CHOOSE({1,2},ResourceTable[Name],ResourceTable[No]),2,0),"resource")</calculatedColumnFormula>
    </tableColumn>
    <tableColumn id="4" name="Name" dataDxfId="358"/>
    <tableColumn id="5" name="Description" dataDxfId="357"/>
    <tableColumn id="6" name="Method" dataDxfId="35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topLeftCell="E53" workbookViewId="0">
      <selection activeCell="E76" sqref="E7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1287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1288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1803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1838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1860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1468</v>
      </c>
      <c r="H3" s="60" t="s">
        <v>1469</v>
      </c>
      <c r="I3" s="7" t="s">
        <v>1470</v>
      </c>
      <c r="J3" s="7" t="s">
        <v>1471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1520</v>
      </c>
      <c r="U3" s="72" t="s">
        <v>1475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1691</v>
      </c>
      <c r="BH3" s="77">
        <v>4</v>
      </c>
      <c r="BJ3" s="4" t="s">
        <v>1479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1480</v>
      </c>
      <c r="BP3" s="67" t="s">
        <v>1481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1310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1472</v>
      </c>
      <c r="H4" s="60" t="s">
        <v>1473</v>
      </c>
      <c r="I4" s="7" t="s">
        <v>1474</v>
      </c>
      <c r="J4" s="7" t="s">
        <v>1471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1521</v>
      </c>
      <c r="U4" s="72" t="s">
        <v>1466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1623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1691</v>
      </c>
      <c r="BH4" s="77">
        <v>4</v>
      </c>
      <c r="BJ4" s="4" t="s">
        <v>1482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1480</v>
      </c>
      <c r="BP4" s="67" t="s">
        <v>1481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1294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1517</v>
      </c>
      <c r="H5" s="60" t="s">
        <v>1518</v>
      </c>
      <c r="I5" s="7" t="s">
        <v>1321</v>
      </c>
      <c r="J5" s="7" t="s">
        <v>1471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1478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1520</v>
      </c>
      <c r="U5" s="72" t="s">
        <v>1476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1691</v>
      </c>
      <c r="BH5" s="77">
        <v>4</v>
      </c>
      <c r="BJ5" s="4" t="s">
        <v>1525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1480</v>
      </c>
      <c r="BP5" s="67" t="s">
        <v>1481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1306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1607</v>
      </c>
      <c r="H6" s="60" t="s">
        <v>1608</v>
      </c>
      <c r="I6" s="7" t="s">
        <v>1609</v>
      </c>
      <c r="J6" s="7" t="s">
        <v>1471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1478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1521</v>
      </c>
      <c r="U6" s="72" t="s">
        <v>1466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1623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1691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1306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1650</v>
      </c>
      <c r="H7" s="16" t="s">
        <v>1651</v>
      </c>
      <c r="I7" s="9" t="s">
        <v>1652</v>
      </c>
      <c r="J7" s="9" t="s">
        <v>1471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1519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1520</v>
      </c>
      <c r="U7" s="72" t="s">
        <v>1523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1307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1672</v>
      </c>
      <c r="H8" s="60" t="s">
        <v>1673</v>
      </c>
      <c r="I8" s="7" t="s">
        <v>1674</v>
      </c>
      <c r="J8" s="7" t="s">
        <v>1471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1519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1520</v>
      </c>
      <c r="U8" s="72" t="s">
        <v>1524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1519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1521</v>
      </c>
      <c r="U9" s="72" t="s">
        <v>1466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1623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1519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1522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1610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1521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1622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1610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1290</v>
      </c>
      <c r="T12" s="72" t="s">
        <v>1521</v>
      </c>
      <c r="U12" s="72" t="s">
        <v>1294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1622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1610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1520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1653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1521</v>
      </c>
      <c r="U14" s="101" t="s">
        <v>1654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1623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1675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1521</v>
      </c>
      <c r="U15" s="72" t="s">
        <v>1676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1622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1675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1521</v>
      </c>
      <c r="U16" s="72" t="s">
        <v>1303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1622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1675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1521</v>
      </c>
      <c r="U17" s="72" t="s">
        <v>1304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1622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1675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1521</v>
      </c>
      <c r="U18" s="72" t="s">
        <v>1466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1623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topLeftCell="D8" workbookViewId="0">
      <selection activeCell="H2" sqref="H2:H32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1811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1812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1813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1814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1815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1556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1816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1817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1818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1819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1820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1821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1822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1823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1824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1825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1826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1827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1828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1829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1830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1831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1832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1833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1834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1835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1836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1845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1864</v>
      </c>
      <c r="C30" s="8" t="str">
        <f>MID([Filename],26,LEN([Filename])-35)</f>
        <v>fn_reserves</v>
      </c>
      <c r="D30" s="8" t="str">
        <f t="shared" si="5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>IFERROR($A30+1,1)</f>
        <v>30</v>
      </c>
      <c r="B31" s="5" t="s">
        <v>1865</v>
      </c>
      <c r="C31" s="8" t="str">
        <f>MID([Filename],26,LEN([Filename])-35)</f>
        <v>w_bin</v>
      </c>
      <c r="D31" s="8" t="str">
        <f>"2019_03_28_"</f>
        <v>2019_03_28_</v>
      </c>
      <c r="E31" s="8" t="str">
        <f>TEXT(MATCH(MigrationRenamer[[#This Row],[Table]],Tables[Table],0),"000000")</f>
        <v>000076</v>
      </c>
      <c r="F31" s="8" t="str">
        <f>RIGHT([Filename],LEN([Filename])-LEN([Date Part])-LEN([Sequence]))</f>
        <v>_create_w_bin_table.php</v>
      </c>
      <c r="G31" s="8" t="str">
        <f>[Date Part]&amp;[Sequence]&amp;[Name Part]</f>
        <v>2019_03_28_000076_create_w_bin_table.php</v>
      </c>
      <c r="H31" s="8" t="str">
        <f>IFERROR("ren "&amp;[Filename]&amp;" "&amp;[New Name],"del "&amp;[Filename])</f>
        <v>ren 2019_03_28_000075_create_w_bin_table.php 2019_03_28_000076_create_w_bin_table.php</v>
      </c>
    </row>
    <row r="32" spans="1:8">
      <c r="A32" s="32">
        <f>IFERROR($A31+1,1)</f>
        <v>31</v>
      </c>
      <c r="B32" s="5" t="s">
        <v>1866</v>
      </c>
      <c r="C32" s="8" t="str">
        <f>MID([Filename],26,LEN([Filename])-35)</f>
        <v>sales_order_sales</v>
      </c>
      <c r="D32" s="8" t="str">
        <f>"2019_03_28_"</f>
        <v>2019_03_28_</v>
      </c>
      <c r="E32" s="8" t="str">
        <f>TEXT(MATCH(MigrationRenamer[[#This Row],[Table]],Tables[Table],0),"000000")</f>
        <v>000075</v>
      </c>
      <c r="F32" s="8" t="str">
        <f>RIGHT([Filename],LEN([Filename])-LEN([Date Part])-LEN([Sequence]))</f>
        <v>_create_sales_order_sales_table.php</v>
      </c>
      <c r="G32" s="8" t="str">
        <f>[Date Part]&amp;[Sequence]&amp;[Name Part]</f>
        <v>2019_03_28_000075_create_sales_order_sales_table.php</v>
      </c>
      <c r="H32" s="8" t="str">
        <f>IFERROR("ren "&amp;[Filename]&amp;" "&amp;[New Name],"del "&amp;[Filename])</f>
        <v>ren 2019_07_03_063147_create_sales_order_sales_table.php 2019_03_28_000075_create_sales_order_sales_table.php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1309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1459</v>
      </c>
      <c r="G3" s="67" t="s">
        <v>1460</v>
      </c>
      <c r="H3" s="67" t="s">
        <v>1461</v>
      </c>
      <c r="I3" s="67" t="s">
        <v>23</v>
      </c>
      <c r="J3" s="67">
        <v>20</v>
      </c>
      <c r="K3" s="58">
        <f>[No]</f>
        <v>322101</v>
      </c>
      <c r="M3" s="4" t="s">
        <v>1573</v>
      </c>
      <c r="N3" s="7">
        <f>VLOOKUP(ListExtras[[#This Row],[List Name]],ResourceList[[ListDisplayName]:[No]],2,0)</f>
        <v>322105</v>
      </c>
      <c r="O3" s="4"/>
      <c r="P3" s="4" t="s">
        <v>1559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1465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1465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1462</v>
      </c>
      <c r="G4" s="67" t="s">
        <v>1463</v>
      </c>
      <c r="H4" s="67" t="s">
        <v>1464</v>
      </c>
      <c r="I4" s="67" t="s">
        <v>23</v>
      </c>
      <c r="J4" s="67">
        <v>20</v>
      </c>
      <c r="K4" s="58">
        <f>[No]</f>
        <v>322102</v>
      </c>
      <c r="M4" s="4" t="s">
        <v>1573</v>
      </c>
      <c r="N4" s="7">
        <f>VLOOKUP(ListExtras[[#This Row],[List Name]],ResourceList[[ListDisplayName]:[No]],2,0)</f>
        <v>322105</v>
      </c>
      <c r="O4" s="4"/>
      <c r="P4" s="4" t="s">
        <v>1560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1465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1466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1321</v>
      </c>
      <c r="G5" s="67" t="s">
        <v>1526</v>
      </c>
      <c r="H5" s="67" t="s">
        <v>1321</v>
      </c>
      <c r="I5" s="67" t="s">
        <v>23</v>
      </c>
      <c r="J5" s="67">
        <v>20</v>
      </c>
      <c r="K5" s="58">
        <f>[No]</f>
        <v>322103</v>
      </c>
      <c r="M5" s="4" t="s">
        <v>1617</v>
      </c>
      <c r="N5" s="7">
        <f>VLOOKUP(ListExtras[[#This Row],[List Name]],ResourceList[[ListDisplayName]:[No]],2,0)</f>
        <v>322106</v>
      </c>
      <c r="O5" s="4" t="s">
        <v>1618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1527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1562</v>
      </c>
      <c r="G6" s="67" t="s">
        <v>1563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1679</v>
      </c>
      <c r="N6" s="7">
        <f>VLOOKUP(ListExtras[[#This Row],[List Name]],ResourceList[[ListDisplayName]:[No]],2,0)</f>
        <v>322107</v>
      </c>
      <c r="O6" s="4"/>
      <c r="P6" s="4" t="s">
        <v>1680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1527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1467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1466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1306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1571</v>
      </c>
      <c r="G7" s="67" t="s">
        <v>1572</v>
      </c>
      <c r="H7" s="67" t="s">
        <v>1332</v>
      </c>
      <c r="I7" s="67" t="s">
        <v>1628</v>
      </c>
      <c r="J7" s="67">
        <v>50</v>
      </c>
      <c r="K7" s="58">
        <f>[No]</f>
        <v>322105</v>
      </c>
      <c r="M7" s="4" t="s">
        <v>1679</v>
      </c>
      <c r="N7" s="7">
        <f>VLOOKUP(ListExtras[[#This Row],[List Name]],ResourceList[[ListDisplayName]:[No]],2,0)</f>
        <v>322107</v>
      </c>
      <c r="O7" s="4"/>
      <c r="P7" s="4" t="s">
        <v>1681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1527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1614</v>
      </c>
      <c r="G8" s="67" t="s">
        <v>1615</v>
      </c>
      <c r="H8" s="67" t="s">
        <v>1616</v>
      </c>
      <c r="I8" s="67" t="s">
        <v>23</v>
      </c>
      <c r="J8" s="67">
        <v>50</v>
      </c>
      <c r="K8" s="58">
        <f>[No]</f>
        <v>322106</v>
      </c>
      <c r="M8" s="4" t="s">
        <v>1679</v>
      </c>
      <c r="N8" s="7">
        <f>VLOOKUP(ListExtras[[#This Row],[List Name]],ResourceList[[ListDisplayName]:[No]],2,0)</f>
        <v>322107</v>
      </c>
      <c r="O8" s="4"/>
      <c r="P8" s="4" t="s">
        <v>1682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1527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1524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1307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1677</v>
      </c>
      <c r="G9" s="67" t="s">
        <v>1678</v>
      </c>
      <c r="H9" s="67" t="s">
        <v>1674</v>
      </c>
      <c r="I9" s="67" t="s">
        <v>1628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1568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1466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1304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1708</v>
      </c>
      <c r="G10" s="67" t="s">
        <v>1709</v>
      </c>
      <c r="H10" s="67" t="s">
        <v>1304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1303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1712</v>
      </c>
      <c r="G11" s="67" t="s">
        <v>1713</v>
      </c>
      <c r="H11" s="67" t="s">
        <v>1329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1559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1566</v>
      </c>
      <c r="AY11" s="67" t="s">
        <v>1565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1567</v>
      </c>
      <c r="AY12" s="67" t="s">
        <v>1568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1679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1680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1679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1681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1321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1559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1679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1682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1710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1466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1567</v>
      </c>
      <c r="AY18" s="67" t="s">
        <v>1568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1566</v>
      </c>
      <c r="AY19" s="67" t="s">
        <v>1565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1679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1683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1682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1679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1303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1681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1679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1304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1680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1679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1466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1711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1466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1714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1711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1714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1714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1715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1714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1716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1309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1498</v>
      </c>
      <c r="G3" s="67" t="s">
        <v>1499</v>
      </c>
      <c r="H3" s="67" t="s">
        <v>23</v>
      </c>
      <c r="I3" s="91"/>
      <c r="J3" s="66">
        <f>[No]</f>
        <v>327101</v>
      </c>
      <c r="L3" s="2" t="s">
        <v>1660</v>
      </c>
      <c r="M3" s="9">
        <f>VLOOKUP(DataExtra[[#This Row],[Data Name]],ResourceData[[DataDisplayName]:[No]],2,0)</f>
        <v>327104</v>
      </c>
      <c r="N3" s="2"/>
      <c r="O3" s="2" t="s">
        <v>1560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1502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1500</v>
      </c>
      <c r="G4" s="67" t="s">
        <v>1501</v>
      </c>
      <c r="H4" s="67" t="s">
        <v>23</v>
      </c>
      <c r="I4" s="91"/>
      <c r="J4" s="66">
        <f>[No]</f>
        <v>327102</v>
      </c>
      <c r="L4" s="2" t="s">
        <v>1660</v>
      </c>
      <c r="M4" s="9">
        <f>VLOOKUP(DataExtra[[#This Row],[Data Name]],ResourceData[[DataDisplayName]:[No]],2,0)</f>
        <v>327104</v>
      </c>
      <c r="N4" s="2"/>
      <c r="O4" s="2" t="s">
        <v>1559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1503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1466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1528</v>
      </c>
      <c r="G5" s="67" t="s">
        <v>1529</v>
      </c>
      <c r="H5" s="67" t="s">
        <v>23</v>
      </c>
      <c r="I5" s="91"/>
      <c r="J5" s="66">
        <f>[No]</f>
        <v>327103</v>
      </c>
      <c r="L5" s="2" t="s">
        <v>1697</v>
      </c>
      <c r="M5" s="7">
        <f>VLOOKUP(DataExtra[[#This Row],[Data Name]],ResourceData[[DataDisplayName]:[No]],2,0)</f>
        <v>327105</v>
      </c>
      <c r="N5" s="4"/>
      <c r="O5" s="2" t="s">
        <v>1680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1530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1531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1306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1658</v>
      </c>
      <c r="G6" s="14" t="s">
        <v>1659</v>
      </c>
      <c r="H6" s="14" t="s">
        <v>1628</v>
      </c>
      <c r="I6" s="108"/>
      <c r="J6" s="109">
        <f>[No]</f>
        <v>327104</v>
      </c>
      <c r="L6" s="2" t="s">
        <v>1697</v>
      </c>
      <c r="M6" s="7">
        <f>VLOOKUP(DataExtra[[#This Row],[Data Name]],ResourceData[[DataDisplayName]:[No]],2,0)</f>
        <v>327105</v>
      </c>
      <c r="N6" s="4"/>
      <c r="O6" s="2" t="s">
        <v>1681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1530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1466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1307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1695</v>
      </c>
      <c r="G7" s="67" t="s">
        <v>1696</v>
      </c>
      <c r="H7" s="14" t="s">
        <v>1628</v>
      </c>
      <c r="I7" s="91"/>
      <c r="J7" s="66">
        <f>[No]</f>
        <v>327105</v>
      </c>
      <c r="L7" s="2" t="s">
        <v>1697</v>
      </c>
      <c r="M7" s="7">
        <f>VLOOKUP(DataExtra[[#This Row],[Data Name]],ResourceData[[DataDisplayName]:[No]],2,0)</f>
        <v>327105</v>
      </c>
      <c r="N7" s="4"/>
      <c r="O7" s="2" t="s">
        <v>1682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1660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1661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1533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1697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1449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1524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1466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1534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1449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1662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1662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1663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1559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1662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1662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1466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1698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1683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1682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1698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1303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1681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1698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1304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1680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1698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1466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66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</v>
      </c>
      <c r="M88" s="6" t="str">
        <f ca="1">IFERROR(VLOOKUP(IDNMaps[[#This Row],[Type]],RecordCount[],6,0)&amp;"-"&amp;IDNMaps[[#This Row],[Type Count]],"")</f>
        <v>Form Fields-1</v>
      </c>
      <c r="N88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8" s="6" t="str">
        <f ca="1">IF(IDNMaps[[#This Row],[Name]]="","","("&amp;IDNMaps[[#This Row],[Type]]&amp;") "&amp;IDNMaps[[#This Row],[Name]])</f>
        <v>(Fields) ProductTransactionNature/NewTransactionProductNature/name</v>
      </c>
      <c r="P88" s="6">
        <f ca="1">IFERROR(VLOOKUP(IDNMaps[[#This Row],[Primary]],INDIRECT(VLOOKUP(IDNMaps[[#This Row],[Type]],RecordCount[],2,0)),VLOOKUP(IDNMaps[[#This Row],[Type]],RecordCount[],8,0),0),"")</f>
        <v>310101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2</v>
      </c>
      <c r="M89" s="6" t="str">
        <f ca="1">IFERROR(VLOOKUP(IDNMaps[[#This Row],[Type]],RecordCount[],6,0)&amp;"-"&amp;IDNMaps[[#This Row],[Type Count]],"")</f>
        <v>Form Fields-2</v>
      </c>
      <c r="N89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9" s="6" t="str">
        <f ca="1">IF(IDNMaps[[#This Row],[Name]]="","","("&amp;IDNMaps[[#This Row],[Type]]&amp;") "&amp;IDNMaps[[#This Row],[Name]])</f>
        <v>(Fields) ProductTransactionNature/NewTransactionProductNature/status</v>
      </c>
      <c r="P89" s="6">
        <f ca="1">IFERROR(VLOOKUP(IDNMaps[[#This Row],[Primary]],INDIRECT(VLOOKUP(IDNMaps[[#This Row],[Type]],RecordCount[],2,0)),VLOOKUP(IDNMaps[[#This Row],[Type]],RecordCount[],8,0),0),"")</f>
        <v>310102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3</v>
      </c>
      <c r="M90" s="6" t="str">
        <f ca="1">IFERROR(VLOOKUP(IDNMaps[[#This Row],[Type]],RecordCount[],6,0)&amp;"-"&amp;IDNMaps[[#This Row],[Type Count]],"")</f>
        <v>Form Fields-3</v>
      </c>
      <c r="N90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0" s="6" t="str">
        <f ca="1">IF(IDNMaps[[#This Row],[Name]]="","","("&amp;IDNMaps[[#This Row],[Type]]&amp;") "&amp;IDNMaps[[#This Row],[Name]])</f>
        <v>(Fields) ProductTransactionType/NewProductTransactionType/name</v>
      </c>
      <c r="P90" s="6">
        <f ca="1">IFERROR(VLOOKUP(IDNMaps[[#This Row],[Primary]],INDIRECT(VLOOKUP(IDNMaps[[#This Row],[Type]],RecordCount[],2,0)),VLOOKUP(IDNMaps[[#This Row],[Type]],RecordCount[],8,0),0),"")</f>
        <v>310103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4</v>
      </c>
      <c r="M91" s="6" t="str">
        <f ca="1">IFERROR(VLOOKUP(IDNMaps[[#This Row],[Type]],RecordCount[],6,0)&amp;"-"&amp;IDNMaps[[#This Row],[Type Count]],"")</f>
        <v>Form Fields-4</v>
      </c>
      <c r="N91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1" s="6" t="str">
        <f ca="1">IF(IDNMaps[[#This Row],[Name]]="","","("&amp;IDNMaps[[#This Row],[Type]]&amp;") "&amp;IDNMaps[[#This Row],[Name]])</f>
        <v>(Fields) ProductTransactionType/NewProductTransactionType/status</v>
      </c>
      <c r="P91" s="6">
        <f ca="1">IFERROR(VLOOKUP(IDNMaps[[#This Row],[Primary]],INDIRECT(VLOOKUP(IDNMaps[[#This Row],[Type]],RecordCount[],2,0)),VLOOKUP(IDNMaps[[#This Row],[Type]],RecordCount[],8,0),0),"")</f>
        <v>310104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5</v>
      </c>
      <c r="M92" s="6" t="str">
        <f ca="1">IFERROR(VLOOKUP(IDNMaps[[#This Row],[Type]],RecordCount[],6,0)&amp;"-"&amp;IDNMaps[[#This Row],[Type Count]],"")</f>
        <v>Form Fields-5</v>
      </c>
      <c r="N92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2" s="6" t="str">
        <f ca="1">IF(IDNMaps[[#This Row],[Name]]="","","("&amp;IDNMaps[[#This Row],[Type]]&amp;") "&amp;IDNMaps[[#This Row],[Name]])</f>
        <v>(Fields) Setting/AddNewSetting/name</v>
      </c>
      <c r="P92" s="6">
        <f ca="1">IFERROR(VLOOKUP(IDNMaps[[#This Row],[Primary]],INDIRECT(VLOOKUP(IDNMaps[[#This Row],[Type]],RecordCount[],2,0)),VLOOKUP(IDNMaps[[#This Row],[Type]],RecordCount[],8,0),0),"")</f>
        <v>310105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6</v>
      </c>
      <c r="M93" s="6" t="str">
        <f ca="1">IFERROR(VLOOKUP(IDNMaps[[#This Row],[Type]],RecordCount[],6,0)&amp;"-"&amp;IDNMaps[[#This Row],[Type Count]],"")</f>
        <v>Form Fields-6</v>
      </c>
      <c r="N93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3" s="6" t="str">
        <f ca="1">IF(IDNMaps[[#This Row],[Name]]="","","("&amp;IDNMaps[[#This Row],[Type]]&amp;") "&amp;IDNMaps[[#This Row],[Name]])</f>
        <v>(Fields) Setting/AddNewSetting/value</v>
      </c>
      <c r="P93" s="6">
        <f ca="1">IFERROR(VLOOKUP(IDNMaps[[#This Row],[Primary]],INDIRECT(VLOOKUP(IDNMaps[[#This Row],[Type]],RecordCount[],2,0)),VLOOKUP(IDNMaps[[#This Row],[Type]],RecordCount[],8,0),0),"")</f>
        <v>310106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7</v>
      </c>
      <c r="M94" s="6" t="str">
        <f ca="1">IFERROR(VLOOKUP(IDNMaps[[#This Row],[Type]],RecordCount[],6,0)&amp;"-"&amp;IDNMaps[[#This Row],[Type Count]],"")</f>
        <v>Form Fields-7</v>
      </c>
      <c r="N94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4" s="6" t="str">
        <f ca="1">IF(IDNMaps[[#This Row],[Name]]="","","("&amp;IDNMaps[[#This Row],[Type]]&amp;") "&amp;IDNMaps[[#This Row],[Name]])</f>
        <v>(Fields) Setting/AddNewSetting/status</v>
      </c>
      <c r="P94" s="6">
        <f ca="1">IFERROR(VLOOKUP(IDNMaps[[#This Row],[Primary]],INDIRECT(VLOOKUP(IDNMaps[[#This Row],[Type]],RecordCount[],2,0)),VLOOKUP(IDNMaps[[#This Row],[Type]],RecordCount[],8,0),0),"")</f>
        <v>310107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8</v>
      </c>
      <c r="M95" s="6" t="str">
        <f ca="1">IFERROR(VLOOKUP(IDNMaps[[#This Row],[Type]],RecordCount[],6,0)&amp;"-"&amp;IDNMaps[[#This Row],[Type Count]],"")</f>
        <v>Form Fields-8</v>
      </c>
      <c r="N95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5" s="6" t="str">
        <f ca="1">IF(IDNMaps[[#This Row],[Name]]="","","("&amp;IDNMaps[[#This Row],[Type]]&amp;") "&amp;IDNMaps[[#This Row],[Name]])</f>
        <v>(Fields) Setting/AddNewSetting/description</v>
      </c>
      <c r="P95" s="6">
        <f ca="1">IFERROR(VLOOKUP(IDNMaps[[#This Row],[Primary]],INDIRECT(VLOOKUP(IDNMaps[[#This Row],[Type]],RecordCount[],2,0)),VLOOKUP(IDNMaps[[#This Row],[Type]],RecordCount[],8,0),0),"")</f>
        <v>310108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9</v>
      </c>
      <c r="M96" s="6" t="str">
        <f ca="1">IFERROR(VLOOKUP(IDNMaps[[#This Row],[Type]],RecordCount[],6,0)&amp;"-"&amp;IDNMaps[[#This Row],[Type Count]],"")</f>
        <v>Form Fields-9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6" s="6" t="str">
        <f ca="1">IF(IDNMaps[[#This Row],[Name]]="","","("&amp;IDNMaps[[#This Row],[Type]]&amp;") "&amp;IDNMaps[[#This Row],[Name]])</f>
        <v>(Fields) UserSetting/AddNewUserSetting/user</v>
      </c>
      <c r="P96" s="6">
        <f ca="1">IFERROR(VLOOKUP(IDNMaps[[#This Row],[Primary]],INDIRECT(VLOOKUP(IDNMaps[[#This Row],[Type]],RecordCount[],2,0)),VLOOKUP(IDNMaps[[#This Row],[Type]],RecordCount[],8,0),0),"")</f>
        <v>310109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10</v>
      </c>
      <c r="M97" s="6" t="str">
        <f ca="1">IFERROR(VLOOKUP(IDNMaps[[#This Row],[Type]],RecordCount[],6,0)&amp;"-"&amp;IDNMaps[[#This Row],[Type Count]],"")</f>
        <v>Form Fields-10</v>
      </c>
      <c r="N97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7" s="6" t="str">
        <f ca="1">IF(IDNMaps[[#This Row],[Name]]="","","("&amp;IDNMaps[[#This Row],[Type]]&amp;") "&amp;IDNMaps[[#This Row],[Name]])</f>
        <v>(Fields) UserSetting/AddNewUserSetting/setting</v>
      </c>
      <c r="P97" s="6">
        <f ca="1">IFERROR(VLOOKUP(IDNMaps[[#This Row],[Primary]],INDIRECT(VLOOKUP(IDNMaps[[#This Row],[Type]],RecordCount[],2,0)),VLOOKUP(IDNMaps[[#This Row],[Type]],RecordCount[],8,0),0),"")</f>
        <v>310110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11</v>
      </c>
      <c r="M98" s="6" t="str">
        <f ca="1">IFERROR(VLOOKUP(IDNMaps[[#This Row],[Type]],RecordCount[],6,0)&amp;"-"&amp;IDNMaps[[#This Row],[Type Count]],"")</f>
        <v>Form Fields-11</v>
      </c>
      <c r="N98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8" s="6" t="str">
        <f ca="1">IF(IDNMaps[[#This Row],[Name]]="","","("&amp;IDNMaps[[#This Row],[Type]]&amp;") "&amp;IDNMaps[[#This Row],[Name]])</f>
        <v>(Fields) UserSetting/AddNewUserSetting/value</v>
      </c>
      <c r="P98" s="6">
        <f ca="1">IFERROR(VLOOKUP(IDNMaps[[#This Row],[Primary]],INDIRECT(VLOOKUP(IDNMaps[[#This Row],[Type]],RecordCount[],2,0)),VLOOKUP(IDNMaps[[#This Row],[Type]],RecordCount[],8,0),0),"")</f>
        <v>310111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12</v>
      </c>
      <c r="M99" s="6" t="str">
        <f ca="1">IFERROR(VLOOKUP(IDNMaps[[#This Row],[Type]],RecordCount[],6,0)&amp;"-"&amp;IDNMaps[[#This Row],[Type Count]],"")</f>
        <v>Form Fields-12</v>
      </c>
      <c r="N99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9" s="6" t="str">
        <f ca="1">IF(IDNMaps[[#This Row],[Name]]="","","("&amp;IDNMaps[[#This Row],[Type]]&amp;") "&amp;IDNMaps[[#This Row],[Name]])</f>
        <v>(Fields) UserSetting/ChangeUserSettingStatus/status</v>
      </c>
      <c r="P99" s="6">
        <f ca="1">IFERROR(VLOOKUP(IDNMaps[[#This Row],[Primary]],INDIRECT(VLOOKUP(IDNMaps[[#This Row],[Type]],RecordCount[],2,0)),VLOOKUP(IDNMaps[[#This Row],[Type]],RecordCount[],8,0),0),"")</f>
        <v>310112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13</v>
      </c>
      <c r="M100" s="6" t="str">
        <f ca="1">IFERROR(VLOOKUP(IDNMaps[[#This Row],[Type]],RecordCount[],6,0)&amp;"-"&amp;IDNMaps[[#This Row],[Type Count]],"")</f>
        <v>Form Fields-13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0" s="6" t="str">
        <f ca="1">IF(IDNMaps[[#This Row],[Name]]="","","("&amp;IDNMaps[[#This Row],[Type]]&amp;") "&amp;IDNMaps[[#This Row],[Name]])</f>
        <v>(Fields) UserStoreArea/AddUserStoreAreaForm/user</v>
      </c>
      <c r="P100" s="6">
        <f ca="1">IFERROR(VLOOKUP(IDNMaps[[#This Row],[Primary]],INDIRECT(VLOOKUP(IDNMaps[[#This Row],[Type]],RecordCount[],2,0)),VLOOKUP(IDNMaps[[#This Row],[Type]],RecordCount[],8,0),0),"")</f>
        <v>310113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14</v>
      </c>
      <c r="M101" s="6" t="str">
        <f ca="1">IFERROR(VLOOKUP(IDNMaps[[#This Row],[Type]],RecordCount[],6,0)&amp;"-"&amp;IDNMaps[[#This Row],[Type Count]],"")</f>
        <v>Form Fields-14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1" s="6" t="str">
        <f ca="1">IF(IDNMaps[[#This Row],[Name]]="","","("&amp;IDNMaps[[#This Row],[Type]]&amp;") "&amp;IDNMaps[[#This Row],[Name]])</f>
        <v>(Fields) UserStoreArea/AddUserStoreAreaForm/store</v>
      </c>
      <c r="P101" s="6">
        <f ca="1">IFERROR(VLOOKUP(IDNMaps[[#This Row],[Primary]],INDIRECT(VLOOKUP(IDNMaps[[#This Row],[Type]],RecordCount[],2,0)),VLOOKUP(IDNMaps[[#This Row],[Type]],RecordCount[],8,0),0),"")</f>
        <v>310114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15</v>
      </c>
      <c r="M102" s="6" t="str">
        <f ca="1">IFERROR(VLOOKUP(IDNMaps[[#This Row],[Type]],RecordCount[],6,0)&amp;"-"&amp;IDNMaps[[#This Row],[Type Count]],"")</f>
        <v>Form Fields-15</v>
      </c>
      <c r="N102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2" s="6" t="str">
        <f ca="1">IF(IDNMaps[[#This Row],[Name]]="","","("&amp;IDNMaps[[#This Row],[Type]]&amp;") "&amp;IDNMaps[[#This Row],[Name]])</f>
        <v>(Fields) UserStoreArea/AddUserStoreAreaForm/area</v>
      </c>
      <c r="P102" s="6">
        <f ca="1">IFERROR(VLOOKUP(IDNMaps[[#This Row],[Primary]],INDIRECT(VLOOKUP(IDNMaps[[#This Row],[Type]],RecordCount[],2,0)),VLOOKUP(IDNMaps[[#This Row],[Type]],RecordCount[],8,0),0),"")</f>
        <v>310115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16</v>
      </c>
      <c r="M103" s="6" t="str">
        <f ca="1">IFERROR(VLOOKUP(IDNMaps[[#This Row],[Type]],RecordCount[],6,0)&amp;"-"&amp;IDNMaps[[#This Row],[Type Count]],"")</f>
        <v>Form Fields-16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3" s="6" t="str">
        <f ca="1">IF(IDNMaps[[#This Row],[Name]]="","","("&amp;IDNMaps[[#This Row],[Type]]&amp;") "&amp;IDNMaps[[#This Row],[Name]])</f>
        <v>(Fields) UserStoreArea/AddUserStoreAreaForm/status</v>
      </c>
      <c r="P103" s="6">
        <f ca="1">IFERROR(VLOOKUP(IDNMaps[[#This Row],[Primary]],INDIRECT(VLOOKUP(IDNMaps[[#This Row],[Type]],RecordCount[],2,0)),VLOOKUP(IDNMaps[[#This Row],[Type]],RecordCount[],8,0),0),"")</f>
        <v>310116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61"/>
  <sheetViews>
    <sheetView topLeftCell="A129" workbookViewId="0">
      <selection activeCell="F146" sqref="F14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31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31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1274</v>
      </c>
      <c r="B118" s="2" t="s">
        <v>798</v>
      </c>
      <c r="C118" s="2" t="s">
        <v>1274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1283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1284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1275</v>
      </c>
      <c r="B122" s="2" t="s">
        <v>770</v>
      </c>
      <c r="C122" s="2" t="s">
        <v>1279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1276</v>
      </c>
      <c r="B123" s="2" t="s">
        <v>770</v>
      </c>
      <c r="C123" s="2" t="s">
        <v>1280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1277</v>
      </c>
      <c r="B124" s="2" t="s">
        <v>770</v>
      </c>
      <c r="C124" s="2" t="s">
        <v>1281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1278</v>
      </c>
      <c r="B125" s="2" t="s">
        <v>878</v>
      </c>
      <c r="C125" s="2" t="s">
        <v>1282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1846</v>
      </c>
      <c r="B128" s="4" t="s">
        <v>798</v>
      </c>
      <c r="C128" s="4" t="s">
        <v>1846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2</v>
      </c>
    </row>
    <row r="129" spans="1:10">
      <c r="A129" s="4" t="s">
        <v>1847</v>
      </c>
      <c r="B129" s="4" t="s">
        <v>798</v>
      </c>
      <c r="C129" s="4" t="s">
        <v>1847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1848</v>
      </c>
      <c r="B130" s="4" t="s">
        <v>798</v>
      </c>
      <c r="C130" s="4" t="s">
        <v>1848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1768</v>
      </c>
      <c r="B131" s="4" t="s">
        <v>770</v>
      </c>
      <c r="C131" s="4" t="s">
        <v>1768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1801</v>
      </c>
      <c r="B132" s="4" t="s">
        <v>770</v>
      </c>
      <c r="C132" s="4" t="s">
        <v>1801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1802</v>
      </c>
      <c r="B133" s="4" t="s">
        <v>770</v>
      </c>
      <c r="C133" s="4" t="s">
        <v>1802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1805</v>
      </c>
      <c r="B134" s="4" t="s">
        <v>774</v>
      </c>
      <c r="C134" s="4" t="s">
        <v>1804</v>
      </c>
      <c r="D134" s="4" t="s">
        <v>1806</v>
      </c>
      <c r="E134" s="4" t="s">
        <v>772</v>
      </c>
      <c r="F134" s="4" t="s">
        <v>1807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1849</v>
      </c>
      <c r="B135" s="4" t="s">
        <v>774</v>
      </c>
      <c r="C135" s="4" t="s">
        <v>1849</v>
      </c>
      <c r="D135" s="4" t="s">
        <v>1850</v>
      </c>
      <c r="E135" s="4" t="s">
        <v>772</v>
      </c>
      <c r="F135" s="4" t="s">
        <v>1807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1808</v>
      </c>
      <c r="B136" s="4" t="s">
        <v>798</v>
      </c>
      <c r="C136" s="4" t="s">
        <v>1808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1809</v>
      </c>
      <c r="B137" s="4" t="s">
        <v>798</v>
      </c>
      <c r="C137" s="4" t="s">
        <v>1809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1810</v>
      </c>
      <c r="B138" s="4" t="s">
        <v>842</v>
      </c>
      <c r="C138" s="4" t="s">
        <v>1810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1839</v>
      </c>
      <c r="B139" s="4" t="s">
        <v>1841</v>
      </c>
      <c r="C139" s="4" t="s">
        <v>1839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1840</v>
      </c>
      <c r="B140" s="4" t="s">
        <v>1841</v>
      </c>
      <c r="C140" s="4" t="s">
        <v>1840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1857</v>
      </c>
      <c r="B141" s="4" t="s">
        <v>1841</v>
      </c>
      <c r="C141" s="4" t="s">
        <v>1858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1842</v>
      </c>
      <c r="B142" s="4" t="s">
        <v>774</v>
      </c>
      <c r="C142" s="4" t="s">
        <v>964</v>
      </c>
      <c r="D142" s="4" t="s">
        <v>1843</v>
      </c>
      <c r="E142" s="4" t="s">
        <v>772</v>
      </c>
      <c r="F142" s="4" t="s">
        <v>1844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1861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1862</v>
      </c>
      <c r="B144" s="4" t="s">
        <v>828</v>
      </c>
      <c r="C144" s="4" t="s">
        <v>1863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4" t="s">
        <v>1878</v>
      </c>
      <c r="B145" s="4" t="s">
        <v>770</v>
      </c>
      <c r="C145" s="4" t="s">
        <v>1877</v>
      </c>
      <c r="D145" s="4">
        <v>15</v>
      </c>
      <c r="E145" s="4" t="s">
        <v>772</v>
      </c>
      <c r="F145" s="4" t="s">
        <v>771</v>
      </c>
      <c r="G145" s="4"/>
      <c r="H145" s="4"/>
      <c r="I145" s="4"/>
      <c r="J145" s="58">
        <f>COUNTIF(TableFields[Field],Columns[[#This Row],[Column]])</f>
        <v>1</v>
      </c>
    </row>
    <row r="146" spans="1:10">
      <c r="A146" s="4" t="s">
        <v>1879</v>
      </c>
      <c r="B146" s="4" t="s">
        <v>798</v>
      </c>
      <c r="C146" s="4" t="s">
        <v>1880</v>
      </c>
      <c r="D146" s="4">
        <v>30</v>
      </c>
      <c r="E146" s="4" t="s">
        <v>772</v>
      </c>
      <c r="F146" s="4" t="s">
        <v>771</v>
      </c>
      <c r="G146" s="4"/>
      <c r="H146" s="4"/>
      <c r="I146" s="4"/>
      <c r="J146" s="58">
        <f>COUNTIF(TableFields[Field],Columns[[#This Row],[Column]])</f>
        <v>1</v>
      </c>
    </row>
    <row r="147" spans="1:10">
      <c r="A147" s="5" t="s">
        <v>985</v>
      </c>
      <c r="B147" s="5" t="s">
        <v>770</v>
      </c>
      <c r="C147" s="5" t="s">
        <v>986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987</v>
      </c>
      <c r="B148" s="5" t="s">
        <v>770</v>
      </c>
      <c r="C148" s="5" t="s">
        <v>988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989</v>
      </c>
      <c r="B149" s="5" t="s">
        <v>770</v>
      </c>
      <c r="C149" s="5" t="s">
        <v>990</v>
      </c>
      <c r="D149" s="5">
        <v>5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3</v>
      </c>
    </row>
    <row r="150" spans="1:10">
      <c r="A150" s="5" t="s">
        <v>991</v>
      </c>
      <c r="B150" s="5" t="s">
        <v>770</v>
      </c>
      <c r="C150" s="5" t="s">
        <v>992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993</v>
      </c>
      <c r="B151" s="5" t="s">
        <v>770</v>
      </c>
      <c r="C151" s="5" t="s">
        <v>994</v>
      </c>
      <c r="D151" s="5">
        <v>20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995</v>
      </c>
      <c r="B152" s="5" t="s">
        <v>828</v>
      </c>
      <c r="C152" s="5" t="s">
        <v>996</v>
      </c>
      <c r="D152" s="5" t="s">
        <v>1031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997</v>
      </c>
      <c r="B153" s="5" t="s">
        <v>828</v>
      </c>
      <c r="C153" s="5" t="s">
        <v>998</v>
      </c>
      <c r="D153" s="5" t="s">
        <v>1031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>
      <c r="A154" s="5" t="s">
        <v>999</v>
      </c>
      <c r="B154" s="5" t="s">
        <v>842</v>
      </c>
      <c r="C154" s="5" t="s">
        <v>1000</v>
      </c>
      <c r="D154" s="5"/>
      <c r="E154" s="5" t="s">
        <v>772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1001</v>
      </c>
      <c r="B155" s="5" t="s">
        <v>770</v>
      </c>
      <c r="C155" s="5" t="s">
        <v>1002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>
      <c r="A156" s="5" t="s">
        <v>1003</v>
      </c>
      <c r="B156" s="5" t="s">
        <v>770</v>
      </c>
      <c r="C156" s="5" t="s">
        <v>1004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3</v>
      </c>
    </row>
    <row r="157" spans="1:10">
      <c r="A157" s="5" t="s">
        <v>1005</v>
      </c>
      <c r="B157" s="5" t="s">
        <v>770</v>
      </c>
      <c r="C157" s="5" t="s">
        <v>1006</v>
      </c>
      <c r="D157" s="5">
        <v>15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3</v>
      </c>
    </row>
    <row r="158" spans="1:10">
      <c r="A158" s="5" t="s">
        <v>1007</v>
      </c>
      <c r="B158" s="5" t="s">
        <v>798</v>
      </c>
      <c r="C158" s="5" t="s">
        <v>1030</v>
      </c>
      <c r="D158" s="5">
        <v>60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>
      <c r="A159" s="5" t="s">
        <v>1008</v>
      </c>
      <c r="B159" s="5" t="s">
        <v>842</v>
      </c>
      <c r="C159" s="5" t="s">
        <v>1009</v>
      </c>
      <c r="D159" s="5"/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1010</v>
      </c>
      <c r="B160" s="5" t="s">
        <v>842</v>
      </c>
      <c r="C160" s="5" t="s">
        <v>1011</v>
      </c>
      <c r="D160" s="5"/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>
      <c r="A161" s="5" t="s">
        <v>1012</v>
      </c>
      <c r="B161" s="5" t="s">
        <v>828</v>
      </c>
      <c r="C161" s="5" t="s">
        <v>1013</v>
      </c>
      <c r="D161" s="5" t="s">
        <v>829</v>
      </c>
      <c r="E161" s="5" t="s">
        <v>830</v>
      </c>
      <c r="F161" s="5"/>
      <c r="G161" s="5"/>
      <c r="H161" s="5"/>
      <c r="I161" s="5"/>
      <c r="J161" s="32">
        <f>COUNTIF(TableFields[Field],Columns[[#This Row],[Column]])</f>
        <v>3</v>
      </c>
    </row>
    <row r="162" spans="1:10">
      <c r="A162" s="5" t="s">
        <v>1014</v>
      </c>
      <c r="B162" s="5" t="s">
        <v>828</v>
      </c>
      <c r="C162" s="5" t="s">
        <v>1015</v>
      </c>
      <c r="D162" s="5" t="s">
        <v>866</v>
      </c>
      <c r="E162" s="5" t="s">
        <v>838</v>
      </c>
      <c r="F162" s="5"/>
      <c r="G162" s="5"/>
      <c r="H162" s="5"/>
      <c r="I162" s="5"/>
      <c r="J162" s="32">
        <f>COUNTIF(TableFields[Field],Columns[[#This Row],[Column]])</f>
        <v>3</v>
      </c>
    </row>
    <row r="163" spans="1:10">
      <c r="A163" s="5" t="s">
        <v>1016</v>
      </c>
      <c r="B163" s="5" t="s">
        <v>774</v>
      </c>
      <c r="C163" s="5" t="s">
        <v>1017</v>
      </c>
      <c r="D163" s="5" t="s">
        <v>1032</v>
      </c>
      <c r="E163" s="5" t="s">
        <v>1033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1018</v>
      </c>
      <c r="B164" s="5" t="s">
        <v>774</v>
      </c>
      <c r="C164" s="5" t="s">
        <v>1019</v>
      </c>
      <c r="D164" s="5" t="s">
        <v>1034</v>
      </c>
      <c r="E164" s="5" t="s">
        <v>1035</v>
      </c>
      <c r="F164" s="5"/>
      <c r="G164" s="5"/>
      <c r="H164" s="5"/>
      <c r="I164" s="5"/>
      <c r="J164" s="32">
        <f>COUNTIF(TableFields[Field],Columns[[#This Row],[Column]])</f>
        <v>2</v>
      </c>
    </row>
    <row r="165" spans="1:10">
      <c r="A165" s="5" t="s">
        <v>1028</v>
      </c>
      <c r="B165" s="5" t="s">
        <v>828</v>
      </c>
      <c r="C165" s="5" t="s">
        <v>1029</v>
      </c>
      <c r="D165" s="5" t="s">
        <v>1031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2</v>
      </c>
    </row>
    <row r="166" spans="1:10">
      <c r="A166" s="5" t="s">
        <v>1036</v>
      </c>
      <c r="B166" s="5" t="s">
        <v>770</v>
      </c>
      <c r="C166" s="5" t="s">
        <v>1037</v>
      </c>
      <c r="D166" s="5">
        <v>15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1038</v>
      </c>
      <c r="B167" s="5" t="s">
        <v>770</v>
      </c>
      <c r="C167" s="5" t="s">
        <v>1039</v>
      </c>
      <c r="D167" s="5">
        <v>15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1040</v>
      </c>
      <c r="B168" s="5" t="s">
        <v>798</v>
      </c>
      <c r="C168" s="5" t="s">
        <v>1041</v>
      </c>
      <c r="D168" s="5">
        <v>60</v>
      </c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1042</v>
      </c>
      <c r="B169" s="5" t="s">
        <v>842</v>
      </c>
      <c r="C169" s="5" t="s">
        <v>1043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1044</v>
      </c>
      <c r="B170" s="5" t="s">
        <v>842</v>
      </c>
      <c r="C170" s="5" t="s">
        <v>1045</v>
      </c>
      <c r="D170" s="5"/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1046</v>
      </c>
      <c r="B171" s="5" t="s">
        <v>842</v>
      </c>
      <c r="C171" s="5" t="s">
        <v>1047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1048</v>
      </c>
      <c r="B172" s="5" t="s">
        <v>774</v>
      </c>
      <c r="C172" s="5" t="s">
        <v>1049</v>
      </c>
      <c r="D172" s="5" t="s">
        <v>1064</v>
      </c>
      <c r="E172" s="5" t="s">
        <v>1065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1026</v>
      </c>
      <c r="B173" s="5" t="s">
        <v>774</v>
      </c>
      <c r="C173" s="5" t="s">
        <v>1027</v>
      </c>
      <c r="D173" s="5" t="s">
        <v>955</v>
      </c>
      <c r="E173" s="5" t="s">
        <v>959</v>
      </c>
      <c r="F173" s="5"/>
      <c r="G173" s="5"/>
      <c r="H173" s="5"/>
      <c r="I173" s="5"/>
      <c r="J173" s="32">
        <f>COUNTIF(TableFields[Field],Columns[[#This Row],[Column]])</f>
        <v>3</v>
      </c>
    </row>
    <row r="174" spans="1:10">
      <c r="A174" s="5" t="s">
        <v>1050</v>
      </c>
      <c r="B174" s="5" t="s">
        <v>774</v>
      </c>
      <c r="C174" s="5" t="s">
        <v>1051</v>
      </c>
      <c r="D174" s="5" t="s">
        <v>1066</v>
      </c>
      <c r="E174" s="5" t="s">
        <v>1069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1052</v>
      </c>
      <c r="B175" s="5" t="s">
        <v>842</v>
      </c>
      <c r="C175" s="5" t="s">
        <v>1053</v>
      </c>
      <c r="D175" s="5"/>
      <c r="E175" s="5" t="s">
        <v>772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1054</v>
      </c>
      <c r="B176" s="5" t="s">
        <v>770</v>
      </c>
      <c r="C176" s="5" t="s">
        <v>1055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1056</v>
      </c>
      <c r="B177" s="5" t="s">
        <v>770</v>
      </c>
      <c r="C177" s="5" t="s">
        <v>1057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1058</v>
      </c>
      <c r="B178" s="5" t="s">
        <v>770</v>
      </c>
      <c r="C178" s="5" t="s">
        <v>1059</v>
      </c>
      <c r="D178" s="5">
        <v>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1060</v>
      </c>
      <c r="B179" s="5" t="s">
        <v>770</v>
      </c>
      <c r="C179" s="5" t="s">
        <v>1061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>
      <c r="A180" s="5" t="s">
        <v>1062</v>
      </c>
      <c r="B180" s="5" t="s">
        <v>770</v>
      </c>
      <c r="C180" s="5" t="s">
        <v>1063</v>
      </c>
      <c r="D180" s="5">
        <v>20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>
      <c r="A181" s="5" t="s">
        <v>1071</v>
      </c>
      <c r="B181" s="5" t="s">
        <v>828</v>
      </c>
      <c r="C181" s="5" t="s">
        <v>1072</v>
      </c>
      <c r="D181" s="5" t="s">
        <v>1070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1073</v>
      </c>
      <c r="B182" s="5" t="s">
        <v>798</v>
      </c>
      <c r="C182" s="5" t="s">
        <v>1074</v>
      </c>
      <c r="D182" s="5">
        <v>60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1075</v>
      </c>
      <c r="B183" s="5" t="s">
        <v>842</v>
      </c>
      <c r="C183" s="5" t="s">
        <v>1076</v>
      </c>
      <c r="D183" s="5"/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1077</v>
      </c>
      <c r="B184" s="5" t="s">
        <v>798</v>
      </c>
      <c r="C184" s="5" t="s">
        <v>1078</v>
      </c>
      <c r="D184" s="5">
        <v>255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1079</v>
      </c>
      <c r="B185" s="5" t="s">
        <v>798</v>
      </c>
      <c r="C185" s="5" t="s">
        <v>1080</v>
      </c>
      <c r="D185" s="5">
        <v>255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1081</v>
      </c>
      <c r="B186" s="5" t="s">
        <v>828</v>
      </c>
      <c r="C186" s="5" t="s">
        <v>1082</v>
      </c>
      <c r="D186" s="5" t="s">
        <v>1070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1020</v>
      </c>
      <c r="B187" s="5" t="s">
        <v>774</v>
      </c>
      <c r="C187" s="5" t="s">
        <v>1021</v>
      </c>
      <c r="D187" s="5" t="s">
        <v>1064</v>
      </c>
      <c r="E187" s="5" t="s">
        <v>772</v>
      </c>
      <c r="F187" s="5" t="s">
        <v>1065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1022</v>
      </c>
      <c r="B188" s="5" t="s">
        <v>774</v>
      </c>
      <c r="C188" s="5" t="s">
        <v>1023</v>
      </c>
      <c r="D188" s="5" t="s">
        <v>1083</v>
      </c>
      <c r="E188" s="5" t="s">
        <v>772</v>
      </c>
      <c r="F188" s="5" t="s">
        <v>1086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1024</v>
      </c>
      <c r="B189" s="5" t="s">
        <v>774</v>
      </c>
      <c r="C189" s="5" t="s">
        <v>1025</v>
      </c>
      <c r="D189" s="5" t="s">
        <v>1084</v>
      </c>
      <c r="E189" s="5" t="s">
        <v>772</v>
      </c>
      <c r="F189" s="5" t="s">
        <v>1087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1089</v>
      </c>
      <c r="B190" s="5" t="s">
        <v>770</v>
      </c>
      <c r="C190" s="5" t="s">
        <v>1090</v>
      </c>
      <c r="D190" s="5">
        <v>15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1091</v>
      </c>
      <c r="B191" s="5" t="s">
        <v>774</v>
      </c>
      <c r="C191" s="5" t="s">
        <v>1092</v>
      </c>
      <c r="D191" s="5" t="s">
        <v>1093</v>
      </c>
      <c r="E191" s="5" t="s">
        <v>772</v>
      </c>
      <c r="F191" s="5" t="s">
        <v>1035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1094</v>
      </c>
      <c r="B192" s="5" t="s">
        <v>828</v>
      </c>
      <c r="C192" s="5" t="s">
        <v>1095</v>
      </c>
      <c r="D192" s="5" t="s">
        <v>1031</v>
      </c>
      <c r="E192" s="5" t="s">
        <v>772</v>
      </c>
      <c r="F192" s="5" t="s">
        <v>1271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1096</v>
      </c>
      <c r="B193" s="5" t="s">
        <v>828</v>
      </c>
      <c r="C193" s="5" t="s">
        <v>1097</v>
      </c>
      <c r="D193" s="5" t="s">
        <v>1031</v>
      </c>
      <c r="E193" s="5" t="s">
        <v>772</v>
      </c>
      <c r="F193" s="5" t="s">
        <v>1272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1098</v>
      </c>
      <c r="B194" s="5" t="s">
        <v>828</v>
      </c>
      <c r="C194" s="5" t="s">
        <v>1099</v>
      </c>
      <c r="D194" s="5" t="s">
        <v>1031</v>
      </c>
      <c r="E194" s="5" t="s">
        <v>772</v>
      </c>
      <c r="F194" s="5" t="s">
        <v>1272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1100</v>
      </c>
      <c r="B195" s="5" t="s">
        <v>828</v>
      </c>
      <c r="C195" s="5" t="s">
        <v>1101</v>
      </c>
      <c r="D195" s="5" t="s">
        <v>1031</v>
      </c>
      <c r="E195" s="5" t="s">
        <v>772</v>
      </c>
      <c r="F195" s="5" t="s">
        <v>1273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1102</v>
      </c>
      <c r="B196" s="5" t="s">
        <v>774</v>
      </c>
      <c r="C196" s="5" t="s">
        <v>1103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1104</v>
      </c>
      <c r="B197" s="5" t="s">
        <v>774</v>
      </c>
      <c r="C197" s="5" t="s">
        <v>1105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1106</v>
      </c>
      <c r="B198" s="5" t="s">
        <v>774</v>
      </c>
      <c r="C198" s="5" t="s">
        <v>1107</v>
      </c>
      <c r="D198" s="5" t="s">
        <v>955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1108</v>
      </c>
      <c r="B199" s="5" t="s">
        <v>774</v>
      </c>
      <c r="C199" s="5" t="s">
        <v>1109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1110</v>
      </c>
      <c r="B200" s="5" t="s">
        <v>798</v>
      </c>
      <c r="C200" s="5" t="s">
        <v>1111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1113</v>
      </c>
      <c r="B201" s="5" t="s">
        <v>798</v>
      </c>
      <c r="C201" s="5" t="s">
        <v>1114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1115</v>
      </c>
      <c r="B202" s="5" t="s">
        <v>798</v>
      </c>
      <c r="C202" s="5" t="s">
        <v>1116</v>
      </c>
      <c r="D202" s="5">
        <v>30</v>
      </c>
      <c r="E202" s="5" t="s">
        <v>772</v>
      </c>
      <c r="F202" s="5" t="s">
        <v>1112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1117</v>
      </c>
      <c r="B203" s="5" t="s">
        <v>798</v>
      </c>
      <c r="C203" s="5" t="s">
        <v>1118</v>
      </c>
      <c r="D203" s="5">
        <v>30</v>
      </c>
      <c r="E203" s="5" t="s">
        <v>772</v>
      </c>
      <c r="F203" s="5" t="s">
        <v>1112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1119</v>
      </c>
      <c r="B204" s="5" t="s">
        <v>798</v>
      </c>
      <c r="C204" s="5" t="s">
        <v>1120</v>
      </c>
      <c r="D204" s="5">
        <v>200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1121</v>
      </c>
      <c r="B205" s="5" t="s">
        <v>774</v>
      </c>
      <c r="C205" s="5" t="s">
        <v>1122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1123</v>
      </c>
      <c r="B206" s="5" t="s">
        <v>774</v>
      </c>
      <c r="C206" s="5" t="s">
        <v>1124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1125</v>
      </c>
      <c r="B207" s="5" t="s">
        <v>774</v>
      </c>
      <c r="C207" s="5" t="s">
        <v>1126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1127</v>
      </c>
      <c r="B208" s="5" t="s">
        <v>774</v>
      </c>
      <c r="C208" s="5" t="s">
        <v>1128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1129</v>
      </c>
      <c r="B209" s="5" t="s">
        <v>774</v>
      </c>
      <c r="C209" s="5" t="s">
        <v>1130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1131</v>
      </c>
      <c r="B210" s="5" t="s">
        <v>774</v>
      </c>
      <c r="C210" s="5" t="s">
        <v>1132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1133</v>
      </c>
      <c r="B211" s="5" t="s">
        <v>774</v>
      </c>
      <c r="C211" s="5" t="s">
        <v>1134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1135</v>
      </c>
      <c r="B212" s="5" t="s">
        <v>798</v>
      </c>
      <c r="C212" s="5" t="s">
        <v>1136</v>
      </c>
      <c r="D212" s="5">
        <v>60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1137</v>
      </c>
      <c r="B213" s="5" t="s">
        <v>774</v>
      </c>
      <c r="C213" s="5" t="s">
        <v>1138</v>
      </c>
      <c r="D213" s="5" t="s">
        <v>1139</v>
      </c>
      <c r="E213" s="5" t="s">
        <v>772</v>
      </c>
      <c r="F213" s="5" t="s">
        <v>1140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1141</v>
      </c>
      <c r="B214" s="5" t="s">
        <v>774</v>
      </c>
      <c r="C214" s="5" t="s">
        <v>1142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1143</v>
      </c>
      <c r="B215" s="5" t="s">
        <v>774</v>
      </c>
      <c r="C215" s="5" t="s">
        <v>1144</v>
      </c>
      <c r="D215" s="5" t="s">
        <v>1145</v>
      </c>
      <c r="E215" s="5" t="s">
        <v>772</v>
      </c>
      <c r="F215" s="5" t="s">
        <v>1146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1147</v>
      </c>
      <c r="B216" s="5" t="s">
        <v>798</v>
      </c>
      <c r="C216" s="5" t="s">
        <v>1148</v>
      </c>
      <c r="D216" s="5">
        <v>200</v>
      </c>
      <c r="E216" s="5" t="s">
        <v>772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1149</v>
      </c>
      <c r="B217" s="5" t="s">
        <v>798</v>
      </c>
      <c r="C217" s="5" t="s">
        <v>1150</v>
      </c>
      <c r="D217" s="5">
        <v>200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1151</v>
      </c>
      <c r="B218" s="5" t="s">
        <v>774</v>
      </c>
      <c r="C218" s="5" t="s">
        <v>1152</v>
      </c>
      <c r="D218" s="5" t="s">
        <v>1153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1154</v>
      </c>
      <c r="B219" s="5" t="s">
        <v>774</v>
      </c>
      <c r="C219" s="5" t="s">
        <v>1155</v>
      </c>
      <c r="D219" s="5" t="s">
        <v>1156</v>
      </c>
      <c r="E219" s="5" t="s">
        <v>772</v>
      </c>
      <c r="F219" s="5" t="s">
        <v>953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1157</v>
      </c>
      <c r="B220" s="5" t="s">
        <v>774</v>
      </c>
      <c r="C220" s="5" t="s">
        <v>1158</v>
      </c>
      <c r="D220" s="5" t="s">
        <v>1159</v>
      </c>
      <c r="E220" s="5" t="s">
        <v>772</v>
      </c>
      <c r="F220" s="5" t="s">
        <v>1160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1161</v>
      </c>
      <c r="B221" s="5" t="s">
        <v>770</v>
      </c>
      <c r="C221" s="5" t="s">
        <v>1162</v>
      </c>
      <c r="D221" s="5">
        <v>15</v>
      </c>
      <c r="E221" s="5" t="s">
        <v>772</v>
      </c>
      <c r="F221" s="5" t="s">
        <v>1163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1164</v>
      </c>
      <c r="B222" s="5" t="s">
        <v>770</v>
      </c>
      <c r="C222" s="5" t="s">
        <v>1165</v>
      </c>
      <c r="D222" s="5">
        <v>15</v>
      </c>
      <c r="E222" s="5" t="s">
        <v>772</v>
      </c>
      <c r="F222" s="5" t="s">
        <v>1166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1167</v>
      </c>
      <c r="B223" s="5" t="s">
        <v>774</v>
      </c>
      <c r="C223" s="5" t="s">
        <v>1168</v>
      </c>
      <c r="D223" s="5" t="s">
        <v>955</v>
      </c>
      <c r="E223" s="5" t="s">
        <v>772</v>
      </c>
      <c r="F223" s="5" t="s">
        <v>1169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1170</v>
      </c>
      <c r="B224" s="5" t="s">
        <v>774</v>
      </c>
      <c r="C224" s="5" t="s">
        <v>1171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1172</v>
      </c>
      <c r="B225" s="5" t="s">
        <v>774</v>
      </c>
      <c r="C225" s="5" t="s">
        <v>1173</v>
      </c>
      <c r="D225" s="5" t="s">
        <v>1174</v>
      </c>
      <c r="E225" s="5" t="s">
        <v>772</v>
      </c>
      <c r="F225" s="5" t="s">
        <v>1175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1176</v>
      </c>
      <c r="B226" s="5" t="s">
        <v>774</v>
      </c>
      <c r="C226" s="5" t="s">
        <v>1177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1178</v>
      </c>
      <c r="B227" s="5" t="s">
        <v>798</v>
      </c>
      <c r="C227" s="5" t="s">
        <v>1179</v>
      </c>
      <c r="D227" s="5">
        <v>30</v>
      </c>
      <c r="E227" s="5" t="s">
        <v>772</v>
      </c>
      <c r="F227" s="1" t="s">
        <v>1875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1180</v>
      </c>
      <c r="B228" s="5" t="s">
        <v>774</v>
      </c>
      <c r="C228" s="5" t="s">
        <v>1181</v>
      </c>
      <c r="D228" s="5" t="s">
        <v>1182</v>
      </c>
      <c r="E228" s="5" t="s">
        <v>772</v>
      </c>
      <c r="F228" s="5" t="s">
        <v>1183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1184</v>
      </c>
      <c r="B229" s="5" t="s">
        <v>774</v>
      </c>
      <c r="C229" s="5" t="s">
        <v>1185</v>
      </c>
      <c r="D229" s="5" t="s">
        <v>1186</v>
      </c>
      <c r="E229" s="5" t="s">
        <v>772</v>
      </c>
      <c r="F229" s="5" t="s">
        <v>1187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1188</v>
      </c>
      <c r="B230" s="5" t="s">
        <v>774</v>
      </c>
      <c r="C230" s="5" t="s">
        <v>1189</v>
      </c>
      <c r="D230" s="5" t="s">
        <v>1190</v>
      </c>
      <c r="E230" s="5" t="s">
        <v>772</v>
      </c>
      <c r="F230" s="5" t="s">
        <v>1191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1192</v>
      </c>
      <c r="B231" s="5" t="s">
        <v>774</v>
      </c>
      <c r="C231" s="5" t="s">
        <v>1193</v>
      </c>
      <c r="D231" s="5" t="s">
        <v>1194</v>
      </c>
      <c r="E231" s="5" t="s">
        <v>772</v>
      </c>
      <c r="F231" s="5" t="s">
        <v>1195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1196</v>
      </c>
      <c r="B232" s="5" t="s">
        <v>774</v>
      </c>
      <c r="C232" s="5" t="s">
        <v>1197</v>
      </c>
      <c r="D232" s="5" t="s">
        <v>1198</v>
      </c>
      <c r="E232" s="5" t="s">
        <v>772</v>
      </c>
      <c r="F232" s="5" t="s">
        <v>1199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1269</v>
      </c>
      <c r="B233" s="5" t="s">
        <v>842</v>
      </c>
      <c r="C233" s="5" t="s">
        <v>1270</v>
      </c>
      <c r="D233" s="5"/>
      <c r="E233" s="5" t="s">
        <v>772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1200</v>
      </c>
      <c r="B234" s="5" t="s">
        <v>774</v>
      </c>
      <c r="C234" s="5" t="s">
        <v>1201</v>
      </c>
      <c r="D234" s="5" t="s">
        <v>1202</v>
      </c>
      <c r="E234" s="5" t="s">
        <v>772</v>
      </c>
      <c r="F234" s="5" t="s">
        <v>1203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1204</v>
      </c>
      <c r="B235" s="5" t="s">
        <v>774</v>
      </c>
      <c r="C235" s="5" t="s">
        <v>1205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1206</v>
      </c>
      <c r="B236" s="5" t="s">
        <v>774</v>
      </c>
      <c r="C236" s="5" t="s">
        <v>1207</v>
      </c>
      <c r="D236" s="5" t="s">
        <v>1186</v>
      </c>
      <c r="E236" s="5" t="s">
        <v>772</v>
      </c>
      <c r="F236" s="5" t="s">
        <v>953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1208</v>
      </c>
      <c r="B237" s="5" t="s">
        <v>774</v>
      </c>
      <c r="C237" s="5" t="s">
        <v>1209</v>
      </c>
      <c r="D237" s="5" t="s">
        <v>1186</v>
      </c>
      <c r="E237" s="5" t="s">
        <v>772</v>
      </c>
      <c r="F237" s="5" t="s">
        <v>953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1210</v>
      </c>
      <c r="B238" s="5" t="s">
        <v>798</v>
      </c>
      <c r="C238" s="5" t="s">
        <v>1211</v>
      </c>
      <c r="D238" s="5">
        <v>30</v>
      </c>
      <c r="E238" s="5" t="s">
        <v>772</v>
      </c>
      <c r="F238" s="5" t="s">
        <v>1212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1213</v>
      </c>
      <c r="B239" s="5" t="s">
        <v>798</v>
      </c>
      <c r="C239" s="5" t="s">
        <v>1214</v>
      </c>
      <c r="D239" s="5">
        <v>30</v>
      </c>
      <c r="E239" s="5" t="s">
        <v>772</v>
      </c>
      <c r="F239" s="5" t="s">
        <v>1212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1215</v>
      </c>
      <c r="B240" s="1" t="s">
        <v>1285</v>
      </c>
      <c r="C240" s="5" t="s">
        <v>1216</v>
      </c>
      <c r="D240" s="5"/>
      <c r="E240" s="5" t="s">
        <v>1272</v>
      </c>
      <c r="F240" s="1"/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1217</v>
      </c>
      <c r="B241" s="5" t="s">
        <v>774</v>
      </c>
      <c r="C241" s="5" t="s">
        <v>1218</v>
      </c>
      <c r="D241" s="5" t="s">
        <v>1219</v>
      </c>
      <c r="E241" s="5" t="s">
        <v>772</v>
      </c>
      <c r="F241" s="5" t="s">
        <v>1220</v>
      </c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1221</v>
      </c>
      <c r="B242" s="5" t="s">
        <v>774</v>
      </c>
      <c r="C242" s="5" t="s">
        <v>1222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1223</v>
      </c>
      <c r="B243" s="5" t="s">
        <v>798</v>
      </c>
      <c r="C243" s="5" t="s">
        <v>1224</v>
      </c>
      <c r="D243" s="5">
        <v>30</v>
      </c>
      <c r="E243" s="5" t="s">
        <v>1225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1226</v>
      </c>
      <c r="B244" s="5" t="s">
        <v>774</v>
      </c>
      <c r="C244" s="5" t="s">
        <v>1227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1228</v>
      </c>
      <c r="B245" s="5" t="s">
        <v>798</v>
      </c>
      <c r="C245" s="5" t="s">
        <v>1229</v>
      </c>
      <c r="D245" s="5">
        <v>30</v>
      </c>
      <c r="E245" s="5" t="s">
        <v>1230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1231</v>
      </c>
      <c r="B246" s="5" t="s">
        <v>774</v>
      </c>
      <c r="C246" s="5" t="s">
        <v>1232</v>
      </c>
      <c r="D246" s="5" t="s">
        <v>955</v>
      </c>
      <c r="E246" s="5" t="s">
        <v>772</v>
      </c>
      <c r="F246" s="5" t="s">
        <v>959</v>
      </c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1233</v>
      </c>
      <c r="B247" s="5" t="s">
        <v>798</v>
      </c>
      <c r="C247" s="5" t="s">
        <v>1234</v>
      </c>
      <c r="D247" s="5">
        <v>30</v>
      </c>
      <c r="E247" s="5" t="s">
        <v>772</v>
      </c>
      <c r="F247" s="1" t="s">
        <v>1876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1235</v>
      </c>
      <c r="B248" s="5" t="s">
        <v>774</v>
      </c>
      <c r="C248" s="5" t="s">
        <v>1236</v>
      </c>
      <c r="D248" s="5" t="s">
        <v>1237</v>
      </c>
      <c r="E248" s="5" t="s">
        <v>772</v>
      </c>
      <c r="F248" s="5" t="s">
        <v>1238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1239</v>
      </c>
      <c r="B249" s="5" t="s">
        <v>770</v>
      </c>
      <c r="C249" s="5" t="s">
        <v>1240</v>
      </c>
      <c r="D249" s="5">
        <v>15</v>
      </c>
      <c r="E249" s="5" t="s">
        <v>772</v>
      </c>
      <c r="F249" s="5"/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1241</v>
      </c>
      <c r="B250" s="5" t="s">
        <v>798</v>
      </c>
      <c r="C250" s="5" t="s">
        <v>1242</v>
      </c>
      <c r="D250" s="5">
        <v>30</v>
      </c>
      <c r="E250" s="5" t="s">
        <v>772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1243</v>
      </c>
      <c r="B251" s="5" t="s">
        <v>774</v>
      </c>
      <c r="C251" s="5" t="s">
        <v>1244</v>
      </c>
      <c r="D251" s="1" t="s">
        <v>1286</v>
      </c>
      <c r="E251" s="5" t="s">
        <v>772</v>
      </c>
      <c r="F251" s="5" t="s">
        <v>1245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1246</v>
      </c>
      <c r="B252" s="5" t="s">
        <v>774</v>
      </c>
      <c r="C252" s="5" t="s">
        <v>1247</v>
      </c>
      <c r="D252" s="1" t="s">
        <v>1286</v>
      </c>
      <c r="E252" s="5" t="s">
        <v>772</v>
      </c>
      <c r="F252" s="5" t="s">
        <v>1248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1249</v>
      </c>
      <c r="B253" s="5" t="s">
        <v>774</v>
      </c>
      <c r="C253" s="5" t="s">
        <v>1250</v>
      </c>
      <c r="D253" s="5" t="s">
        <v>1251</v>
      </c>
      <c r="E253" s="5" t="s">
        <v>772</v>
      </c>
      <c r="F253" s="5" t="s">
        <v>1252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1253</v>
      </c>
      <c r="B254" s="5" t="s">
        <v>774</v>
      </c>
      <c r="C254" s="5" t="s">
        <v>1254</v>
      </c>
      <c r="D254" s="5" t="s">
        <v>1255</v>
      </c>
      <c r="E254" s="5" t="s">
        <v>772</v>
      </c>
      <c r="F254" s="5" t="s">
        <v>953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1256</v>
      </c>
      <c r="B255" s="5" t="s">
        <v>774</v>
      </c>
      <c r="C255" s="5" t="s">
        <v>1257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1258</v>
      </c>
      <c r="B256" s="5" t="s">
        <v>770</v>
      </c>
      <c r="C256" s="5" t="s">
        <v>1259</v>
      </c>
      <c r="D256" s="5">
        <v>15</v>
      </c>
      <c r="E256" s="5" t="s">
        <v>772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1260</v>
      </c>
      <c r="B257" s="5" t="s">
        <v>774</v>
      </c>
      <c r="C257" s="5" t="s">
        <v>1261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1262</v>
      </c>
      <c r="B258" s="5" t="s">
        <v>774</v>
      </c>
      <c r="C258" s="5" t="s">
        <v>1263</v>
      </c>
      <c r="D258" s="5" t="s">
        <v>955</v>
      </c>
      <c r="E258" s="5" t="s">
        <v>772</v>
      </c>
      <c r="F258" s="5" t="s">
        <v>1169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5" t="s">
        <v>1264</v>
      </c>
      <c r="B259" s="5" t="s">
        <v>774</v>
      </c>
      <c r="C259" s="5" t="s">
        <v>1265</v>
      </c>
      <c r="D259" s="5" t="s">
        <v>955</v>
      </c>
      <c r="E259" s="5" t="s">
        <v>772</v>
      </c>
      <c r="F259" s="5" t="s">
        <v>959</v>
      </c>
      <c r="G259" s="5"/>
      <c r="H259" s="5"/>
      <c r="I259" s="5"/>
      <c r="J259" s="32">
        <f>COUNTIF(TableFields[Field],Columns[[#This Row],[Column]])</f>
        <v>1</v>
      </c>
    </row>
    <row r="260" spans="1:10">
      <c r="A260" s="5" t="s">
        <v>1266</v>
      </c>
      <c r="B260" s="5" t="s">
        <v>798</v>
      </c>
      <c r="C260" s="5" t="s">
        <v>1267</v>
      </c>
      <c r="D260" s="5">
        <v>30</v>
      </c>
      <c r="E260" s="5" t="s">
        <v>772</v>
      </c>
      <c r="F260" s="5" t="s">
        <v>1268</v>
      </c>
      <c r="G260" s="5"/>
      <c r="H260" s="5"/>
      <c r="I260" s="5"/>
      <c r="J260" s="32">
        <f>COUNTIF(TableFields[Field],Columns[[#This Row],[Column]])</f>
        <v>1</v>
      </c>
    </row>
    <row r="261" spans="1:10">
      <c r="A261" s="4" t="s">
        <v>1289</v>
      </c>
      <c r="B261" s="4" t="s">
        <v>782</v>
      </c>
      <c r="C261" s="4" t="s">
        <v>1290</v>
      </c>
      <c r="D261" s="4" t="s">
        <v>1287</v>
      </c>
      <c r="E261" s="4"/>
      <c r="F261" s="4"/>
      <c r="G261" s="4"/>
      <c r="H261" s="4"/>
      <c r="I261" s="4"/>
      <c r="J261" s="58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86"/>
  </conditionalFormatting>
  <conditionalFormatting sqref="A126:A146">
    <cfRule type="duplicateValues" dxfId="463" priority="187"/>
  </conditionalFormatting>
  <conditionalFormatting sqref="A2:A261">
    <cfRule type="duplicateValues" dxfId="462" priority="192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3"/>
  <sheetViews>
    <sheetView tabSelected="1" topLeftCell="A355" workbookViewId="0">
      <selection activeCell="K366" sqref="K366:K368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-&gt;nullable()</v>
      </c>
      <c r="G35" s="1" t="str">
        <f>IF(VLOOKUP([Field],Columns[],6,0)=0,"","-&gt;"&amp;VLOOKUP([Field],Columns[],6,0))</f>
        <v>-&gt;default('PCS')</v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'15')-&gt;nullable()-&gt;default('PCS');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-&gt;nullable()</v>
      </c>
      <c r="G40" s="1" t="str">
        <f>IF(VLOOKUP([Field],Columns[],6,0)=0,"","-&gt;"&amp;VLOOKUP([Field],Columns[],6,0))</f>
        <v>-&gt;default ('Item Serial')</v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'30')-&gt;nullable()-&gt;default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-&gt;nullable()</v>
      </c>
      <c r="G60" s="1" t="str">
        <f>IF(VLOOKUP([Field],Columns[],6,0)=0,"","-&gt;"&amp;VLOOKUP([Field],Columns[],6,0))</f>
        <v>-&gt;default('Storage Bin')</v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'30')-&gt;nullable()-&gt;default('Storage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1847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1848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1274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1275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1276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1277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1278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1846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'abr'</v>
      </c>
      <c r="E120" s="7" t="str">
        <f>IF(VLOOKUP([Field],Columns[],4,0)&lt;&gt;0,", "&amp;IF(ISERR(SEARCH(",",VLOOKUP([Field],Columns[],4,0))),"'"&amp;VLOOKUP([Field],Columns[],4,0)&amp;"'",VLOOKUP([Field],Columns[],4,0))&amp;")",")")</f>
        <v>, '15')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$table-&gt;string('abr', '15')-&gt;nullable();</v>
      </c>
    </row>
    <row r="121" spans="1:11">
      <c r="A121" s="4" t="s">
        <v>861</v>
      </c>
      <c r="B121" s="4" t="s">
        <v>1878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'category'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>-&gt;index()</v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$table-&gt;char('category', '15')-&gt;nullable()-&gt;index();</v>
      </c>
    </row>
    <row r="122" spans="1:11">
      <c r="A122" s="4" t="s">
        <v>861</v>
      </c>
      <c r="B122" s="4" t="s">
        <v>1879</v>
      </c>
      <c r="C122" s="4" t="str">
        <f>VLOOKUP([Field],Columns[],2,0)&amp;"("</f>
        <v>string(</v>
      </c>
      <c r="D122" s="4" t="str">
        <f>IF(VLOOKUP([Field],Columns[],3,0)&lt;&gt;"","'"&amp;VLOOKUP([Field],Columns[],3,0)&amp;"'","")</f>
        <v>'wtype'</v>
      </c>
      <c r="E122" s="7" t="str">
        <f>IF(VLOOKUP([Field],Columns[],4,0)&lt;&gt;0,", "&amp;IF(ISERR(SEARCH(",",VLOOKUP([Field],Columns[],4,0))),"'"&amp;VLOOKUP([Field],Columns[],4,0)&amp;"'",VLOOKUP([Field],Columns[],4,0))&amp;")",")")</f>
        <v>, '30')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-&gt;index()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$table-&gt;string('wtype', '30')-&gt;nullable()-&gt;index();</v>
      </c>
    </row>
    <row r="123" spans="1:11">
      <c r="A123" s="4" t="s">
        <v>861</v>
      </c>
      <c r="B123" s="4" t="s">
        <v>862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'format'</v>
      </c>
      <c r="E123" s="7" t="str">
        <f>IF(VLOOKUP([Field],Columns[],4,0)&lt;&gt;0,", "&amp;IF(ISERR(SEARCH(",",VLOOKUP([Field],Columns[],4,0))),"'"&amp;VLOOKUP([Field],Columns[],4,0)&amp;"'",VLOOKUP([Field],Columns[],4,0))&amp;")",")")</f>
        <v>, '30')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-&gt;default('[BR][FN]-[FY]-[AI]')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4" spans="1:11">
      <c r="A124" s="4" t="s">
        <v>861</v>
      </c>
      <c r="B124" s="4" t="s">
        <v>865</v>
      </c>
      <c r="C124" s="4" t="str">
        <f>VLOOKUP([Field],Columns[],2,0)&amp;"("</f>
        <v>decimal(</v>
      </c>
      <c r="D124" s="4" t="str">
        <f>IF(VLOOKUP([Field],Columns[],3,0)&lt;&gt;"","'"&amp;VLOOKUP([Field],Columns[],3,0)&amp;"'","")</f>
        <v>'digit_length'</v>
      </c>
      <c r="E124" s="7" t="str">
        <f>IF(VLOOKUP([Field],Columns[],4,0)&lt;&gt;0,", "&amp;IF(ISERR(SEARCH(",",VLOOKUP([Field],Columns[],4,0))),"'"&amp;VLOOKUP([Field],Columns[],4,0)&amp;"'",VLOOKUP([Field],Columns[],4,0))&amp;")",")")</f>
        <v>, 2,0)</v>
      </c>
      <c r="F124" s="4" t="str">
        <f>IF(VLOOKUP([Field],Columns[],5,0)=0,"","-&gt;"&amp;VLOOKUP([Field],Columns[],5,0))</f>
        <v>-&gt;default(4)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$table-&gt;decimal('digit_length', 2,0)-&gt;default(4);</v>
      </c>
    </row>
    <row r="125" spans="1:11">
      <c r="A125" s="4" t="s">
        <v>861</v>
      </c>
      <c r="B125" s="4" t="s">
        <v>833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'direction'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5" s="4" t="str">
        <f>IF(VLOOKUP([Field],Columns[],5,0)=0,"","-&gt;"&amp;VLOOKUP([Field],Columns[],5,0))</f>
        <v>-&gt;default('Out')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$table-&gt;enum('direction', ['Out','In'])-&gt;default('Out');</v>
      </c>
    </row>
    <row r="126" spans="1:11">
      <c r="A126" s="4" t="s">
        <v>861</v>
      </c>
      <c r="B126" s="4" t="s">
        <v>930</v>
      </c>
      <c r="C126" s="4" t="str">
        <f>VLOOKUP([Field],Columns[],2,0)&amp;"("</f>
        <v>char(</v>
      </c>
      <c r="D126" s="4" t="str">
        <f>IF(VLOOKUP([Field],Columns[],3,0)&lt;&gt;"","'"&amp;VLOOKUP([Field],Columns[],3,0)&amp;"'","")</f>
        <v>'default_account'</v>
      </c>
      <c r="E126" s="7" t="str">
        <f>IF(VLOOKUP([Field],Columns[],4,0)&lt;&gt;0,", "&amp;IF(ISERR(SEARCH(",",VLOOKUP([Field],Columns[],4,0))),"'"&amp;VLOOKUP([Field],Columns[],4,0)&amp;"'",VLOOKUP([Field],Columns[],4,0))&amp;")",")")</f>
        <v>, '15')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$table-&gt;char('default_account', '15')-&gt;nullable();</v>
      </c>
    </row>
    <row r="127" spans="1:11">
      <c r="A127" s="4" t="s">
        <v>861</v>
      </c>
      <c r="B127" s="4" t="s">
        <v>932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'tax'</v>
      </c>
      <c r="E12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$table-&gt;enum('tax', ['Yes','No'])-&gt;nullable()-&gt;default('No');</v>
      </c>
    </row>
    <row r="128" spans="1:11">
      <c r="A128" s="4" t="s">
        <v>861</v>
      </c>
      <c r="B128" s="4" t="s">
        <v>933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'taxselection'</v>
      </c>
      <c r="E128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-&gt;default('Tax01')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9" spans="1:11">
      <c r="A129" s="4" t="s">
        <v>861</v>
      </c>
      <c r="B129" s="4" t="s">
        <v>935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'taxunique'</v>
      </c>
      <c r="E1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30" spans="1:11">
      <c r="A130" s="4" t="s">
        <v>861</v>
      </c>
      <c r="B130" s="4" t="s">
        <v>936</v>
      </c>
      <c r="C130" s="4" t="str">
        <f>VLOOKUP([Field],Columns[],2,0)&amp;"("</f>
        <v>foreignNullable(</v>
      </c>
      <c r="D130" s="4" t="str">
        <f>IF(VLOOKUP([Field],Columns[],3,0)&lt;&gt;"","'"&amp;VLOOKUP([Field],Columns[],3,0)&amp;"'","")</f>
        <v>'taxrule'</v>
      </c>
      <c r="E130" s="7" t="str">
        <f>IF(VLOOKUP([Field],Columns[],4,0)&lt;&gt;0,", "&amp;IF(ISERR(SEARCH(",",VLOOKUP([Field],Columns[],4,0))),"'"&amp;VLOOKUP([Field],Columns[],4,0)&amp;"'",VLOOKUP([Field],Columns[],4,0))&amp;")",")")</f>
        <v>, 'tax')</v>
      </c>
      <c r="F130" s="4" t="str">
        <f>IF(VLOOKUP([Field],Columns[],5,0)=0,"","-&gt;"&amp;VLOOKUP([Field],Columns[],5,0))</f>
        <v/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$table-&gt;foreignNullable('taxrule', 'tax');</v>
      </c>
    </row>
    <row r="131" spans="1:11">
      <c r="A131" s="4" t="s">
        <v>861</v>
      </c>
      <c r="B131" s="4" t="s">
        <v>937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'ratewithtax'</v>
      </c>
      <c r="E131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32" spans="1:11">
      <c r="A132" s="4" t="s">
        <v>861</v>
      </c>
      <c r="B132" s="4" t="s">
        <v>938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'discount01'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3" spans="1:11">
      <c r="A133" s="4" t="s">
        <v>861</v>
      </c>
      <c r="B133" s="4" t="s">
        <v>939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'discount02'</v>
      </c>
      <c r="E133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-&gt;default('NotRequired')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4" spans="1:11">
      <c r="A134" s="4" t="s">
        <v>861</v>
      </c>
      <c r="B134" s="4" t="s">
        <v>940</v>
      </c>
      <c r="C134" s="4" t="str">
        <f>VLOOKUP([Field],Columns[],2,0)&amp;"("</f>
        <v>enum(</v>
      </c>
      <c r="D134" s="4" t="str">
        <f>IF(VLOOKUP([Field],Columns[],3,0)&lt;&gt;"","'"&amp;VLOOKUP([Field],Columns[],3,0)&amp;"'","")</f>
        <v>'discount02base'</v>
      </c>
      <c r="E134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>-&gt;default('Net')</v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5" spans="1:11">
      <c r="A135" s="4" t="s">
        <v>861</v>
      </c>
      <c r="B135" s="4" t="s">
        <v>941</v>
      </c>
      <c r="C135" s="4" t="str">
        <f>VLOOKUP([Field],Columns[],2,0)&amp;"("</f>
        <v>enum(</v>
      </c>
      <c r="D135" s="4" t="str">
        <f>IF(VLOOKUP([Field],Columns[],3,0)&lt;&gt;"","'"&amp;VLOOKUP([Field],Columns[],3,0)&amp;"'","")</f>
        <v>'discount03'</v>
      </c>
      <c r="E135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-&gt;default('NotRequired')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6" spans="1:11">
      <c r="A136" s="4" t="s">
        <v>861</v>
      </c>
      <c r="B136" s="4" t="s">
        <v>942</v>
      </c>
      <c r="C136" s="4" t="str">
        <f>VLOOKUP([Field],Columns[],2,0)&amp;"("</f>
        <v>enum(</v>
      </c>
      <c r="D136" s="4" t="str">
        <f>IF(VLOOKUP([Field],Columns[],3,0)&lt;&gt;"","'"&amp;VLOOKUP([Field],Columns[],3,0)&amp;"'","")</f>
        <v>'discountmode'</v>
      </c>
      <c r="E136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-&gt;default('None')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7" spans="1:11">
      <c r="A137" s="4" t="s">
        <v>861</v>
      </c>
      <c r="B137" s="4" t="s">
        <v>943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'discount'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$table-&gt;char('discount', '15')-&gt;nullable();</v>
      </c>
    </row>
    <row r="138" spans="1:11">
      <c r="A138" s="4" t="s">
        <v>861</v>
      </c>
      <c r="B138" s="4" t="s">
        <v>288</v>
      </c>
      <c r="C138" s="4" t="str">
        <f>VLOOKUP([Field],Columns[],2,0)&amp;"("</f>
        <v>audit(</v>
      </c>
      <c r="D138" s="4" t="str">
        <f>IF(VLOOKUP([Field],Columns[],3,0)&lt;&gt;"","'"&amp;VLOOKUP([Field],Columns[],3,0)&amp;"'","")</f>
        <v/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$table-&gt;audit();</v>
      </c>
    </row>
    <row r="139" spans="1:11">
      <c r="A139" s="4" t="s">
        <v>901</v>
      </c>
      <c r="B139" s="4" t="s">
        <v>21</v>
      </c>
      <c r="C139" s="4" t="str">
        <f>VLOOKUP([Field],Columns[],2,0)&amp;"("</f>
        <v>bigIncrements(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$table-&gt;bigIncrements('id');</v>
      </c>
    </row>
    <row r="140" spans="1:11">
      <c r="A140" s="4" t="s">
        <v>901</v>
      </c>
      <c r="B140" s="4" t="s">
        <v>769</v>
      </c>
      <c r="C140" s="4" t="str">
        <f>VLOOKUP([Field],Columns[],2,0)&amp;"("</f>
        <v>char(</v>
      </c>
      <c r="D140" s="4" t="str">
        <f>IF(VLOOKUP([Field],Columns[],3,0)&lt;&gt;"","'"&amp;VLOOKUP([Field],Columns[],3,0)&amp;"'","")</f>
        <v>'code'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>-&gt;index()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$table-&gt;char('code', '15')-&gt;nullable()-&gt;index();</v>
      </c>
    </row>
    <row r="141" spans="1:11">
      <c r="A141" s="4" t="s">
        <v>901</v>
      </c>
      <c r="B141" s="4" t="s">
        <v>886</v>
      </c>
      <c r="C141" s="4" t="str">
        <f>VLOOKUP([Field],Columns[],2,0)&amp;"("</f>
        <v>char(</v>
      </c>
      <c r="D141" s="4" t="str">
        <f>IF(VLOOKUP([Field],Columns[],3,0)&lt;&gt;"","'"&amp;VLOOKUP([Field],Columns[],3,0)&amp;"'","")</f>
        <v>'cocode'</v>
      </c>
      <c r="E141" s="7" t="str">
        <f>IF(VLOOKUP([Field],Columns[],4,0)&lt;&gt;0,", "&amp;IF(ISERR(SEARCH(",",VLOOKUP([Field],Columns[],4,0))),"'"&amp;VLOOKUP([Field],Columns[],4,0)&amp;"'",VLOOKUP([Field],Columns[],4,0))&amp;")",")")</f>
        <v>, '5')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>-&gt;index()</v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$table-&gt;char('cocode', '5')-&gt;nullable()-&gt;index();</v>
      </c>
    </row>
    <row r="142" spans="1:11">
      <c r="A142" s="4" t="s">
        <v>901</v>
      </c>
      <c r="B142" s="4" t="s">
        <v>23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'name'</v>
      </c>
      <c r="E142" s="7" t="str">
        <f>IF(VLOOKUP([Field],Columns[],4,0)&lt;&gt;0,", "&amp;IF(ISERR(SEARCH(",",VLOOKUP([Field],Columns[],4,0))),"'"&amp;VLOOKUP([Field],Columns[],4,0)&amp;"'",VLOOKUP([Field],Columns[],4,0))&amp;")",")")</f>
        <v>, '64')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>-&gt;index()</v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$table-&gt;string('name', '64')-&gt;nullable()-&gt;index();</v>
      </c>
    </row>
    <row r="143" spans="1:11">
      <c r="A143" s="4" t="s">
        <v>901</v>
      </c>
      <c r="B143" s="4" t="s">
        <v>1846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'abr'</v>
      </c>
      <c r="E143" s="7" t="str">
        <f>IF(VLOOKUP([Field],Columns[],4,0)&lt;&gt;0,", "&amp;IF(ISERR(SEARCH(",",VLOOKUP([Field],Columns[],4,0))),"'"&amp;VLOOKUP([Field],Columns[],4,0)&amp;"'",VLOOKUP([Field],Columns[],4,0))&amp;")",")")</f>
        <v>, '15')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$table-&gt;string('abr', '15')-&gt;nullable();</v>
      </c>
    </row>
    <row r="144" spans="1:11">
      <c r="A144" s="4" t="s">
        <v>901</v>
      </c>
      <c r="B144" s="4" t="s">
        <v>902</v>
      </c>
      <c r="C144" s="4" t="str">
        <f>VLOOKUP([Field],Columns[],2,0)&amp;"("</f>
        <v>datetime(</v>
      </c>
      <c r="D144" s="4" t="str">
        <f>IF(VLOOKUP([Field],Columns[],3,0)&lt;&gt;"","'"&amp;VLOOKUP([Field],Columns[],3,0)&amp;"'","")</f>
        <v>'start_date'</v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>-&gt;nullable()</v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$table-&gt;datetime('start_date')-&gt;nullable();</v>
      </c>
    </row>
    <row r="145" spans="1:11">
      <c r="A145" s="4" t="s">
        <v>901</v>
      </c>
      <c r="B145" s="4" t="s">
        <v>904</v>
      </c>
      <c r="C145" s="4" t="str">
        <f>VLOOKUP([Field],Columns[],2,0)&amp;"("</f>
        <v>datetime(</v>
      </c>
      <c r="D145" s="4" t="str">
        <f>IF(VLOOKUP([Field],Columns[],3,0)&lt;&gt;"","'"&amp;VLOOKUP([Field],Columns[],3,0)&amp;"'","")</f>
        <v>'end_date'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-&gt;nullable()</v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$table-&gt;datetime('end_date')-&gt;nullable();</v>
      </c>
    </row>
    <row r="146" spans="1:11">
      <c r="A146" s="4" t="s">
        <v>901</v>
      </c>
      <c r="B146" s="4" t="s">
        <v>906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6" s="4" t="str">
        <f>IF(VLOOKUP([Field],Columns[],5,0)=0,"","-&gt;"&amp;VLOOKUP([Field],Columns[],5,0))</f>
        <v>-&gt;default('ReadWrite')</v>
      </c>
      <c r="G146" s="4" t="str">
        <f>IF(VLOOKUP([Field],Columns[],6,0)=0,"","-&gt;"&amp;VLOOKUP([Field],Columns[],6,0))</f>
        <v>-&gt;nullable()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7" spans="1:11">
      <c r="A147" s="4" t="s">
        <v>901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759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759</v>
      </c>
      <c r="B149" s="4" t="s">
        <v>900</v>
      </c>
      <c r="C149" s="4" t="str">
        <f>VLOOKUP([Field],Columns[],2,0)&amp;"("</f>
        <v>foreignCascade(</v>
      </c>
      <c r="D149" s="4" t="str">
        <f>IF(VLOOKUP([Field],Columns[],3,0)&lt;&gt;"","'"&amp;VLOOKUP([Field],Columns[],3,0)&amp;"'","")</f>
        <v>'user'</v>
      </c>
      <c r="E14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$table-&gt;foreignCascade('user', 'users');</v>
      </c>
    </row>
    <row r="150" spans="1:11">
      <c r="A150" s="2" t="s">
        <v>759</v>
      </c>
      <c r="B150" s="4" t="s">
        <v>792</v>
      </c>
      <c r="C150" s="4" t="str">
        <f>VLOOKUP([Field],Columns[],2,0)&amp;"("</f>
        <v>foreignCascade(</v>
      </c>
      <c r="D150" s="4" t="str">
        <f>IF(VLOOKUP([Field],Columns[],3,0)&lt;&gt;"","'"&amp;VLOOKUP([Field],Columns[],3,0)&amp;"'","")</f>
        <v>'store'</v>
      </c>
      <c r="E150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$table-&gt;foreignCascade('store', 'stores');</v>
      </c>
    </row>
    <row r="151" spans="1:11">
      <c r="A151" s="2" t="s">
        <v>759</v>
      </c>
      <c r="B151" s="4" t="s">
        <v>781</v>
      </c>
      <c r="C151" s="4" t="str">
        <f>VLOOKUP([Field],Columns[],2,0)&amp;"("</f>
        <v>foreignCascade(</v>
      </c>
      <c r="D151" s="4" t="str">
        <f>IF(VLOOKUP([Field],Columns[],3,0)&lt;&gt;"","'"&amp;VLOOKUP([Field],Columns[],3,0)&amp;"'","")</f>
        <v>'area'</v>
      </c>
      <c r="E151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$table-&gt;foreignCascade('area', 'areas');</v>
      </c>
    </row>
    <row r="152" spans="1:11">
      <c r="A152" s="2" t="s">
        <v>759</v>
      </c>
      <c r="B152" s="4" t="s">
        <v>776</v>
      </c>
      <c r="C152" s="4" t="str">
        <f>VLOOKUP([Field],Columns[],2,0)&amp;"("</f>
        <v>enum(</v>
      </c>
      <c r="D152" s="4" t="str">
        <f>IF(VLOOKUP([Field],Columns[],3,0)&lt;&gt;"","'"&amp;VLOOKUP([Field],Columns[],3,0)&amp;"'","")</f>
        <v>'status'</v>
      </c>
      <c r="E15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-&gt;default('Active')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3" spans="1:11">
      <c r="A153" s="2" t="s">
        <v>759</v>
      </c>
      <c r="B153" s="4" t="s">
        <v>288</v>
      </c>
      <c r="C153" s="4" t="str">
        <f>VLOOKUP([Field],Columns[],2,0)&amp;"("</f>
        <v>audit(</v>
      </c>
      <c r="D153" s="4" t="str">
        <f>IF(VLOOKUP([Field],Columns[],3,0)&lt;&gt;"","'"&amp;VLOOKUP([Field],Columns[],3,0)&amp;"'","")</f>
        <v/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$table-&gt;audit();</v>
      </c>
    </row>
    <row r="154" spans="1:11">
      <c r="A154" s="2" t="s">
        <v>761</v>
      </c>
      <c r="B154" s="4" t="s">
        <v>21</v>
      </c>
      <c r="C154" s="4" t="str">
        <f>VLOOKUP([Field],Columns[],2,0)&amp;"("</f>
        <v>bigIncrements(</v>
      </c>
      <c r="D154" s="4" t="str">
        <f>IF(VLOOKUP([Field],Columns[],3,0)&lt;&gt;"","'"&amp;VLOOKUP([Field],Columns[],3,0)&amp;"'","")</f>
        <v>'id'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$table-&gt;bigIncrements('id');</v>
      </c>
    </row>
    <row r="155" spans="1:11">
      <c r="A155" s="2" t="s">
        <v>761</v>
      </c>
      <c r="B155" s="4" t="s">
        <v>769</v>
      </c>
      <c r="C155" s="4" t="str">
        <f>VLOOKUP([Field],Columns[],2,0)&amp;"("</f>
        <v>char(</v>
      </c>
      <c r="D155" s="4" t="str">
        <f>IF(VLOOKUP([Field],Columns[],3,0)&lt;&gt;"","'"&amp;VLOOKUP([Field],Columns[],3,0)&amp;"'","")</f>
        <v>'code'</v>
      </c>
      <c r="E155" s="7" t="str">
        <f>IF(VLOOKUP([Field],Columns[],4,0)&lt;&gt;0,", "&amp;IF(ISERR(SEARCH(",",VLOOKUP([Field],Columns[],4,0))),"'"&amp;VLOOKUP([Field],Columns[],4,0)&amp;"'",VLOOKUP([Field],Columns[],4,0))&amp;")",")")</f>
        <v>, '15')</v>
      </c>
      <c r="F155" s="4" t="str">
        <f>IF(VLOOKUP([Field],Columns[],5,0)=0,"","-&gt;"&amp;VLOOKUP([Field],Columns[],5,0))</f>
        <v>-&gt;nullable()</v>
      </c>
      <c r="G155" s="4" t="str">
        <f>IF(VLOOKUP([Field],Columns[],6,0)=0,"","-&gt;"&amp;VLOOKUP([Field],Columns[],6,0))</f>
        <v>-&gt;index()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$table-&gt;char('code', '15')-&gt;nullable()-&gt;index();</v>
      </c>
    </row>
    <row r="156" spans="1:11">
      <c r="A156" s="2" t="s">
        <v>761</v>
      </c>
      <c r="B156" s="4" t="s">
        <v>23</v>
      </c>
      <c r="C156" s="4" t="str">
        <f>VLOOKUP([Field],Columns[],2,0)&amp;"("</f>
        <v>string(</v>
      </c>
      <c r="D156" s="4" t="str">
        <f>IF(VLOOKUP([Field],Columns[],3,0)&lt;&gt;"","'"&amp;VLOOKUP([Field],Columns[],3,0)&amp;"'","")</f>
        <v>'name'</v>
      </c>
      <c r="E156" s="7" t="str">
        <f>IF(VLOOKUP([Field],Columns[],4,0)&lt;&gt;0,", "&amp;IF(ISERR(SEARCH(",",VLOOKUP([Field],Columns[],4,0))),"'"&amp;VLOOKUP([Field],Columns[],4,0)&amp;"'",VLOOKUP([Field],Columns[],4,0))&amp;")",")")</f>
        <v>, '64')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-&gt;index()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$table-&gt;string('name', '64')-&gt;nullable()-&gt;index();</v>
      </c>
    </row>
    <row r="157" spans="1:11">
      <c r="A157" s="2" t="s">
        <v>761</v>
      </c>
      <c r="B157" s="4" t="s">
        <v>891</v>
      </c>
      <c r="C157" s="4" t="str">
        <f>VLOOKUP([Field],Columns[],2,0)&amp;"("</f>
        <v>char(</v>
      </c>
      <c r="D157" s="4" t="str">
        <f>IF(VLOOKUP([Field],Columns[],3,0)&lt;&gt;"","'"&amp;VLOOKUP([Field],Columns[],3,0)&amp;"'","")</f>
        <v>'igmref'</v>
      </c>
      <c r="E157" s="7" t="str">
        <f>IF(VLOOKUP([Field],Columns[],4,0)&lt;&gt;0,", "&amp;IF(ISERR(SEARCH(",",VLOOKUP([Field],Columns[],4,0))),"'"&amp;VLOOKUP([Field],Columns[],4,0)&amp;"'",VLOOKUP([Field],Columns[],4,0))&amp;")",")")</f>
        <v>, '31')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>-&gt;index()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$table-&gt;char('igmref', '31')-&gt;nullable()-&gt;index();</v>
      </c>
    </row>
    <row r="158" spans="1:11">
      <c r="A158" s="2" t="s">
        <v>761</v>
      </c>
      <c r="B158" s="4" t="s">
        <v>889</v>
      </c>
      <c r="C158" s="5" t="str">
        <f>VLOOKUP([Field],Columns[],2,0)&amp;"("</f>
        <v>foreignNullable(</v>
      </c>
      <c r="D158" s="5" t="str">
        <f>IF(VLOOKUP([Field],Columns[],3,0)&lt;&gt;"","'"&amp;VLOOKUP([Field],Columns[],3,0)&amp;"'","")</f>
        <v>'belongs'</v>
      </c>
      <c r="E15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8" s="5" t="str">
        <f>IF(VLOOKUP([Field],Columns[],5,0)=0,"","-&gt;"&amp;VLOOKUP([Field],Columns[],5,0))</f>
        <v/>
      </c>
      <c r="G158" s="5" t="str">
        <f>IF(VLOOKUP([Field],Columns[],6,0)=0,"","-&gt;"&amp;VLOOKUP([Field],Columns[],6,0))</f>
        <v/>
      </c>
      <c r="H158" s="5" t="str">
        <f>IF(VLOOKUP([Field],Columns[],7,0)=0,"","-&gt;"&amp;VLOOKUP([Field],Columns[],7,0))</f>
        <v/>
      </c>
      <c r="I158" s="5" t="str">
        <f>IF(VLOOKUP([Field],Columns[],8,0)=0,"","-&gt;"&amp;VLOOKUP([Field],Columns[],8,0))</f>
        <v/>
      </c>
      <c r="J158" s="5" t="str">
        <f>IF(VLOOKUP([Field],Columns[],9,0)=0,"","-&gt;"&amp;VLOOKUP([Field],Columns[],9,0))</f>
        <v/>
      </c>
      <c r="K158" s="5" t="str">
        <f>"$table-&gt;"&amp;[Type]&amp;[Name]&amp;[Arg2]&amp;[Method1]&amp;[Method2]&amp;[Method3]&amp;[Method4]&amp;[Method5]&amp;";"</f>
        <v>$table-&gt;foreignNullable('belongs', 'productgroups');</v>
      </c>
    </row>
    <row r="159" spans="1:11">
      <c r="A159" s="2" t="s">
        <v>761</v>
      </c>
      <c r="B159" s="4" t="s">
        <v>796</v>
      </c>
      <c r="C159" s="4" t="str">
        <f>VLOOKUP([Field],Columns[],2,0)&amp;"("</f>
        <v>foreignNullable(</v>
      </c>
      <c r="D159" s="4" t="str">
        <f>IF(VLOOKUP([Field],Columns[],3,0)&lt;&gt;"","'"&amp;VLOOKUP([Field],Columns[],3,0)&amp;"'","")</f>
        <v>'parent'</v>
      </c>
      <c r="E159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$table-&gt;foreignNullable('parent', 'productgroups');</v>
      </c>
    </row>
    <row r="160" spans="1:11">
      <c r="A160" s="2" t="s">
        <v>761</v>
      </c>
      <c r="B160" s="4" t="s">
        <v>981</v>
      </c>
      <c r="C160" s="4" t="str">
        <f>VLOOKUP([Field],Columns[],2,0)&amp;"("</f>
        <v>foreignNullable(</v>
      </c>
      <c r="D160" s="4" t="str">
        <f>IF(VLOOKUP([Field],Columns[],3,0)&lt;&gt;"","'"&amp;VLOOKUP([Field],Columns[],3,0)&amp;"'","")</f>
        <v>'tax1'</v>
      </c>
      <c r="E160" s="7" t="str">
        <f>IF(VLOOKUP([Field],Columns[],4,0)&lt;&gt;0,", "&amp;IF(ISERR(SEARCH(",",VLOOKUP([Field],Columns[],4,0))),"'"&amp;VLOOKUP([Field],Columns[],4,0)&amp;"'",VLOOKUP([Field],Columns[],4,0))&amp;")",")")</f>
        <v>, 'tax')</v>
      </c>
      <c r="F160" s="4" t="str">
        <f>IF(VLOOKUP([Field],Columns[],5,0)=0,"","-&gt;"&amp;VLOOKUP([Field],Columns[],5,0))</f>
        <v/>
      </c>
      <c r="G160" s="4" t="str">
        <f>IF(VLOOKUP([Field],Columns[],6,0)=0,"","-&gt;"&amp;VLOOKUP([Field],Columns[],6,0))</f>
        <v/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$table-&gt;foreignNullable('tax1', 'tax');</v>
      </c>
    </row>
    <row r="161" spans="1:11">
      <c r="A161" s="2" t="s">
        <v>761</v>
      </c>
      <c r="B161" s="4" t="s">
        <v>982</v>
      </c>
      <c r="C161" s="4" t="str">
        <f>VLOOKUP([Field],Columns[],2,0)&amp;"("</f>
        <v>foreignNullable(</v>
      </c>
      <c r="D161" s="4" t="str">
        <f>IF(VLOOKUP([Field],Columns[],3,0)&lt;&gt;"","'"&amp;VLOOKUP([Field],Columns[],3,0)&amp;"'","")</f>
        <v>'tax2'</v>
      </c>
      <c r="E161" s="7" t="str">
        <f>IF(VLOOKUP([Field],Columns[],4,0)&lt;&gt;0,", "&amp;IF(ISERR(SEARCH(",",VLOOKUP([Field],Columns[],4,0))),"'"&amp;VLOOKUP([Field],Columns[],4,0)&amp;"'",VLOOKUP([Field],Columns[],4,0))&amp;")",")")</f>
        <v>, 'tax')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$table-&gt;foreignNullable('tax2', 'tax');</v>
      </c>
    </row>
    <row r="162" spans="1:11">
      <c r="A162" s="2" t="s">
        <v>761</v>
      </c>
      <c r="B162" s="4" t="s">
        <v>773</v>
      </c>
      <c r="C162" s="4" t="str">
        <f>VLOOKUP([Field],Columns[],2,0)&amp;"("</f>
        <v>enum(</v>
      </c>
      <c r="D162" s="4" t="str">
        <f>IF(VLOOKUP([Field],Columns[],3,0)&lt;&gt;"","'"&amp;VLOOKUP([Field],Columns[],3,0)&amp;"'","")</f>
        <v>'type'</v>
      </c>
      <c r="E16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>-&gt;default('Public')</v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3" spans="1:11">
      <c r="A163" s="2" t="s">
        <v>761</v>
      </c>
      <c r="B163" s="4" t="s">
        <v>776</v>
      </c>
      <c r="C163" s="5" t="str">
        <f>VLOOKUP([Field],Columns[],2,0)&amp;"("</f>
        <v>enum(</v>
      </c>
      <c r="D163" s="5" t="str">
        <f>IF(VLOOKUP([Field],Columns[],3,0)&lt;&gt;"","'"&amp;VLOOKUP([Field],Columns[],3,0)&amp;"'","")</f>
        <v>'status'</v>
      </c>
      <c r="E163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3" s="5" t="str">
        <f>IF(VLOOKUP([Field],Columns[],5,0)=0,"","-&gt;"&amp;VLOOKUP([Field],Columns[],5,0))</f>
        <v>-&gt;nullable()</v>
      </c>
      <c r="G163" s="5" t="str">
        <f>IF(VLOOKUP([Field],Columns[],6,0)=0,"","-&gt;"&amp;VLOOKUP([Field],Columns[],6,0))</f>
        <v>-&gt;default('Active')</v>
      </c>
      <c r="H163" s="5" t="str">
        <f>IF(VLOOKUP([Field],Columns[],7,0)=0,"","-&gt;"&amp;VLOOKUP([Field],Columns[],7,0))</f>
        <v/>
      </c>
      <c r="I163" s="5" t="str">
        <f>IF(VLOOKUP([Field],Columns[],8,0)=0,"","-&gt;"&amp;VLOOKUP([Field],Columns[],8,0))</f>
        <v/>
      </c>
      <c r="J163" s="5" t="str">
        <f>IF(VLOOKUP([Field],Columns[],9,0)=0,"","-&gt;"&amp;VLOOKUP([Field],Columns[],9,0))</f>
        <v/>
      </c>
      <c r="K163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4" spans="1:11">
      <c r="A164" s="2" t="s">
        <v>761</v>
      </c>
      <c r="B164" s="4" t="s">
        <v>288</v>
      </c>
      <c r="C164" s="4" t="str">
        <f>VLOOKUP([Field],Columns[],2,0)&amp;"("</f>
        <v>audit(</v>
      </c>
      <c r="D164" s="4" t="str">
        <f>IF(VLOOKUP([Field],Columns[],3,0)&lt;&gt;"","'"&amp;VLOOKUP([Field],Columns[],3,0)&amp;"'","")</f>
        <v/>
      </c>
      <c r="E164" s="7" t="str">
        <f>IF(VLOOKUP([Field],Columns[],4,0)&lt;&gt;0,", "&amp;IF(ISERR(SEARCH(",",VLOOKUP([Field],Columns[],4,0))),"'"&amp;VLOOKUP([Field],Columns[],4,0)&amp;"'",VLOOKUP([Field],Columns[],4,0))&amp;")",")")</f>
        <v>)</v>
      </c>
      <c r="F164" s="4" t="str">
        <f>IF(VLOOKUP([Field],Columns[],5,0)=0,"","-&gt;"&amp;VLOOKUP([Field],Columns[],5,0))</f>
        <v/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$table-&gt;audit();</v>
      </c>
    </row>
    <row r="165" spans="1:11">
      <c r="A165" s="4" t="s">
        <v>760</v>
      </c>
      <c r="B165" s="4" t="s">
        <v>21</v>
      </c>
      <c r="C165" s="4" t="str">
        <f>VLOOKUP([Field],Columns[],2,0)&amp;"("</f>
        <v>bigIncrements(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$table-&gt;bigIncrements('id');</v>
      </c>
    </row>
    <row r="166" spans="1:11">
      <c r="A166" s="4" t="s">
        <v>760</v>
      </c>
      <c r="B166" s="4" t="s">
        <v>821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>-&gt;index()</v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$table-&gt;char('code', '30')-&gt;nullable()-&gt;index();</v>
      </c>
    </row>
    <row r="167" spans="1:11">
      <c r="A167" s="4" t="s">
        <v>760</v>
      </c>
      <c r="B167" s="4" t="s">
        <v>23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'name'</v>
      </c>
      <c r="E167" s="7" t="str">
        <f>IF(VLOOKUP([Field],Columns[],4,0)&lt;&gt;0,", "&amp;IF(ISERR(SEARCH(",",VLOOKUP([Field],Columns[],4,0))),"'"&amp;VLOOKUP([Field],Columns[],4,0)&amp;"'",VLOOKUP([Field],Columns[],4,0))&amp;")",")")</f>
        <v>, '64')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>-&gt;index()</v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$table-&gt;string('name', '64')-&gt;nullable()-&gt;index();</v>
      </c>
    </row>
    <row r="168" spans="1:11">
      <c r="A168" s="4" t="s">
        <v>760</v>
      </c>
      <c r="B168" s="4" t="s">
        <v>818</v>
      </c>
      <c r="C168" s="4" t="str">
        <f>VLOOKUP([Field],Columns[],2,0)&amp;"("</f>
        <v>char(</v>
      </c>
      <c r="D168" s="4" t="str">
        <f>IF(VLOOKUP([Field],Columns[],3,0)&lt;&gt;"","'"&amp;VLOOKUP([Field],Columns[],3,0)&amp;"'","")</f>
        <v>'uom'</v>
      </c>
      <c r="E168" s="7" t="str">
        <f>IF(VLOOKUP([Field],Columns[],4,0)&lt;&gt;0,", "&amp;IF(ISERR(SEARCH(",",VLOOKUP([Field],Columns[],4,0))),"'"&amp;VLOOKUP([Field],Columns[],4,0)&amp;"'",VLOOKUP([Field],Columns[],4,0))&amp;")",")")</f>
        <v>, '15')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$table-&gt;char('uom', '15')-&gt;nullable();</v>
      </c>
    </row>
    <row r="169" spans="1:11">
      <c r="A169" s="4" t="s">
        <v>760</v>
      </c>
      <c r="B169" s="4" t="s">
        <v>819</v>
      </c>
      <c r="C169" s="4" t="str">
        <f>VLOOKUP([Field],Columns[],2,0)&amp;"("</f>
        <v>char(</v>
      </c>
      <c r="D169" s="4" t="str">
        <f>IF(VLOOKUP([Field],Columns[],3,0)&lt;&gt;"","'"&amp;VLOOKUP([Field],Columns[],3,0)&amp;"'","")</f>
        <v>'partcode'</v>
      </c>
      <c r="E169" s="7" t="str">
        <f>IF(VLOOKUP([Field],Columns[],4,0)&lt;&gt;0,", "&amp;IF(ISERR(SEARCH(",",VLOOKUP([Field],Columns[],4,0))),"'"&amp;VLOOKUP([Field],Columns[],4,0)&amp;"'",VLOOKUP([Field],Columns[],4,0))&amp;")",")")</f>
        <v>, '30')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$table-&gt;char('partcode', '30')-&gt;nullable();</v>
      </c>
    </row>
    <row r="170" spans="1:11">
      <c r="A170" s="4" t="s">
        <v>760</v>
      </c>
      <c r="B170" s="4" t="s">
        <v>820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'barcode'</v>
      </c>
      <c r="E170" s="7" t="str">
        <f>IF(VLOOKUP([Field],Columns[],4,0)&lt;&gt;0,", "&amp;IF(ISERR(SEARCH(",",VLOOKUP([Field],Columns[],4,0))),"'"&amp;VLOOKUP([Field],Columns[],4,0)&amp;"'",VLOOKUP([Field],Columns[],4,0))&amp;")",")")</f>
        <v>, '128')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$table-&gt;string('barcode', '128')-&gt;nullable();</v>
      </c>
    </row>
    <row r="171" spans="1:11">
      <c r="A171" s="4" t="s">
        <v>760</v>
      </c>
      <c r="B171" s="4" t="s">
        <v>797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$table-&gt;string('narration', '1024')-&gt;nullable();</v>
      </c>
    </row>
    <row r="172" spans="1:11">
      <c r="A172" s="4" t="s">
        <v>760</v>
      </c>
      <c r="B172" s="4" t="s">
        <v>799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'narration2'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$table-&gt;string('narration2', '1024')-&gt;nullable();</v>
      </c>
    </row>
    <row r="173" spans="1:11">
      <c r="A173" s="4" t="s">
        <v>760</v>
      </c>
      <c r="B173" s="4" t="s">
        <v>800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'narration3'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$table-&gt;string('narration3', '1024')-&gt;nullable();</v>
      </c>
    </row>
    <row r="174" spans="1:11">
      <c r="A174" s="4" t="s">
        <v>760</v>
      </c>
      <c r="B174" s="4" t="s">
        <v>801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'narration4'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$table-&gt;string('narration4', '1024')-&gt;nullable();</v>
      </c>
    </row>
    <row r="175" spans="1:11">
      <c r="A175" s="4" t="s">
        <v>760</v>
      </c>
      <c r="B175" s="4" t="s">
        <v>802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'narration5'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$table-&gt;string('narration5', '1024')-&gt;nullable();</v>
      </c>
    </row>
    <row r="176" spans="1:11">
      <c r="A176" s="4" t="s">
        <v>760</v>
      </c>
      <c r="B176" s="4" t="s">
        <v>803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'narration6'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$table-&gt;string('narration6', '1024')-&gt;nullable();</v>
      </c>
    </row>
    <row r="177" spans="1:11">
      <c r="A177" s="4" t="s">
        <v>760</v>
      </c>
      <c r="B177" s="4" t="s">
        <v>804</v>
      </c>
      <c r="C177" s="5" t="str">
        <f>VLOOKUP([Field],Columns[],2,0)&amp;"("</f>
        <v>string(</v>
      </c>
      <c r="D177" s="5" t="str">
        <f>IF(VLOOKUP([Field],Columns[],3,0)&lt;&gt;"","'"&amp;VLOOKUP([Field],Columns[],3,0)&amp;"'","")</f>
        <v>'narration7'</v>
      </c>
      <c r="E17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5" t="str">
        <f>IF(VLOOKUP([Field],Columns[],5,0)=0,"","-&gt;"&amp;VLOOKUP([Field],Columns[],5,0))</f>
        <v>-&gt;nullable()</v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$table-&gt;string('narration7', '1024')-&gt;nullable();</v>
      </c>
    </row>
    <row r="178" spans="1:11">
      <c r="A178" s="4" t="s">
        <v>760</v>
      </c>
      <c r="B178" s="4" t="s">
        <v>805</v>
      </c>
      <c r="C178" s="5" t="str">
        <f>VLOOKUP([Field],Columns[],2,0)&amp;"("</f>
        <v>string(</v>
      </c>
      <c r="D178" s="5" t="str">
        <f>IF(VLOOKUP([Field],Columns[],3,0)&lt;&gt;"","'"&amp;VLOOKUP([Field],Columns[],3,0)&amp;"'","")</f>
        <v>'narration8'</v>
      </c>
      <c r="E17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8" s="5" t="str">
        <f>IF(VLOOKUP([Field],Columns[],5,0)=0,"","-&gt;"&amp;VLOOKUP([Field],Columns[],5,0))</f>
        <v>-&gt;nullable()</v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$table-&gt;string('narration8', '1024')-&gt;nullable();</v>
      </c>
    </row>
    <row r="179" spans="1:11">
      <c r="A179" s="4" t="s">
        <v>760</v>
      </c>
      <c r="B179" s="4" t="s">
        <v>806</v>
      </c>
      <c r="C179" s="5" t="str">
        <f>VLOOKUP([Field],Columns[],2,0)&amp;"("</f>
        <v>string(</v>
      </c>
      <c r="D179" s="5" t="str">
        <f>IF(VLOOKUP([Field],Columns[],3,0)&lt;&gt;"","'"&amp;VLOOKUP([Field],Columns[],3,0)&amp;"'","")</f>
        <v>'narration9'</v>
      </c>
      <c r="E17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9" s="5" t="str">
        <f>IF(VLOOKUP([Field],Columns[],5,0)=0,"","-&gt;"&amp;VLOOKUP([Field],Columns[],5,0))</f>
        <v>-&gt;nullable()</v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$table-&gt;string('narration9', '1024')-&gt;nullable();</v>
      </c>
    </row>
    <row r="180" spans="1:11">
      <c r="A180" s="4" t="s">
        <v>760</v>
      </c>
      <c r="B180" s="4" t="s">
        <v>807</v>
      </c>
      <c r="C180" s="4" t="str">
        <f>VLOOKUP([Field],Columns[],2,0)&amp;"("</f>
        <v>string(</v>
      </c>
      <c r="D180" s="4" t="str">
        <f>IF(VLOOKUP([Field],Columns[],3,0)&lt;&gt;"","'"&amp;VLOOKUP([Field],Columns[],3,0)&amp;"'","")</f>
        <v>'narration10'</v>
      </c>
      <c r="E180" s="7" t="str">
        <f>IF(VLOOKUP([Field],Columns[],4,0)&lt;&gt;0,", "&amp;IF(ISERR(SEARCH(",",VLOOKUP([Field],Columns[],4,0))),"'"&amp;VLOOKUP([Field],Columns[],4,0)&amp;"'",VLOOKUP([Field],Columns[],4,0))&amp;")",")")</f>
        <v>, '1024')</v>
      </c>
      <c r="F180" s="4" t="str">
        <f>IF(VLOOKUP([Field],Columns[],5,0)=0,"","-&gt;"&amp;VLOOKUP([Field],Columns[],5,0))</f>
        <v>-&gt;nullable()</v>
      </c>
      <c r="G180" s="4" t="str">
        <f>IF(VLOOKUP([Field],Columns[],6,0)=0,"","-&gt;"&amp;VLOOKUP([Field],Columns[],6,0))</f>
        <v/>
      </c>
      <c r="H180" s="4" t="str">
        <f>IF(VLOOKUP([Field],Columns[],7,0)=0,"","-&gt;"&amp;VLOOKUP([Field],Columns[],7,0))</f>
        <v/>
      </c>
      <c r="I180" s="4" t="str">
        <f>IF(VLOOKUP([Field],Columns[],8,0)=0,"","-&gt;"&amp;VLOOKUP([Field],Columns[],8,0))</f>
        <v/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$table-&gt;string('narration10', '1024')-&gt;nullable();</v>
      </c>
    </row>
    <row r="181" spans="1:11">
      <c r="A181" s="4" t="s">
        <v>760</v>
      </c>
      <c r="B181" s="5" t="s">
        <v>808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'group1'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$table-&gt;foreignNullable('group1', 'productgroups');</v>
      </c>
    </row>
    <row r="182" spans="1:11">
      <c r="A182" s="4" t="s">
        <v>760</v>
      </c>
      <c r="B182" s="5" t="s">
        <v>809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'group2'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$table-&gt;foreignNullable('group2', 'productgroups');</v>
      </c>
    </row>
    <row r="183" spans="1:11">
      <c r="A183" s="4" t="s">
        <v>760</v>
      </c>
      <c r="B183" s="5" t="s">
        <v>810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'group3'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$table-&gt;foreignNullable('group3', 'productgroups');</v>
      </c>
    </row>
    <row r="184" spans="1:11">
      <c r="A184" s="4" t="s">
        <v>760</v>
      </c>
      <c r="B184" s="5" t="s">
        <v>811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'group4'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$table-&gt;foreignNullable('group4', 'productgroups');</v>
      </c>
    </row>
    <row r="185" spans="1:11">
      <c r="A185" s="4" t="s">
        <v>760</v>
      </c>
      <c r="B185" s="5" t="s">
        <v>812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'group5'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$table-&gt;foreignNullable('group5', 'productgroups');</v>
      </c>
    </row>
    <row r="186" spans="1:11">
      <c r="A186" s="4" t="s">
        <v>760</v>
      </c>
      <c r="B186" s="5" t="s">
        <v>813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'group6'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$table-&gt;foreignNullable('group6', 'productgroups');</v>
      </c>
    </row>
    <row r="187" spans="1:11">
      <c r="A187" s="4" t="s">
        <v>760</v>
      </c>
      <c r="B187" s="5" t="s">
        <v>814</v>
      </c>
      <c r="C187" s="5" t="str">
        <f>VLOOKUP([Field],Columns[],2,0)&amp;"("</f>
        <v>foreignNullable(</v>
      </c>
      <c r="D187" s="5" t="str">
        <f>IF(VLOOKUP([Field],Columns[],3,0)&lt;&gt;"","'"&amp;VLOOKUP([Field],Columns[],3,0)&amp;"'","")</f>
        <v>'group7'</v>
      </c>
      <c r="E18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5" t="str">
        <f>IF(VLOOKUP([Field],Columns[],5,0)=0,"","-&gt;"&amp;VLOOKUP([Field],Columns[],5,0))</f>
        <v/>
      </c>
      <c r="G187" s="5" t="str">
        <f>IF(VLOOKUP([Field],Columns[],6,0)=0,"","-&gt;"&amp;VLOOKUP([Field],Columns[],6,0))</f>
        <v/>
      </c>
      <c r="H187" s="5" t="str">
        <f>IF(VLOOKUP([Field],Columns[],7,0)=0,"","-&gt;"&amp;VLOOKUP([Field],Columns[],7,0))</f>
        <v/>
      </c>
      <c r="I187" s="5" t="str">
        <f>IF(VLOOKUP([Field],Columns[],8,0)=0,"","-&gt;"&amp;VLOOKUP([Field],Columns[],8,0))</f>
        <v/>
      </c>
      <c r="J187" s="5" t="str">
        <f>IF(VLOOKUP([Field],Columns[],9,0)=0,"","-&gt;"&amp;VLOOKUP([Field],Columns[],9,0))</f>
        <v/>
      </c>
      <c r="K187" s="5" t="str">
        <f>"$table-&gt;"&amp;[Type]&amp;[Name]&amp;[Arg2]&amp;[Method1]&amp;[Method2]&amp;[Method3]&amp;[Method4]&amp;[Method5]&amp;";"</f>
        <v>$table-&gt;foreignNullable('group7', 'productgroups');</v>
      </c>
    </row>
    <row r="188" spans="1:11">
      <c r="A188" s="4" t="s">
        <v>760</v>
      </c>
      <c r="B188" s="5" t="s">
        <v>815</v>
      </c>
      <c r="C188" s="5" t="str">
        <f>VLOOKUP([Field],Columns[],2,0)&amp;"("</f>
        <v>foreignNullable(</v>
      </c>
      <c r="D188" s="5" t="str">
        <f>IF(VLOOKUP([Field],Columns[],3,0)&lt;&gt;"","'"&amp;VLOOKUP([Field],Columns[],3,0)&amp;"'","")</f>
        <v>'group8'</v>
      </c>
      <c r="E18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8" s="5" t="str">
        <f>IF(VLOOKUP([Field],Columns[],5,0)=0,"","-&gt;"&amp;VLOOKUP([Field],Columns[],5,0))</f>
        <v/>
      </c>
      <c r="G188" s="5" t="str">
        <f>IF(VLOOKUP([Field],Columns[],6,0)=0,"","-&gt;"&amp;VLOOKUP([Field],Columns[],6,0))</f>
        <v/>
      </c>
      <c r="H188" s="5" t="str">
        <f>IF(VLOOKUP([Field],Columns[],7,0)=0,"","-&gt;"&amp;VLOOKUP([Field],Columns[],7,0))</f>
        <v/>
      </c>
      <c r="I188" s="5" t="str">
        <f>IF(VLOOKUP([Field],Columns[],8,0)=0,"","-&gt;"&amp;VLOOKUP([Field],Columns[],8,0))</f>
        <v/>
      </c>
      <c r="J188" s="5" t="str">
        <f>IF(VLOOKUP([Field],Columns[],9,0)=0,"","-&gt;"&amp;VLOOKUP([Field],Columns[],9,0))</f>
        <v/>
      </c>
      <c r="K188" s="5" t="str">
        <f>"$table-&gt;"&amp;[Type]&amp;[Name]&amp;[Arg2]&amp;[Method1]&amp;[Method2]&amp;[Method3]&amp;[Method4]&amp;[Method5]&amp;";"</f>
        <v>$table-&gt;foreignNullable('group8', 'productgroups');</v>
      </c>
    </row>
    <row r="189" spans="1:11">
      <c r="A189" s="4" t="s">
        <v>760</v>
      </c>
      <c r="B189" s="5" t="s">
        <v>816</v>
      </c>
      <c r="C189" s="5" t="str">
        <f>VLOOKUP([Field],Columns[],2,0)&amp;"("</f>
        <v>foreignNullable(</v>
      </c>
      <c r="D189" s="5" t="str">
        <f>IF(VLOOKUP([Field],Columns[],3,0)&lt;&gt;"","'"&amp;VLOOKUP([Field],Columns[],3,0)&amp;"'","")</f>
        <v>'group9'</v>
      </c>
      <c r="E18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9" s="5" t="str">
        <f>IF(VLOOKUP([Field],Columns[],5,0)=0,"","-&gt;"&amp;VLOOKUP([Field],Columns[],5,0))</f>
        <v/>
      </c>
      <c r="G189" s="5" t="str">
        <f>IF(VLOOKUP([Field],Columns[],6,0)=0,"","-&gt;"&amp;VLOOKUP([Field],Columns[],6,0))</f>
        <v/>
      </c>
      <c r="H189" s="5" t="str">
        <f>IF(VLOOKUP([Field],Columns[],7,0)=0,"","-&gt;"&amp;VLOOKUP([Field],Columns[],7,0))</f>
        <v/>
      </c>
      <c r="I189" s="5" t="str">
        <f>IF(VLOOKUP([Field],Columns[],8,0)=0,"","-&gt;"&amp;VLOOKUP([Field],Columns[],8,0))</f>
        <v/>
      </c>
      <c r="J189" s="5" t="str">
        <f>IF(VLOOKUP([Field],Columns[],9,0)=0,"","-&gt;"&amp;VLOOKUP([Field],Columns[],9,0))</f>
        <v/>
      </c>
      <c r="K189" s="5" t="str">
        <f>"$table-&gt;"&amp;[Type]&amp;[Name]&amp;[Arg2]&amp;[Method1]&amp;[Method2]&amp;[Method3]&amp;[Method4]&amp;[Method5]&amp;";"</f>
        <v>$table-&gt;foreignNullable('group9', 'productgroups');</v>
      </c>
    </row>
    <row r="190" spans="1:11">
      <c r="A190" s="4" t="s">
        <v>760</v>
      </c>
      <c r="B190" s="4" t="s">
        <v>817</v>
      </c>
      <c r="C190" s="4" t="str">
        <f>VLOOKUP([Field],Columns[],2,0)&amp;"("</f>
        <v>foreignNullable(</v>
      </c>
      <c r="D190" s="4" t="str">
        <f>IF(VLOOKUP([Field],Columns[],3,0)&lt;&gt;"","'"&amp;VLOOKUP([Field],Columns[],3,0)&amp;"'","")</f>
        <v>'group10'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$table-&gt;foreignNullable('group10', 'productgroups');</v>
      </c>
    </row>
    <row r="191" spans="1:11">
      <c r="A191" s="4" t="s">
        <v>760</v>
      </c>
      <c r="B191" s="4" t="s">
        <v>773</v>
      </c>
      <c r="C191" s="4" t="str">
        <f>VLOOKUP([Field],Columns[],2,0)&amp;"("</f>
        <v>enum(</v>
      </c>
      <c r="D191" s="4" t="str">
        <f>IF(VLOOKUP([Field],Columns[],3,0)&lt;&gt;"","'"&amp;VLOOKUP([Field],Columns[],3,0)&amp;"'","")</f>
        <v>'type'</v>
      </c>
      <c r="E191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>-&gt;default('Public')</v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92" spans="1:11">
      <c r="A192" s="4" t="s">
        <v>760</v>
      </c>
      <c r="B192" s="4" t="s">
        <v>776</v>
      </c>
      <c r="C192" s="4" t="str">
        <f>VLOOKUP([Field],Columns[],2,0)&amp;"("</f>
        <v>enum(</v>
      </c>
      <c r="D192" s="4" t="str">
        <f>IF(VLOOKUP([Field],Columns[],3,0)&lt;&gt;"","'"&amp;VLOOKUP([Field],Columns[],3,0)&amp;"'","")</f>
        <v>'status'</v>
      </c>
      <c r="E19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2" s="4" t="str">
        <f>IF(VLOOKUP([Field],Columns[],5,0)=0,"","-&gt;"&amp;VLOOKUP([Field],Columns[],5,0))</f>
        <v>-&gt;nullable()</v>
      </c>
      <c r="G192" s="4" t="str">
        <f>IF(VLOOKUP([Field],Columns[],6,0)=0,"","-&gt;"&amp;VLOOKUP([Field],Columns[],6,0))</f>
        <v>-&gt;default('Active')</v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3" spans="1:11">
      <c r="A193" s="4" t="s">
        <v>760</v>
      </c>
      <c r="B193" s="4" t="s">
        <v>288</v>
      </c>
      <c r="C193" s="4" t="str">
        <f>VLOOKUP([Field],Columns[],2,0)&amp;"("</f>
        <v>audit(</v>
      </c>
      <c r="D193" s="4" t="str">
        <f>IF(VLOOKUP([Field],Columns[],3,0)&lt;&gt;"","'"&amp;VLOOKUP([Field],Columns[],3,0)&amp;"'","")</f>
        <v/>
      </c>
      <c r="E193" s="7" t="str">
        <f>IF(VLOOKUP([Field],Columns[],4,0)&lt;&gt;0,", "&amp;IF(ISERR(SEARCH(",",VLOOKUP([Field],Columns[],4,0))),"'"&amp;VLOOKUP([Field],Columns[],4,0)&amp;"'",VLOOKUP([Field],Columns[],4,0))&amp;")",")")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$table-&gt;audit();</v>
      </c>
    </row>
    <row r="194" spans="1:11">
      <c r="A194" s="4" t="s">
        <v>762</v>
      </c>
      <c r="B194" s="4" t="s">
        <v>21</v>
      </c>
      <c r="C194" s="4" t="str">
        <f>VLOOKUP([Field],Columns[],2,0)&amp;"("</f>
        <v>bigIncrements(</v>
      </c>
      <c r="D194" s="4" t="str">
        <f>IF(VLOOKUP([Field],Columns[],3,0)&lt;&gt;"","'"&amp;VLOOKUP([Field],Columns[],3,0)&amp;"'","")</f>
        <v>'id'</v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$table-&gt;bigIncrements('id');</v>
      </c>
    </row>
    <row r="195" spans="1:11">
      <c r="A195" s="4" t="s">
        <v>762</v>
      </c>
      <c r="B195" s="4" t="s">
        <v>792</v>
      </c>
      <c r="C195" s="4" t="str">
        <f>VLOOKUP([Field],Columns[],2,0)&amp;"("</f>
        <v>foreignCascade(</v>
      </c>
      <c r="D195" s="4" t="str">
        <f>IF(VLOOKUP([Field],Columns[],3,0)&lt;&gt;"","'"&amp;VLOOKUP([Field],Columns[],3,0)&amp;"'","")</f>
        <v>'store'</v>
      </c>
      <c r="E1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$table-&gt;foreignCascade('store', 'stores');</v>
      </c>
    </row>
    <row r="196" spans="1:11">
      <c r="A196" s="4" t="s">
        <v>762</v>
      </c>
      <c r="B196" s="4" t="s">
        <v>823</v>
      </c>
      <c r="C196" s="4" t="str">
        <f>VLOOKUP([Field],Columns[],2,0)&amp;"("</f>
        <v>foreignCascade(</v>
      </c>
      <c r="D196" s="4" t="str">
        <f>IF(VLOOKUP([Field],Columns[],3,0)&lt;&gt;"","'"&amp;VLOOKUP([Field],Columns[],3,0)&amp;"'","")</f>
        <v>'product'</v>
      </c>
      <c r="E196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$table-&gt;foreignCascade('product', 'products');</v>
      </c>
    </row>
    <row r="197" spans="1:11">
      <c r="A197" s="4" t="s">
        <v>762</v>
      </c>
      <c r="B197" s="4" t="s">
        <v>288</v>
      </c>
      <c r="C197" s="4" t="str">
        <f>VLOOKUP([Field],Columns[],2,0)&amp;"("</f>
        <v>audit(</v>
      </c>
      <c r="D197" s="4" t="str">
        <f>IF(VLOOKUP([Field],Columns[],3,0)&lt;&gt;"","'"&amp;VLOOKUP([Field],Columns[],3,0)&amp;"'","")</f>
        <v/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$table-&gt;audit();</v>
      </c>
    </row>
    <row r="198" spans="1:11">
      <c r="A198" s="4" t="s">
        <v>763</v>
      </c>
      <c r="B198" s="4" t="s">
        <v>21</v>
      </c>
      <c r="C198" s="4" t="str">
        <f>VLOOKUP([Field],Columns[],2,0)&amp;"("</f>
        <v>bigIncrements(</v>
      </c>
      <c r="D198" s="4" t="str">
        <f>IF(VLOOKUP([Field],Columns[],3,0)&lt;&gt;"","'"&amp;VLOOKUP([Field],Columns[],3,0)&amp;"'","")</f>
        <v>'id'</v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$table-&gt;bigIncrements('id');</v>
      </c>
    </row>
    <row r="199" spans="1:11">
      <c r="A199" s="4" t="s">
        <v>763</v>
      </c>
      <c r="B199" s="4" t="s">
        <v>769</v>
      </c>
      <c r="C199" s="4" t="str">
        <f>VLOOKUP([Field],Columns[],2,0)&amp;"("</f>
        <v>char(</v>
      </c>
      <c r="D199" s="4" t="str">
        <f>IF(VLOOKUP([Field],Columns[],3,0)&lt;&gt;"","'"&amp;VLOOKUP([Field],Columns[],3,0)&amp;"'","")</f>
        <v>'code'</v>
      </c>
      <c r="E199" s="7" t="str">
        <f>IF(VLOOKUP([Field],Columns[],4,0)&lt;&gt;0,", "&amp;IF(ISERR(SEARCH(",",VLOOKUP([Field],Columns[],4,0))),"'"&amp;VLOOKUP([Field],Columns[],4,0)&amp;"'",VLOOKUP([Field],Columns[],4,0))&amp;")",")")</f>
        <v>, '15')</v>
      </c>
      <c r="F199" s="4" t="str">
        <f>IF(VLOOKUP([Field],Columns[],5,0)=0,"","-&gt;"&amp;VLOOKUP([Field],Columns[],5,0))</f>
        <v>-&gt;nullable()</v>
      </c>
      <c r="G199" s="4" t="str">
        <f>IF(VLOOKUP([Field],Columns[],6,0)=0,"","-&gt;"&amp;VLOOKUP([Field],Columns[],6,0))</f>
        <v>-&gt;index()</v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$table-&gt;char('code', '15')-&gt;nullable()-&gt;index();</v>
      </c>
    </row>
    <row r="200" spans="1:11">
      <c r="A200" s="4" t="s">
        <v>763</v>
      </c>
      <c r="B200" s="4" t="s">
        <v>23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"&amp;IF(ISERR(SEARCH(",",VLOOKUP([Field],Columns[],4,0))),"'"&amp;VLOOKUP([Field],Columns[],4,0)&amp;"'",VLOOKUP([Field],Columns[],4,0))&amp;")",")")</f>
        <v>, '64')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>-&gt;index()</v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'64')-&gt;nullable()-&gt;index();</v>
      </c>
    </row>
    <row r="201" spans="1:11">
      <c r="A201" s="4" t="s">
        <v>763</v>
      </c>
      <c r="B201" s="4" t="s">
        <v>776</v>
      </c>
      <c r="C201" s="4" t="str">
        <f>VLOOKUP([Field],Columns[],2,0)&amp;"("</f>
        <v>enum(</v>
      </c>
      <c r="D201" s="4" t="str">
        <f>IF(VLOOKUP([Field],Columns[],3,0)&lt;&gt;"","'"&amp;VLOOKUP([Field],Columns[],3,0)&amp;"'","")</f>
        <v>'status'</v>
      </c>
      <c r="E2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>-&gt;default('Active')</v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2" spans="1:11">
      <c r="A202" s="4" t="s">
        <v>763</v>
      </c>
      <c r="B202" s="4" t="s">
        <v>288</v>
      </c>
      <c r="C202" s="4" t="str">
        <f>VLOOKUP([Field],Columns[],2,0)&amp;"("</f>
        <v>audit(</v>
      </c>
      <c r="D202" s="4" t="str">
        <f>IF(VLOOKUP([Field],Columns[],3,0)&lt;&gt;"","'"&amp;VLOOKUP([Field],Columns[],3,0)&amp;"'","")</f>
        <v/>
      </c>
      <c r="E202" s="7" t="str">
        <f>IF(VLOOKUP([Field],Columns[],4,0)&lt;&gt;0,", "&amp;IF(ISERR(SEARCH(",",VLOOKUP([Field],Columns[],4,0))),"'"&amp;VLOOKUP([Field],Columns[],4,0)&amp;"'",VLOOKUP([Field],Columns[],4,0))&amp;")",")")</f>
        <v>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$table-&gt;audit();</v>
      </c>
    </row>
    <row r="203" spans="1:11">
      <c r="A203" s="4" t="s">
        <v>764</v>
      </c>
      <c r="B203" s="4" t="s">
        <v>21</v>
      </c>
      <c r="C203" s="4" t="str">
        <f>VLOOKUP([Field],Columns[],2,0)&amp;"("</f>
        <v>bigIncrements(</v>
      </c>
      <c r="D203" s="4" t="str">
        <f>IF(VLOOKUP([Field],Columns[],3,0)&lt;&gt;"","'"&amp;VLOOKUP([Field],Columns[],3,0)&amp;"'","")</f>
        <v>'id'</v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$table-&gt;bigIncrements('id');</v>
      </c>
    </row>
    <row r="204" spans="1:11">
      <c r="A204" s="4" t="s">
        <v>764</v>
      </c>
      <c r="B204" s="4" t="s">
        <v>822</v>
      </c>
      <c r="C204" s="4" t="str">
        <f>VLOOKUP([Field],Columns[],2,0)&amp;"("</f>
        <v>foreignCascade(</v>
      </c>
      <c r="D204" s="4" t="str">
        <f>IF(VLOOKUP([Field],Columns[],3,0)&lt;&gt;"","'"&amp;VLOOKUP([Field],Columns[],3,0)&amp;"'","")</f>
        <v>'pricelist'</v>
      </c>
      <c r="E204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$table-&gt;foreignCascade('pricelist', 'pricelist');</v>
      </c>
    </row>
    <row r="205" spans="1:11">
      <c r="A205" s="4" t="s">
        <v>764</v>
      </c>
      <c r="B205" s="4" t="s">
        <v>823</v>
      </c>
      <c r="C205" s="4" t="str">
        <f>VLOOKUP([Field],Columns[],2,0)&amp;"("</f>
        <v>foreignCascade(</v>
      </c>
      <c r="D205" s="4" t="str">
        <f>IF(VLOOKUP([Field],Columns[],3,0)&lt;&gt;"","'"&amp;VLOOKUP([Field],Columns[],3,0)&amp;"'","")</f>
        <v>'product'</v>
      </c>
      <c r="E20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$table-&gt;foreignCascade('product', 'products');</v>
      </c>
    </row>
    <row r="206" spans="1:11">
      <c r="A206" s="4" t="s">
        <v>764</v>
      </c>
      <c r="B206" s="4" t="s">
        <v>825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'price'</v>
      </c>
      <c r="E206" s="7" t="str">
        <f>IF(VLOOKUP([Field],Columns[],4,0)&lt;&gt;0,", "&amp;IF(ISERR(SEARCH(",",VLOOKUP([Field],Columns[],4,0))),"'"&amp;VLOOKUP([Field],Columns[],4,0)&amp;"'",VLOOKUP([Field],Columns[],4,0))&amp;")",")")</f>
        <v>, 30,10)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$table-&gt;decimal('price', 30,10)-&gt;default(0);</v>
      </c>
    </row>
    <row r="207" spans="1:11">
      <c r="A207" s="4" t="s">
        <v>764</v>
      </c>
      <c r="B207" s="4" t="s">
        <v>826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'price_min'</v>
      </c>
      <c r="E207" s="7" t="str">
        <f>IF(VLOOKUP([Field],Columns[],4,0)&lt;&gt;0,", "&amp;IF(ISERR(SEARCH(",",VLOOKUP([Field],Columns[],4,0))),"'"&amp;VLOOKUP([Field],Columns[],4,0)&amp;"'",VLOOKUP([Field],Columns[],4,0))&amp;")",")")</f>
        <v>, 30,10)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$table-&gt;decimal('price_min', 30,10)-&gt;default(0);</v>
      </c>
    </row>
    <row r="208" spans="1:11">
      <c r="A208" s="4" t="s">
        <v>764</v>
      </c>
      <c r="B208" s="4" t="s">
        <v>827</v>
      </c>
      <c r="C208" s="4" t="str">
        <f>VLOOKUP([Field],Columns[],2,0)&amp;"("</f>
        <v>decimal(</v>
      </c>
      <c r="D208" s="4" t="str">
        <f>IF(VLOOKUP([Field],Columns[],3,0)&lt;&gt;"","'"&amp;VLOOKUP([Field],Columns[],3,0)&amp;"'","")</f>
        <v>'price_max'</v>
      </c>
      <c r="E208" s="7" t="str">
        <f>IF(VLOOKUP([Field],Columns[],4,0)&lt;&gt;0,", "&amp;IF(ISERR(SEARCH(",",VLOOKUP([Field],Columns[],4,0))),"'"&amp;VLOOKUP([Field],Columns[],4,0)&amp;"'",VLOOKUP([Field],Columns[],4,0))&amp;")",")")</f>
        <v>, 30,10)</v>
      </c>
      <c r="F208" s="4" t="str">
        <f>IF(VLOOKUP([Field],Columns[],5,0)=0,"","-&gt;"&amp;VLOOKUP([Field],Columns[],5,0))</f>
        <v>-&gt;default(0)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$table-&gt;decimal('price_max', 30,10)-&gt;default(0);</v>
      </c>
    </row>
    <row r="209" spans="1:11">
      <c r="A209" s="4" t="s">
        <v>764</v>
      </c>
      <c r="B209" s="4" t="s">
        <v>879</v>
      </c>
      <c r="C209" s="4" t="str">
        <f>VLOOKUP([Field],Columns[],2,0)&amp;"("</f>
        <v>enum(</v>
      </c>
      <c r="D209" s="4" t="str">
        <f>IF(VLOOKUP([Field],Columns[],3,0)&lt;&gt;"","'"&amp;VLOOKUP([Field],Columns[],3,0)&amp;"'","")</f>
        <v>'discount1_type'</v>
      </c>
      <c r="E209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9" s="4" t="str">
        <f>IF(VLOOKUP([Field],Columns[],5,0)=0,"","-&gt;"&amp;VLOOKUP([Field],Columns[],5,0))</f>
        <v>-&gt;default('Amount')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10" spans="1:11">
      <c r="A210" s="4" t="s">
        <v>764</v>
      </c>
      <c r="B210" s="4" t="s">
        <v>884</v>
      </c>
      <c r="C210" s="4" t="str">
        <f>VLOOKUP([Field],Columns[],2,0)&amp;"("</f>
        <v>decimal(</v>
      </c>
      <c r="D210" s="4" t="str">
        <f>IF(VLOOKUP([Field],Columns[],3,0)&lt;&gt;"","'"&amp;VLOOKUP([Field],Columns[],3,0)&amp;"'","")</f>
        <v>'discount1_quantity'</v>
      </c>
      <c r="E210" s="7" t="str">
        <f>IF(VLOOKUP([Field],Columns[],4,0)&lt;&gt;0,", "&amp;IF(ISERR(SEARCH(",",VLOOKUP([Field],Columns[],4,0))),"'"&amp;VLOOKUP([Field],Columns[],4,0)&amp;"'",VLOOKUP([Field],Columns[],4,0))&amp;")",")")</f>
        <v>, 5,2)</v>
      </c>
      <c r="F210" s="4" t="str">
        <f>IF(VLOOKUP([Field],Columns[],5,0)=0,"","-&gt;"&amp;VLOOKUP([Field],Columns[],5,0))</f>
        <v>-&gt;default(0)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$table-&gt;decimal('discount1_quantity', 5,2)-&gt;default(0);</v>
      </c>
    </row>
    <row r="211" spans="1:11">
      <c r="A211" s="4" t="s">
        <v>764</v>
      </c>
      <c r="B211" s="4" t="s">
        <v>880</v>
      </c>
      <c r="C211" s="4" t="str">
        <f>VLOOKUP([Field],Columns[],2,0)&amp;"("</f>
        <v>enum(</v>
      </c>
      <c r="D211" s="4" t="str">
        <f>IF(VLOOKUP([Field],Columns[],3,0)&lt;&gt;"","'"&amp;VLOOKUP([Field],Columns[],3,0)&amp;"'","")</f>
        <v>'discount2_type'</v>
      </c>
      <c r="E211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11" s="4" t="str">
        <f>IF(VLOOKUP([Field],Columns[],5,0)=0,"","-&gt;"&amp;VLOOKUP([Field],Columns[],5,0))</f>
        <v>-&gt;default('Amount')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12" spans="1:11">
      <c r="A212" s="4" t="s">
        <v>764</v>
      </c>
      <c r="B212" s="4" t="s">
        <v>885</v>
      </c>
      <c r="C212" s="4" t="str">
        <f>VLOOKUP([Field],Columns[],2,0)&amp;"("</f>
        <v>decimal(</v>
      </c>
      <c r="D212" s="4" t="str">
        <f>IF(VLOOKUP([Field],Columns[],3,0)&lt;&gt;"","'"&amp;VLOOKUP([Field],Columns[],3,0)&amp;"'","")</f>
        <v>'discount2_quantity'</v>
      </c>
      <c r="E212" s="7" t="str">
        <f>IF(VLOOKUP([Field],Columns[],4,0)&lt;&gt;0,", "&amp;IF(ISERR(SEARCH(",",VLOOKUP([Field],Columns[],4,0))),"'"&amp;VLOOKUP([Field],Columns[],4,0)&amp;"'",VLOOKUP([Field],Columns[],4,0))&amp;")",")")</f>
        <v>, 5,2)</v>
      </c>
      <c r="F212" s="4" t="str">
        <f>IF(VLOOKUP([Field],Columns[],5,0)=0,"","-&gt;"&amp;VLOOKUP([Field],Columns[],5,0))</f>
        <v>-&gt;default(0)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$table-&gt;decimal('discount2_quantity', 5,2)-&gt;default(0);</v>
      </c>
    </row>
    <row r="213" spans="1:11">
      <c r="A213" s="4" t="s">
        <v>764</v>
      </c>
      <c r="B213" s="4" t="s">
        <v>288</v>
      </c>
      <c r="C213" s="4" t="str">
        <f>VLOOKUP([Field],Columns[],2,0)&amp;"("</f>
        <v>audit(</v>
      </c>
      <c r="D213" s="4" t="str">
        <f>IF(VLOOKUP([Field],Columns[],3,0)&lt;&gt;"","'"&amp;VLOOKUP([Field],Columns[],3,0)&amp;"'","")</f>
        <v/>
      </c>
      <c r="E213" s="7" t="str">
        <f>IF(VLOOKUP([Field],Columns[],4,0)&lt;&gt;0,", "&amp;IF(ISERR(SEARCH(",",VLOOKUP([Field],Columns[],4,0))),"'"&amp;VLOOKUP([Field],Columns[],4,0)&amp;"'",VLOOKUP([Field],Columns[],4,0))&amp;")",")")</f>
        <v>)</v>
      </c>
      <c r="F213" s="4" t="str">
        <f>IF(VLOOKUP([Field],Columns[],5,0)=0,"","-&gt;"&amp;VLOOKUP([Field],Columns[],5,0))</f>
        <v/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$table-&gt;audit();</v>
      </c>
    </row>
    <row r="214" spans="1:11">
      <c r="A214" s="4" t="s">
        <v>839</v>
      </c>
      <c r="B214" s="4" t="s">
        <v>21</v>
      </c>
      <c r="C214" s="4" t="str">
        <f>VLOOKUP([Field],Columns[],2,0)&amp;"("</f>
        <v>bigIncrements(</v>
      </c>
      <c r="D214" s="4" t="str">
        <f>IF(VLOOKUP([Field],Columns[],3,0)&lt;&gt;"","'"&amp;VLOOKUP([Field],Columns[],3,0)&amp;"'","")</f>
        <v>'id'</v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$table-&gt;bigIncrements('id');</v>
      </c>
    </row>
    <row r="215" spans="1:11">
      <c r="A215" s="4" t="s">
        <v>839</v>
      </c>
      <c r="B215" s="4" t="s">
        <v>23</v>
      </c>
      <c r="C215" s="4" t="str">
        <f>VLOOKUP([Field],Columns[],2,0)&amp;"("</f>
        <v>string(</v>
      </c>
      <c r="D215" s="4" t="str">
        <f>IF(VLOOKUP([Field],Columns[],3,0)&lt;&gt;"","'"&amp;VLOOKUP([Field],Columns[],3,0)&amp;"'","")</f>
        <v>'name'</v>
      </c>
      <c r="E215" s="7" t="str">
        <f>IF(VLOOKUP([Field],Columns[],4,0)&lt;&gt;0,", "&amp;IF(ISERR(SEARCH(",",VLOOKUP([Field],Columns[],4,0))),"'"&amp;VLOOKUP([Field],Columns[],4,0)&amp;"'",VLOOKUP([Field],Columns[],4,0))&amp;")",")")</f>
        <v>, '64')</v>
      </c>
      <c r="F215" s="4" t="str">
        <f>IF(VLOOKUP([Field],Columns[],5,0)=0,"","-&gt;"&amp;VLOOKUP([Field],Columns[],5,0))</f>
        <v>-&gt;nullable()</v>
      </c>
      <c r="G215" s="4" t="str">
        <f>IF(VLOOKUP([Field],Columns[],6,0)=0,"","-&gt;"&amp;VLOOKUP([Field],Columns[],6,0))</f>
        <v>-&gt;index()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$table-&gt;string('name', '64')-&gt;nullable()-&gt;index();</v>
      </c>
    </row>
    <row r="216" spans="1:11">
      <c r="A216" s="4" t="s">
        <v>839</v>
      </c>
      <c r="B216" s="4" t="s">
        <v>776</v>
      </c>
      <c r="C216" s="4" t="str">
        <f>VLOOKUP([Field],Columns[],2,0)&amp;"("</f>
        <v>enum(</v>
      </c>
      <c r="D216" s="4" t="str">
        <f>IF(VLOOKUP([Field],Columns[],3,0)&lt;&gt;"","'"&amp;VLOOKUP([Field],Columns[],3,0)&amp;"'","")</f>
        <v>'status'</v>
      </c>
      <c r="E2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-&gt;default('Active')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7" spans="1:11">
      <c r="A217" s="4" t="s">
        <v>839</v>
      </c>
      <c r="B217" s="4" t="s">
        <v>288</v>
      </c>
      <c r="C217" s="4" t="str">
        <f>VLOOKUP([Field],Columns[],2,0)&amp;"("</f>
        <v>audit(</v>
      </c>
      <c r="D217" s="4" t="str">
        <f>IF(VLOOKUP([Field],Columns[],3,0)&lt;&gt;"","'"&amp;VLOOKUP([Field],Columns[],3,0)&amp;"'","")</f>
        <v/>
      </c>
      <c r="E217" s="7" t="str">
        <f>IF(VLOOKUP([Field],Columns[],4,0)&lt;&gt;0,", "&amp;IF(ISERR(SEARCH(",",VLOOKUP([Field],Columns[],4,0))),"'"&amp;VLOOKUP([Field],Columns[],4,0)&amp;"'",VLOOKUP([Field],Columns[],4,0))&amp;")",")")</f>
        <v>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$table-&gt;audit();</v>
      </c>
    </row>
    <row r="218" spans="1:11">
      <c r="A218" s="4" t="s">
        <v>846</v>
      </c>
      <c r="B218" s="4" t="s">
        <v>21</v>
      </c>
      <c r="C218" s="4" t="str">
        <f>VLOOKUP([Field],Columns[],2,0)&amp;"("</f>
        <v>bigIncrements(</v>
      </c>
      <c r="D218" s="4" t="str">
        <f>IF(VLOOKUP([Field],Columns[],3,0)&lt;&gt;"","'"&amp;VLOOKUP([Field],Columns[],3,0)&amp;"'","")</f>
        <v>'id'</v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$table-&gt;bigIncrements('id');</v>
      </c>
    </row>
    <row r="219" spans="1:11">
      <c r="A219" s="4" t="s">
        <v>846</v>
      </c>
      <c r="B219" s="4" t="s">
        <v>23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'name'</v>
      </c>
      <c r="E219" s="7" t="str">
        <f>IF(VLOOKUP([Field],Columns[],4,0)&lt;&gt;0,", "&amp;IF(ISERR(SEARCH(",",VLOOKUP([Field],Columns[],4,0))),"'"&amp;VLOOKUP([Field],Columns[],4,0)&amp;"'",VLOOKUP([Field],Columns[],4,0))&amp;")",")")</f>
        <v>, '64')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>-&gt;index()</v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$table-&gt;string('name', '64')-&gt;nullable()-&gt;index();</v>
      </c>
    </row>
    <row r="220" spans="1:11">
      <c r="A220" s="4" t="s">
        <v>846</v>
      </c>
      <c r="B220" s="4" t="s">
        <v>776</v>
      </c>
      <c r="C220" s="4" t="str">
        <f>VLOOKUP([Field],Columns[],2,0)&amp;"("</f>
        <v>enum(</v>
      </c>
      <c r="D220" s="4" t="str">
        <f>IF(VLOOKUP([Field],Columns[],3,0)&lt;&gt;"","'"&amp;VLOOKUP([Field],Columns[],3,0)&amp;"'","")</f>
        <v>'status'</v>
      </c>
      <c r="E22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-&gt;default('Active')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1" spans="1:11">
      <c r="A221" s="4" t="s">
        <v>846</v>
      </c>
      <c r="B221" s="4" t="s">
        <v>288</v>
      </c>
      <c r="C221" s="4" t="str">
        <f>VLOOKUP([Field],Columns[],2,0)&amp;"("</f>
        <v>audit(</v>
      </c>
      <c r="D221" s="4" t="str">
        <f>IF(VLOOKUP([Field],Columns[],3,0)&lt;&gt;"","'"&amp;VLOOKUP([Field],Columns[],3,0)&amp;"'","")</f>
        <v/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$table-&gt;audit();</v>
      </c>
    </row>
    <row r="222" spans="1:11">
      <c r="A222" s="4" t="s">
        <v>765</v>
      </c>
      <c r="B222" s="4" t="s">
        <v>21</v>
      </c>
      <c r="C222" s="4" t="str">
        <f>VLOOKUP([Field],Columns[],2,0)&amp;"("</f>
        <v>bigIncrements(</v>
      </c>
      <c r="D222" s="4" t="str">
        <f>IF(VLOOKUP([Field],Columns[],3,0)&lt;&gt;"","'"&amp;VLOOKUP([Field],Columns[],3,0)&amp;"'","")</f>
        <v>'id'</v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$table-&gt;bigIncrements('id');</v>
      </c>
    </row>
    <row r="223" spans="1:11">
      <c r="A223" s="4" t="s">
        <v>765</v>
      </c>
      <c r="B223" s="4" t="s">
        <v>1768</v>
      </c>
      <c r="C223" s="4" t="str">
        <f>VLOOKUP([Field],Columns[],2,0)&amp;"("</f>
        <v>char(</v>
      </c>
      <c r="D223" s="4" t="str">
        <f>IF(VLOOKUP([Field],Columns[],3,0)&lt;&gt;"","'"&amp;VLOOKUP([Field],Columns[],3,0)&amp;"'","")</f>
        <v>'_ref'</v>
      </c>
      <c r="E223" s="7" t="str">
        <f>IF(VLOOKUP([Field],Columns[],4,0)&lt;&gt;0,", "&amp;IF(ISERR(SEARCH(",",VLOOKUP([Field],Columns[],4,0))),"'"&amp;VLOOKUP([Field],Columns[],4,0)&amp;"'",VLOOKUP([Field],Columns[],4,0))&amp;")",")")</f>
        <v>, '30')</v>
      </c>
      <c r="F223" s="4" t="str">
        <f>IF(VLOOKUP([Field],Columns[],5,0)=0,"","-&gt;"&amp;VLOOKUP([Field],Columns[],5,0))</f>
        <v>-&gt;nullable()</v>
      </c>
      <c r="G223" s="4" t="str">
        <f>IF(VLOOKUP([Field],Columns[],6,0)=0,"","-&gt;"&amp;VLOOKUP([Field],Columns[],6,0))</f>
        <v>-&gt;index()</v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$table-&gt;char('_ref', '30')-&gt;nullable()-&gt;index();</v>
      </c>
    </row>
    <row r="224" spans="1:11">
      <c r="A224" s="4" t="s">
        <v>765</v>
      </c>
      <c r="B224" s="4" t="s">
        <v>831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'store'</v>
      </c>
      <c r="E22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$table-&gt;foreignNullable('store', 'stores');</v>
      </c>
    </row>
    <row r="225" spans="1:11">
      <c r="A225" s="4" t="s">
        <v>765</v>
      </c>
      <c r="B225" s="4" t="s">
        <v>832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'product'</v>
      </c>
      <c r="E22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$table-&gt;foreignNullable('product', 'products');</v>
      </c>
    </row>
    <row r="226" spans="1:11">
      <c r="A226" s="4" t="s">
        <v>765</v>
      </c>
      <c r="B226" s="4" t="s">
        <v>833</v>
      </c>
      <c r="C226" s="4" t="str">
        <f>VLOOKUP([Field],Columns[],2,0)&amp;"("</f>
        <v>enum(</v>
      </c>
      <c r="D226" s="4" t="str">
        <f>IF(VLOOKUP([Field],Columns[],3,0)&lt;&gt;"","'"&amp;VLOOKUP([Field],Columns[],3,0)&amp;"'","")</f>
        <v>'direction'</v>
      </c>
      <c r="E226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6" s="4" t="str">
        <f>IF(VLOOKUP([Field],Columns[],5,0)=0,"","-&gt;"&amp;VLOOKUP([Field],Columns[],5,0))</f>
        <v>-&gt;default('Out')</v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$table-&gt;enum('direction', ['Out','In'])-&gt;default('Out');</v>
      </c>
    </row>
    <row r="227" spans="1:11">
      <c r="A227" s="4" t="s">
        <v>765</v>
      </c>
      <c r="B227" s="4" t="s">
        <v>837</v>
      </c>
      <c r="C227" s="4" t="str">
        <f>VLOOKUP([Field],Columns[],2,0)&amp;"("</f>
        <v>decimal(</v>
      </c>
      <c r="D227" s="4" t="str">
        <f>IF(VLOOKUP([Field],Columns[],3,0)&lt;&gt;"","'"&amp;VLOOKUP([Field],Columns[],3,0)&amp;"'","")</f>
        <v>'quantity'</v>
      </c>
      <c r="E227" s="7" t="str">
        <f>IF(VLOOKUP([Field],Columns[],4,0)&lt;&gt;0,", "&amp;IF(ISERR(SEARCH(",",VLOOKUP([Field],Columns[],4,0))),"'"&amp;VLOOKUP([Field],Columns[],4,0)&amp;"'",VLOOKUP([Field],Columns[],4,0))&amp;")",")")</f>
        <v>, 30,10)</v>
      </c>
      <c r="F227" s="4" t="str">
        <f>IF(VLOOKUP([Field],Columns[],5,0)=0,"","-&gt;"&amp;VLOOKUP([Field],Columns[],5,0))</f>
        <v>-&gt;default(1)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$table-&gt;decimal('quantity', 30,10)-&gt;default(1);</v>
      </c>
    </row>
    <row r="228" spans="1:11">
      <c r="A228" s="4" t="s">
        <v>765</v>
      </c>
      <c r="B228" s="4" t="s">
        <v>876</v>
      </c>
      <c r="C228" s="4" t="str">
        <f>VLOOKUP([Field],Columns[],2,0)&amp;"("</f>
        <v>unsignedBigInteger(</v>
      </c>
      <c r="D228" s="4" t="str">
        <f>IF(VLOOKUP([Field],Columns[],3,0)&lt;&gt;"","'"&amp;VLOOKUP([Field],Columns[],3,0)&amp;"'","")</f>
        <v>'user'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>-&gt;nullable()</v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$table-&gt;unsignedBigInteger('user')-&gt;nullable();</v>
      </c>
    </row>
    <row r="229" spans="1:11">
      <c r="A229" s="4" t="s">
        <v>765</v>
      </c>
      <c r="B229" s="4" t="s">
        <v>840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'nature'</v>
      </c>
      <c r="E229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$table-&gt;foreignNullable('nature', 'product_transaction_natures');</v>
      </c>
    </row>
    <row r="230" spans="1:11">
      <c r="A230" s="4" t="s">
        <v>765</v>
      </c>
      <c r="B230" s="4" t="s">
        <v>842</v>
      </c>
      <c r="C230" s="4" t="str">
        <f>VLOOKUP([Field],Columns[],2,0)&amp;"("</f>
        <v>timestamp(</v>
      </c>
      <c r="D230" s="4" t="str">
        <f>IF(VLOOKUP([Field],Columns[],3,0)&lt;&gt;"","'"&amp;VLOOKUP([Field],Columns[],3,0)&amp;"'","")</f>
        <v>'date'</v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>-&gt;default(DB::raw('CURRENT_TIMESTAMP'))</v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1" spans="1:11">
      <c r="A231" s="4" t="s">
        <v>765</v>
      </c>
      <c r="B231" s="4" t="s">
        <v>847</v>
      </c>
      <c r="C231" s="4" t="str">
        <f>VLOOKUP([Field],Columns[],2,0)&amp;"("</f>
        <v>foreignNullable(</v>
      </c>
      <c r="D231" s="4" t="str">
        <f>IF(VLOOKUP([Field],Columns[],3,0)&lt;&gt;"","'"&amp;VLOOKUP([Field],Columns[],3,0)&amp;"'","")</f>
        <v>'type'</v>
      </c>
      <c r="E231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31" s="4" t="str">
        <f>IF(VLOOKUP([Field],Columns[],5,0)=0,"","-&gt;"&amp;VLOOKUP([Field],Columns[],5,0))</f>
        <v/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$table-&gt;foreignNullable('type', 'product_transaction_types');</v>
      </c>
    </row>
    <row r="232" spans="1:11">
      <c r="A232" s="4" t="s">
        <v>765</v>
      </c>
      <c r="B232" s="4" t="s">
        <v>776</v>
      </c>
      <c r="C232" s="4" t="str">
        <f>VLOOKUP([Field],Columns[],2,0)&amp;"("</f>
        <v>enum(</v>
      </c>
      <c r="D232" s="4" t="str">
        <f>IF(VLOOKUP([Field],Columns[],3,0)&lt;&gt;"","'"&amp;VLOOKUP([Field],Columns[],3,0)&amp;"'","")</f>
        <v>'status'</v>
      </c>
      <c r="E23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2" s="4" t="str">
        <f>IF(VLOOKUP([Field],Columns[],5,0)=0,"","-&gt;"&amp;VLOOKUP([Field],Columns[],5,0))</f>
        <v>-&gt;nullable()</v>
      </c>
      <c r="G232" s="4" t="str">
        <f>IF(VLOOKUP([Field],Columns[],6,0)=0,"","-&gt;"&amp;VLOOKUP([Field],Columns[],6,0))</f>
        <v>-&gt;default('Active')</v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3" spans="1:11">
      <c r="A233" s="4" t="s">
        <v>765</v>
      </c>
      <c r="B233" s="4" t="s">
        <v>288</v>
      </c>
      <c r="C233" s="4" t="str">
        <f>VLOOKUP([Field],Columns[],2,0)&amp;"("</f>
        <v>audit(</v>
      </c>
      <c r="D233" s="4" t="str">
        <f>IF(VLOOKUP([Field],Columns[],3,0)&lt;&gt;"","'"&amp;VLOOKUP([Field],Columns[],3,0)&amp;"'","")</f>
        <v/>
      </c>
      <c r="E233" s="7" t="str">
        <f>IF(VLOOKUP([Field],Columns[],4,0)&lt;&gt;0,", "&amp;IF(ISERR(SEARCH(",",VLOOKUP([Field],Columns[],4,0))),"'"&amp;VLOOKUP([Field],Columns[],4,0)&amp;"'",VLOOKUP([Field],Columns[],4,0))&amp;")",")")</f>
        <v>)</v>
      </c>
      <c r="F233" s="4" t="str">
        <f>IF(VLOOKUP([Field],Columns[],5,0)=0,"","-&gt;"&amp;VLOOKUP([Field],Columns[],5,0))</f>
        <v/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$table-&gt;audit();</v>
      </c>
    </row>
    <row r="234" spans="1:11">
      <c r="A234" s="4" t="s">
        <v>765</v>
      </c>
      <c r="B234" s="4" t="s">
        <v>877</v>
      </c>
      <c r="C234" s="4" t="str">
        <f>VLOOKUP([Field],Columns[],2,0)&amp;"("</f>
        <v>foreign(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>-&gt;references('id')</v>
      </c>
      <c r="G234" s="4" t="str">
        <f>IF(VLOOKUP([Field],Columns[],6,0)=0,"","-&gt;"&amp;VLOOKUP([Field],Columns[],6,0))</f>
        <v>-&gt;on('users')</v>
      </c>
      <c r="H234" s="4" t="str">
        <f>IF(VLOOKUP([Field],Columns[],7,0)=0,"","-&gt;"&amp;VLOOKUP([Field],Columns[],7,0))</f>
        <v>-&gt;onUpdate('cascade')</v>
      </c>
      <c r="I234" s="4" t="str">
        <f>IF(VLOOKUP([Field],Columns[],8,0)=0,"","-&gt;"&amp;VLOOKUP([Field],Columns[],8,0))</f>
        <v>-&gt;onDelete('set null')</v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5" spans="1:11">
      <c r="A235" s="4" t="s">
        <v>909</v>
      </c>
      <c r="B235" s="4" t="s">
        <v>21</v>
      </c>
      <c r="C235" s="4" t="str">
        <f>VLOOKUP([Field],Columns[],2,0)&amp;"("</f>
        <v>bigIncrements(</v>
      </c>
      <c r="D235" s="4" t="str">
        <f>IF(VLOOKUP([Field],Columns[],3,0)&lt;&gt;"","'"&amp;VLOOKUP([Field],Columns[],3,0)&amp;"'","")</f>
        <v>'id'</v>
      </c>
      <c r="E235" s="7" t="str">
        <f>IF(VLOOKUP([Field],Columns[],4,0)&lt;&gt;0,", "&amp;IF(ISERR(SEARCH(",",VLOOKUP([Field],Columns[],4,0))),"'"&amp;VLOOKUP([Field],Columns[],4,0)&amp;"'",VLOOKUP([Field],Columns[],4,0))&amp;")",")")</f>
        <v>)</v>
      </c>
      <c r="F235" s="4" t="str">
        <f>IF(VLOOKUP([Field],Columns[],5,0)=0,"","-&gt;"&amp;VLOOKUP([Field],Columns[],5,0))</f>
        <v/>
      </c>
      <c r="G235" s="4" t="str">
        <f>IF(VLOOKUP([Field],Columns[],6,0)=0,"","-&gt;"&amp;VLOOKUP([Field],Columns[],6,0))</f>
        <v/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$table-&gt;bigIncrements('id');</v>
      </c>
    </row>
    <row r="236" spans="1:11">
      <c r="A236" s="4" t="s">
        <v>909</v>
      </c>
      <c r="B236" s="4" t="s">
        <v>1768</v>
      </c>
      <c r="C236" s="4" t="str">
        <f>VLOOKUP([Field],Columns[],2,0)&amp;"("</f>
        <v>char(</v>
      </c>
      <c r="D236" s="4" t="str">
        <f>IF(VLOOKUP([Field],Columns[],3,0)&lt;&gt;"","'"&amp;VLOOKUP([Field],Columns[],3,0)&amp;"'","")</f>
        <v>'_ref'</v>
      </c>
      <c r="E236" s="7" t="str">
        <f>IF(VLOOKUP([Field],Columns[],4,0)&lt;&gt;0,", "&amp;IF(ISERR(SEARCH(",",VLOOKUP([Field],Columns[],4,0))),"'"&amp;VLOOKUP([Field],Columns[],4,0)&amp;"'",VLOOKUP([Field],Columns[],4,0))&amp;")",")")</f>
        <v>, '30')</v>
      </c>
      <c r="F236" s="4" t="str">
        <f>IF(VLOOKUP([Field],Columns[],5,0)=0,"","-&gt;"&amp;VLOOKUP([Field],Columns[],5,0))</f>
        <v>-&gt;nullable()</v>
      </c>
      <c r="G236" s="4" t="str">
        <f>IF(VLOOKUP([Field],Columns[],6,0)=0,"","-&gt;"&amp;VLOOKUP([Field],Columns[],6,0))</f>
        <v>-&gt;index()</v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$table-&gt;char('_ref', '30')-&gt;nullable()-&gt;index();</v>
      </c>
    </row>
    <row r="237" spans="1:11">
      <c r="A237" s="4" t="s">
        <v>909</v>
      </c>
      <c r="B237" s="4" t="s">
        <v>911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'user'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$table-&gt;foreignNullable('user', 'users');</v>
      </c>
    </row>
    <row r="238" spans="1:11">
      <c r="A238" s="4" t="s">
        <v>909</v>
      </c>
      <c r="B238" s="4" t="s">
        <v>848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'docno'</v>
      </c>
      <c r="E238" s="7" t="str">
        <f>IF(VLOOKUP([Field],Columns[],4,0)&lt;&gt;0,", "&amp;IF(ISERR(SEARCH(",",VLOOKUP([Field],Columns[],4,0))),"'"&amp;VLOOKUP([Field],Columns[],4,0)&amp;"'",VLOOKUP([Field],Columns[],4,0))&amp;")",")")</f>
        <v>, '20')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$table-&gt;char('docno', '20')-&gt;nullable()-&gt;index();</v>
      </c>
    </row>
    <row r="239" spans="1:11">
      <c r="A239" s="4" t="s">
        <v>909</v>
      </c>
      <c r="B239" s="4" t="s">
        <v>842</v>
      </c>
      <c r="C239" s="4" t="str">
        <f>VLOOKUP([Field],Columns[],2,0)&amp;"("</f>
        <v>timestamp(</v>
      </c>
      <c r="D239" s="4" t="str">
        <f>IF(VLOOKUP([Field],Columns[],3,0)&lt;&gt;"","'"&amp;VLOOKUP([Field],Columns[],3,0)&amp;"'","")</f>
        <v>'date'</v>
      </c>
      <c r="E239" s="7" t="str">
        <f>IF(VLOOKUP([Field],Columns[],4,0)&lt;&gt;0,", "&amp;IF(ISERR(SEARCH(",",VLOOKUP([Field],Columns[],4,0))),"'"&amp;VLOOKUP([Field],Columns[],4,0)&amp;"'",VLOOKUP([Field],Columns[],4,0))&amp;")",")")</f>
        <v>)</v>
      </c>
      <c r="F239" s="4" t="str">
        <f>IF(VLOOKUP([Field],Columns[],5,0)=0,"","-&gt;"&amp;VLOOKUP([Field],Columns[],5,0))</f>
        <v>-&gt;default(DB::raw('CURRENT_TIMESTAMP'))</v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$table-&gt;timestamp('date')-&gt;default(DB::raw('CURRENT_TIMESTAMP'));</v>
      </c>
    </row>
    <row r="240" spans="1:11">
      <c r="A240" s="4" t="s">
        <v>909</v>
      </c>
      <c r="B240" s="4" t="s">
        <v>963</v>
      </c>
      <c r="C240" s="4" t="str">
        <f>VLOOKUP([Field],Columns[],2,0)&amp;"("</f>
        <v>foreignNullable(</v>
      </c>
      <c r="D240" s="4" t="str">
        <f>IF(VLOOKUP([Field],Columns[],3,0)&lt;&gt;"","'"&amp;VLOOKUP([Field],Columns[],3,0)&amp;"'","")</f>
        <v>'customer'</v>
      </c>
      <c r="E24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40" s="4" t="str">
        <f>IF(VLOOKUP([Field],Columns[],5,0)=0,"","-&gt;"&amp;VLOOKUP([Field],Columns[],5,0))</f>
        <v/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$table-&gt;foreignNullable('customer', 'users');</v>
      </c>
    </row>
    <row r="241" spans="1:11">
      <c r="A241" s="4" t="s">
        <v>909</v>
      </c>
      <c r="B241" s="4" t="s">
        <v>916</v>
      </c>
      <c r="C241" s="4" t="str">
        <f>VLOOKUP([Field],Columns[],2,0)&amp;"("</f>
        <v>char(</v>
      </c>
      <c r="D241" s="4" t="str">
        <f>IF(VLOOKUP([Field],Columns[],3,0)&lt;&gt;"","'"&amp;VLOOKUP([Field],Columns[],3,0)&amp;"'","")</f>
        <v>'fycode'</v>
      </c>
      <c r="E241" s="7" t="str">
        <f>IF(VLOOKUP([Field],Columns[],4,0)&lt;&gt;0,", "&amp;IF(ISERR(SEARCH(",",VLOOKUP([Field],Columns[],4,0))),"'"&amp;VLOOKUP([Field],Columns[],4,0)&amp;"'",VLOOKUP([Field],Columns[],4,0))&amp;")",")")</f>
        <v>, '5')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-&gt;index()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$table-&gt;char('fycode', '5')-&gt;nullable()-&gt;index();</v>
      </c>
    </row>
    <row r="242" spans="1:11">
      <c r="A242" s="4" t="s">
        <v>909</v>
      </c>
      <c r="B242" s="4" t="s">
        <v>869</v>
      </c>
      <c r="C242" s="4" t="str">
        <f>VLOOKUP([Field],Columns[],2,0)&amp;"("</f>
        <v>char(</v>
      </c>
      <c r="D242" s="4" t="str">
        <f>IF(VLOOKUP([Field],Columns[],3,0)&lt;&gt;"","'"&amp;VLOOKUP([Field],Columns[],3,0)&amp;"'","")</f>
        <v>'fncode'</v>
      </c>
      <c r="E242" s="7" t="str">
        <f>IF(VLOOKUP([Field],Columns[],4,0)&lt;&gt;0,", "&amp;IF(ISERR(SEARCH(",",VLOOKUP([Field],Columns[],4,0))),"'"&amp;VLOOKUP([Field],Columns[],4,0)&amp;"'",VLOOKUP([Field],Columns[],4,0))&amp;")",")")</f>
        <v>, '5')</v>
      </c>
      <c r="F242" s="4" t="str">
        <f>IF(VLOOKUP([Field],Columns[],5,0)=0,"","-&gt;"&amp;VLOOKUP([Field],Columns[],5,0))</f>
        <v>-&gt;nullable()</v>
      </c>
      <c r="G242" s="4" t="str">
        <f>IF(VLOOKUP([Field],Columns[],6,0)=0,"","-&gt;"&amp;VLOOKUP([Field],Columns[],6,0))</f>
        <v>-&gt;index()</v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$table-&gt;char('fncode', '5')-&gt;nullable()-&gt;index();</v>
      </c>
    </row>
    <row r="243" spans="1:11">
      <c r="A243" s="4" t="s">
        <v>909</v>
      </c>
      <c r="B243" s="4" t="s">
        <v>1849</v>
      </c>
      <c r="C243" s="4" t="str">
        <f>VLOOKUP([Field],Columns[],2,0)&amp;"("</f>
        <v>enum(</v>
      </c>
      <c r="D243" s="4" t="str">
        <f>IF(VLOOKUP([Field],Columns[],3,0)&lt;&gt;"","'"&amp;VLOOKUP([Field],Columns[],3,0)&amp;"'","")</f>
        <v>'payment_type'</v>
      </c>
      <c r="E243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3" s="4" t="str">
        <f>IF(VLOOKUP([Field],Columns[],5,0)=0,"","-&gt;"&amp;VLOOKUP([Field],Columns[],5,0))</f>
        <v>-&gt;nullable()</v>
      </c>
      <c r="G243" s="4" t="str">
        <f>IF(VLOOKUP([Field],Columns[],6,0)=0,"","-&gt;"&amp;VLOOKUP([Field],Columns[],6,0))</f>
        <v>-&gt;default('Cash')</v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4" spans="1:11">
      <c r="A244" s="4" t="s">
        <v>909</v>
      </c>
      <c r="B244" s="4" t="s">
        <v>776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'status'</v>
      </c>
      <c r="E24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4" s="4" t="str">
        <f>IF(VLOOKUP([Field],Columns[],5,0)=0,"","-&gt;"&amp;VLOOKUP([Field],Columns[],5,0))</f>
        <v>-&gt;nullable()</v>
      </c>
      <c r="G244" s="4" t="str">
        <f>IF(VLOOKUP([Field],Columns[],6,0)=0,"","-&gt;"&amp;VLOOKUP([Field],Columns[],6,0))</f>
        <v>-&gt;default('Active')</v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5" spans="1:11">
      <c r="A245" s="4" t="s">
        <v>909</v>
      </c>
      <c r="B245" s="4" t="s">
        <v>288</v>
      </c>
      <c r="C245" s="4" t="str">
        <f>VLOOKUP([Field],Columns[],2,0)&amp;"("</f>
        <v>audit(</v>
      </c>
      <c r="D245" s="4" t="str">
        <f>IF(VLOOKUP([Field],Columns[],3,0)&lt;&gt;"","'"&amp;VLOOKUP([Field],Columns[],3,0)&amp;"'","")</f>
        <v/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$table-&gt;audit();</v>
      </c>
    </row>
    <row r="246" spans="1:11">
      <c r="A246" s="4" t="s">
        <v>910</v>
      </c>
      <c r="B246" s="4" t="s">
        <v>21</v>
      </c>
      <c r="C246" s="4" t="str">
        <f>VLOOKUP([Field],Columns[],2,0)&amp;"("</f>
        <v>bigIncrements(</v>
      </c>
      <c r="D246" s="4" t="str">
        <f>IF(VLOOKUP([Field],Columns[],3,0)&lt;&gt;"","'"&amp;VLOOKUP([Field],Columns[],3,0)&amp;"'","")</f>
        <v>'id'</v>
      </c>
      <c r="E246" s="7" t="str">
        <f>IF(VLOOKUP([Field],Columns[],4,0)&lt;&gt;0,", "&amp;IF(ISERR(SEARCH(",",VLOOKUP([Field],Columns[],4,0))),"'"&amp;VLOOKUP([Field],Columns[],4,0)&amp;"'",VLOOKUP([Field],Columns[],4,0))&amp;")",")")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$table-&gt;bigIncrements('id');</v>
      </c>
    </row>
    <row r="247" spans="1:11">
      <c r="A247" s="4" t="s">
        <v>910</v>
      </c>
      <c r="B247" s="4" t="s">
        <v>912</v>
      </c>
      <c r="C247" s="4" t="str">
        <f>VLOOKUP([Field],Columns[],2,0)&amp;"("</f>
        <v>foreignCascade(</v>
      </c>
      <c r="D247" s="4" t="str">
        <f>IF(VLOOKUP([Field],Columns[],3,0)&lt;&gt;"","'"&amp;VLOOKUP([Field],Columns[],3,0)&amp;"'","")</f>
        <v>'transaction'</v>
      </c>
      <c r="E24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$table-&gt;foreignCascade('transaction', 'transactions');</v>
      </c>
    </row>
    <row r="248" spans="1:11">
      <c r="A248" s="4" t="s">
        <v>910</v>
      </c>
      <c r="B248" s="4" t="s">
        <v>852</v>
      </c>
      <c r="C248" s="4" t="str">
        <f>VLOOKUP([Field],Columns[],2,0)&amp;"("</f>
        <v>foreignCascade(</v>
      </c>
      <c r="D248" s="4" t="str">
        <f>IF(VLOOKUP([Field],Columns[],3,0)&lt;&gt;"","'"&amp;VLOOKUP([Field],Columns[],3,0)&amp;"'","")</f>
        <v>'spt'</v>
      </c>
      <c r="E248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$table-&gt;foreignCascade('spt', 'store_product_transactions');</v>
      </c>
    </row>
    <row r="249" spans="1:11">
      <c r="A249" s="4" t="s">
        <v>910</v>
      </c>
      <c r="B249" s="4" t="s">
        <v>979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'amount'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$table-&gt;decimal('amount', 30,10)-&gt;default(0);</v>
      </c>
    </row>
    <row r="250" spans="1:11">
      <c r="A250" s="4" t="s">
        <v>910</v>
      </c>
      <c r="B250" s="4" t="s">
        <v>914</v>
      </c>
      <c r="C250" s="4" t="str">
        <f>VLOOKUP([Field],Columns[],2,0)&amp;"("</f>
        <v>decimal(</v>
      </c>
      <c r="D250" s="4" t="str">
        <f>IF(VLOOKUP([Field],Columns[],3,0)&lt;&gt;"","'"&amp;VLOOKUP([Field],Columns[],3,0)&amp;"'","")</f>
        <v>'tax'</v>
      </c>
      <c r="E250" s="7" t="str">
        <f>IF(VLOOKUP([Field],Columns[],4,0)&lt;&gt;0,", "&amp;IF(ISERR(SEARCH(",",VLOOKUP([Field],Columns[],4,0))),"'"&amp;VLOOKUP([Field],Columns[],4,0)&amp;"'",VLOOKUP([Field],Columns[],4,0))&amp;")",")")</f>
        <v>, 30,10)</v>
      </c>
      <c r="F250" s="4" t="str">
        <f>IF(VLOOKUP([Field],Columns[],5,0)=0,"","-&gt;"&amp;VLOOKUP([Field],Columns[],5,0))</f>
        <v>-&gt;default(0)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$table-&gt;decimal('tax', 30,10)-&gt;default(0);</v>
      </c>
    </row>
    <row r="251" spans="1:11">
      <c r="A251" s="4" t="s">
        <v>910</v>
      </c>
      <c r="B251" s="4" t="s">
        <v>926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'discount'</v>
      </c>
      <c r="E251" s="7" t="str">
        <f>IF(VLOOKUP([Field],Columns[],4,0)&lt;&gt;0,", "&amp;IF(ISERR(SEARCH(",",VLOOKUP([Field],Columns[],4,0))),"'"&amp;VLOOKUP([Field],Columns[],4,0)&amp;"'",VLOOKUP([Field],Columns[],4,0))&amp;")",")")</f>
        <v>, 30,10)</v>
      </c>
      <c r="F251" s="4" t="str">
        <f>IF(VLOOKUP([Field],Columns[],5,0)=0,"","-&gt;"&amp;VLOOKUP([Field],Columns[],5,0))</f>
        <v>-&gt;default(0)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$table-&gt;decimal('discount', 30,10)-&gt;default(0);</v>
      </c>
    </row>
    <row r="252" spans="1:11">
      <c r="A252" s="4" t="s">
        <v>910</v>
      </c>
      <c r="B252" s="4" t="s">
        <v>915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'total'</v>
      </c>
      <c r="E252" s="7" t="str">
        <f>IF(VLOOKUP([Field],Columns[],4,0)&lt;&gt;0,", "&amp;IF(ISERR(SEARCH(",",VLOOKUP([Field],Columns[],4,0))),"'"&amp;VLOOKUP([Field],Columns[],4,0)&amp;"'",VLOOKUP([Field],Columns[],4,0))&amp;")",")")</f>
        <v>, 30,10)</v>
      </c>
      <c r="F252" s="4" t="str">
        <f>IF(VLOOKUP([Field],Columns[],5,0)=0,"","-&gt;"&amp;VLOOKUP([Field],Columns[],5,0))</f>
        <v>-&gt;default(0)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$table-&gt;decimal('total', 30,10)-&gt;default(0);</v>
      </c>
    </row>
    <row r="253" spans="1:11">
      <c r="A253" s="4" t="s">
        <v>910</v>
      </c>
      <c r="B253" s="4" t="s">
        <v>1801</v>
      </c>
      <c r="C253" s="4" t="str">
        <f>VLOOKUP([Field],Columns[],2,0)&amp;"("</f>
        <v>char(</v>
      </c>
      <c r="D253" s="4" t="str">
        <f>IF(VLOOKUP([Field],Columns[],3,0)&lt;&gt;"","'"&amp;VLOOKUP([Field],Columns[],3,0)&amp;"'","")</f>
        <v>'_ref_trans'</v>
      </c>
      <c r="E253" s="7" t="str">
        <f>IF(VLOOKUP([Field],Columns[],4,0)&lt;&gt;0,", "&amp;IF(ISERR(SEARCH(",",VLOOKUP([Field],Columns[],4,0))),"'"&amp;VLOOKUP([Field],Columns[],4,0)&amp;"'",VLOOKUP([Field],Columns[],4,0))&amp;")",")")</f>
        <v>, '30')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>-&gt;index()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$table-&gt;char('_ref_trans', '30')-&gt;nullable()-&gt;index();</v>
      </c>
    </row>
    <row r="254" spans="1:11">
      <c r="A254" s="4" t="s">
        <v>910</v>
      </c>
      <c r="B254" s="4" t="s">
        <v>1802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'_ref_spt'</v>
      </c>
      <c r="E254" s="7" t="str">
        <f>IF(VLOOKUP([Field],Columns[],4,0)&lt;&gt;0,", "&amp;IF(ISERR(SEARCH(",",VLOOKUP([Field],Columns[],4,0))),"'"&amp;VLOOKUP([Field],Columns[],4,0)&amp;"'",VLOOKUP([Field],Columns[],4,0))&amp;")",")")</f>
        <v>, '30')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>-&gt;index()</v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$table-&gt;char('_ref_spt', '30')-&gt;nullable()-&gt;index();</v>
      </c>
    </row>
    <row r="255" spans="1:11">
      <c r="A255" s="4" t="s">
        <v>910</v>
      </c>
      <c r="B255" s="4" t="s">
        <v>288</v>
      </c>
      <c r="C255" s="4" t="str">
        <f>VLOOKUP([Field],Columns[],2,0)&amp;"("</f>
        <v>audit(</v>
      </c>
      <c r="D255" s="4" t="str">
        <f>IF(VLOOKUP([Field],Columns[],3,0)&lt;&gt;"","'"&amp;VLOOKUP([Field],Columns[],3,0)&amp;"'","")</f>
        <v/>
      </c>
      <c r="E255" s="7" t="str">
        <f>IF(VLOOKUP([Field],Columns[],4,0)&lt;&gt;0,", "&amp;IF(ISERR(SEARCH(",",VLOOKUP([Field],Columns[],4,0))),"'"&amp;VLOOKUP([Field],Columns[],4,0)&amp;"'",VLOOKUP([Field],Columns[],4,0))&amp;")",")")</f>
        <v>)</v>
      </c>
      <c r="F255" s="4" t="str">
        <f>IF(VLOOKUP([Field],Columns[],5,0)=0,"","-&gt;"&amp;VLOOKUP([Field],Columns[],5,0))</f>
        <v/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$table-&gt;audit();</v>
      </c>
    </row>
    <row r="256" spans="1:11">
      <c r="A256" s="4" t="s">
        <v>1067</v>
      </c>
      <c r="B256" s="4" t="s">
        <v>21</v>
      </c>
      <c r="C256" s="4" t="str">
        <f>VLOOKUP([Field],Columns[],2,0)&amp;"("</f>
        <v>bigIncrements(</v>
      </c>
      <c r="D256" s="4" t="str">
        <f>IF(VLOOKUP([Field],Columns[],3,0)&lt;&gt;"","'"&amp;VLOOKUP([Field],Columns[],3,0)&amp;"'","")</f>
        <v>'id'</v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$table-&gt;bigIncrements('id');</v>
      </c>
    </row>
    <row r="257" spans="1:11">
      <c r="A257" s="4" t="s">
        <v>1067</v>
      </c>
      <c r="B257" s="4" t="s">
        <v>985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'COCODE'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$table-&gt;char('COCODE', '5')-&gt;nullable();</v>
      </c>
    </row>
    <row r="258" spans="1:11">
      <c r="A258" s="4" t="s">
        <v>1067</v>
      </c>
      <c r="B258" s="4" t="s">
        <v>987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'BRCODE'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$table-&gt;char('BRCODE', '5')-&gt;nullable();</v>
      </c>
    </row>
    <row r="259" spans="1:11">
      <c r="A259" s="4" t="s">
        <v>1067</v>
      </c>
      <c r="B259" s="4" t="s">
        <v>989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'FYCODE'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$table-&gt;char('FYCODE', '5')-&gt;nullable();</v>
      </c>
    </row>
    <row r="260" spans="1:11">
      <c r="A260" s="4" t="s">
        <v>1067</v>
      </c>
      <c r="B260" s="4" t="s">
        <v>991</v>
      </c>
      <c r="C260" s="4" t="str">
        <f>VLOOKUP([Field],Columns[],2,0)&amp;"("</f>
        <v>char(</v>
      </c>
      <c r="D260" s="4" t="str">
        <f>IF(VLOOKUP([Field],Columns[],3,0)&lt;&gt;"","'"&amp;VLOOKUP([Field],Columns[],3,0)&amp;"'","")</f>
        <v>'FNCODE'</v>
      </c>
      <c r="E260" s="7" t="str">
        <f>IF(VLOOKUP([Field],Columns[],4,0)&lt;&gt;0,", "&amp;IF(ISERR(SEARCH(",",VLOOKUP([Field],Columns[],4,0))),"'"&amp;VLOOKUP([Field],Columns[],4,0)&amp;"'",VLOOKUP([Field],Columns[],4,0))&amp;")",")")</f>
        <v>, '5')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$table-&gt;char('FNCODE', '5')-&gt;nullable();</v>
      </c>
    </row>
    <row r="261" spans="1:11">
      <c r="A261" s="4" t="s">
        <v>1067</v>
      </c>
      <c r="B261" s="4" t="s">
        <v>993</v>
      </c>
      <c r="C261" s="4" t="str">
        <f>VLOOKUP([Field],Columns[],2,0)&amp;"("</f>
        <v>char(</v>
      </c>
      <c r="D261" s="4" t="str">
        <f>IF(VLOOKUP([Field],Columns[],3,0)&lt;&gt;"","'"&amp;VLOOKUP([Field],Columns[],3,0)&amp;"'","")</f>
        <v>'DOCNO'</v>
      </c>
      <c r="E261" s="7" t="str">
        <f>IF(VLOOKUP([Field],Columns[],4,0)&lt;&gt;0,", "&amp;IF(ISERR(SEARCH(",",VLOOKUP([Field],Columns[],4,0))),"'"&amp;VLOOKUP([Field],Columns[],4,0)&amp;"'",VLOOKUP([Field],Columns[],4,0))&amp;")",")")</f>
        <v>, '20')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$table-&gt;char('DOCNO', '20')-&gt;nullable();</v>
      </c>
    </row>
    <row r="262" spans="1:11">
      <c r="A262" s="4" t="s">
        <v>1067</v>
      </c>
      <c r="B262" s="4" t="s">
        <v>995</v>
      </c>
      <c r="C262" s="4" t="str">
        <f>VLOOKUP([Field],Columns[],2,0)&amp;"("</f>
        <v>decimal(</v>
      </c>
      <c r="D262" s="4" t="str">
        <f>IF(VLOOKUP([Field],Columns[],3,0)&lt;&gt;"","'"&amp;VLOOKUP([Field],Columns[],3,0)&amp;"'","")</f>
        <v>'SRNO'</v>
      </c>
      <c r="E262" s="7" t="str">
        <f>IF(VLOOKUP([Field],Columns[],4,0)&lt;&gt;0,", "&amp;IF(ISERR(SEARCH(",",VLOOKUP([Field],Columns[],4,0))),"'"&amp;VLOOKUP([Field],Columns[],4,0)&amp;"'",VLOOKUP([Field],Columns[],4,0))&amp;")",")")</f>
        <v>, 10,0)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$table-&gt;decimal('SRNO', 10,0)-&gt;nullable();</v>
      </c>
    </row>
    <row r="263" spans="1:11">
      <c r="A263" s="4" t="s">
        <v>1067</v>
      </c>
      <c r="B263" s="4" t="s">
        <v>997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'DSRNO'</v>
      </c>
      <c r="E263" s="7" t="str">
        <f>IF(VLOOKUP([Field],Columns[],4,0)&lt;&gt;0,", "&amp;IF(ISERR(SEARCH(",",VLOOKUP([Field],Columns[],4,0))),"'"&amp;VLOOKUP([Field],Columns[],4,0)&amp;"'",VLOOKUP([Field],Columns[],4,0))&amp;")",")")</f>
        <v>, 10,0)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$table-&gt;decimal('DSRNO', 10,0)-&gt;nullable();</v>
      </c>
    </row>
    <row r="264" spans="1:11">
      <c r="A264" s="4" t="s">
        <v>1067</v>
      </c>
      <c r="B264" s="4" t="s">
        <v>999</v>
      </c>
      <c r="C264" s="4" t="str">
        <f>VLOOKUP([Field],Columns[],2,0)&amp;"("</f>
        <v>datetime(</v>
      </c>
      <c r="D264" s="4" t="str">
        <f>IF(VLOOKUP([Field],Columns[],3,0)&lt;&gt;"","'"&amp;VLOOKUP([Field],Columns[],3,0)&amp;"'","")</f>
        <v>'DOCDATE'</v>
      </c>
      <c r="E264" s="7" t="str">
        <f>IF(VLOOKUP([Field],Columns[],4,0)&lt;&gt;0,", "&amp;IF(ISERR(SEARCH(",",VLOOKUP([Field],Columns[],4,0))),"'"&amp;VLOOKUP([Field],Columns[],4,0)&amp;"'",VLOOKUP([Field],Columns[],4,0))&amp;")",")")</f>
        <v>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$table-&gt;datetime('DOCDATE')-&gt;nullable();</v>
      </c>
    </row>
    <row r="265" spans="1:11">
      <c r="A265" s="4" t="s">
        <v>1067</v>
      </c>
      <c r="B265" s="4" t="s">
        <v>1001</v>
      </c>
      <c r="C265" s="4" t="str">
        <f>VLOOKUP([Field],Columns[],2,0)&amp;"("</f>
        <v>char(</v>
      </c>
      <c r="D265" s="4" t="str">
        <f>IF(VLOOKUP([Field],Columns[],3,0)&lt;&gt;"","'"&amp;VLOOKUP([Field],Columns[],3,0)&amp;"'","")</f>
        <v>'CO'</v>
      </c>
      <c r="E265" s="7" t="str">
        <f>IF(VLOOKUP([Field],Columns[],4,0)&lt;&gt;0,", "&amp;IF(ISERR(SEARCH(",",VLOOKUP([Field],Columns[],4,0))),"'"&amp;VLOOKUP([Field],Columns[],4,0)&amp;"'",VLOOKUP([Field],Columns[],4,0))&amp;")",")")</f>
        <v>, '5')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$table-&gt;char('CO', '5')-&gt;nullable();</v>
      </c>
    </row>
    <row r="266" spans="1:11">
      <c r="A266" s="4" t="s">
        <v>1067</v>
      </c>
      <c r="B266" s="4" t="s">
        <v>1003</v>
      </c>
      <c r="C266" s="4" t="str">
        <f>VLOOKUP([Field],Columns[],2,0)&amp;"("</f>
        <v>char(</v>
      </c>
      <c r="D266" s="4" t="str">
        <f>IF(VLOOKUP([Field],Columns[],3,0)&lt;&gt;"","'"&amp;VLOOKUP([Field],Columns[],3,0)&amp;"'","")</f>
        <v>'BR'</v>
      </c>
      <c r="E266" s="7" t="str">
        <f>IF(VLOOKUP([Field],Columns[],4,0)&lt;&gt;0,", "&amp;IF(ISERR(SEARCH(",",VLOOKUP([Field],Columns[],4,0))),"'"&amp;VLOOKUP([Field],Columns[],4,0)&amp;"'",VLOOKUP([Field],Columns[],4,0))&amp;")",")")</f>
        <v>, '5')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$table-&gt;char('BR', '5')-&gt;nullable();</v>
      </c>
    </row>
    <row r="267" spans="1:11">
      <c r="A267" s="4" t="s">
        <v>1067</v>
      </c>
      <c r="B267" s="4" t="s">
        <v>1005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'ACCCODE'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'15')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$table-&gt;char('ACCCODE', '15')-&gt;nullable();</v>
      </c>
    </row>
    <row r="268" spans="1:11">
      <c r="A268" s="4" t="s">
        <v>1067</v>
      </c>
      <c r="B268" s="4" t="s">
        <v>1007</v>
      </c>
      <c r="C268" s="4" t="str">
        <f>VLOOKUP([Field],Columns[],2,0)&amp;"("</f>
        <v>string(</v>
      </c>
      <c r="D268" s="4" t="str">
        <f>IF(VLOOKUP([Field],Columns[],3,0)&lt;&gt;"","'"&amp;VLOOKUP([Field],Columns[],3,0)&amp;"'","")</f>
        <v>'BILLNO'</v>
      </c>
      <c r="E268" s="7" t="str">
        <f>IF(VLOOKUP([Field],Columns[],4,0)&lt;&gt;0,", "&amp;IF(ISERR(SEARCH(",",VLOOKUP([Field],Columns[],4,0))),"'"&amp;VLOOKUP([Field],Columns[],4,0)&amp;"'",VLOOKUP([Field],Columns[],4,0))&amp;")",")")</f>
        <v>, '60')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$table-&gt;string('BILLNO', '60')-&gt;nullable();</v>
      </c>
    </row>
    <row r="269" spans="1:11">
      <c r="A269" s="4" t="s">
        <v>1067</v>
      </c>
      <c r="B269" s="4" t="s">
        <v>1008</v>
      </c>
      <c r="C269" s="4" t="str">
        <f>VLOOKUP([Field],Columns[],2,0)&amp;"("</f>
        <v>datetime(</v>
      </c>
      <c r="D269" s="4" t="str">
        <f>IF(VLOOKUP([Field],Columns[],3,0)&lt;&gt;"","'"&amp;VLOOKUP([Field],Columns[],3,0)&amp;"'","")</f>
        <v>'BILLDATE'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$table-&gt;datetime('BILLDATE')-&gt;nullable();</v>
      </c>
    </row>
    <row r="270" spans="1:11">
      <c r="A270" s="4" t="s">
        <v>1067</v>
      </c>
      <c r="B270" s="4" t="s">
        <v>1010</v>
      </c>
      <c r="C270" s="4" t="str">
        <f>VLOOKUP([Field],Columns[],2,0)&amp;"("</f>
        <v>datetime(</v>
      </c>
      <c r="D270" s="4" t="str">
        <f>IF(VLOOKUP([Field],Columns[],3,0)&lt;&gt;"","'"&amp;VLOOKUP([Field],Columns[],3,0)&amp;"'","")</f>
        <v>'DUEDATE'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$table-&gt;datetime('DUEDATE')-&gt;nullable();</v>
      </c>
    </row>
    <row r="271" spans="1:11">
      <c r="A271" s="4" t="s">
        <v>1067</v>
      </c>
      <c r="B271" s="4" t="s">
        <v>1012</v>
      </c>
      <c r="C271" s="4" t="str">
        <f>VLOOKUP([Field],Columns[],2,0)&amp;"("</f>
        <v>decimal(</v>
      </c>
      <c r="D271" s="4" t="str">
        <f>IF(VLOOKUP([Field],Columns[],3,0)&lt;&gt;"","'"&amp;VLOOKUP([Field],Columns[],3,0)&amp;"'","")</f>
        <v>'AMT'</v>
      </c>
      <c r="E271" s="7" t="str">
        <f>IF(VLOOKUP([Field],Columns[],4,0)&lt;&gt;0,", "&amp;IF(ISERR(SEARCH(",",VLOOKUP([Field],Columns[],4,0))),"'"&amp;VLOOKUP([Field],Columns[],4,0)&amp;"'",VLOOKUP([Field],Columns[],4,0))&amp;")",")")</f>
        <v>, 30,10)</v>
      </c>
      <c r="F271" s="4" t="str">
        <f>IF(VLOOKUP([Field],Columns[],5,0)=0,"","-&gt;"&amp;VLOOKUP([Field],Columns[],5,0))</f>
        <v>-&gt;default(0)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$table-&gt;decimal('AMT', 30,10)-&gt;default(0);</v>
      </c>
    </row>
    <row r="272" spans="1:11">
      <c r="A272" s="4" t="s">
        <v>1067</v>
      </c>
      <c r="B272" s="4" t="s">
        <v>1014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'SIGN'</v>
      </c>
      <c r="E272" s="7" t="str">
        <f>IF(VLOOKUP([Field],Columns[],4,0)&lt;&gt;0,", "&amp;IF(ISERR(SEARCH(",",VLOOKUP([Field],Columns[],4,0))),"'"&amp;VLOOKUP([Field],Columns[],4,0)&amp;"'",VLOOKUP([Field],Columns[],4,0))&amp;")",")")</f>
        <v>, 2,0)</v>
      </c>
      <c r="F272" s="4" t="str">
        <f>IF(VLOOKUP([Field],Columns[],5,0)=0,"","-&gt;"&amp;VLOOKUP([Field],Columns[],5,0))</f>
        <v>-&gt;default(1)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$table-&gt;decimal('SIGN', 2,0)-&gt;default(1);</v>
      </c>
    </row>
    <row r="273" spans="1:11">
      <c r="A273" s="4" t="s">
        <v>1067</v>
      </c>
      <c r="B273" s="4" t="s">
        <v>1016</v>
      </c>
      <c r="C273" s="4" t="str">
        <f>VLOOKUP([Field],Columns[],2,0)&amp;"("</f>
        <v>enum(</v>
      </c>
      <c r="D273" s="4" t="str">
        <f>IF(VLOOKUP([Field],Columns[],3,0)&lt;&gt;"","'"&amp;VLOOKUP([Field],Columns[],3,0)&amp;"'","")</f>
        <v>'BILL_TYPE'</v>
      </c>
      <c r="E273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3" s="4" t="str">
        <f>IF(VLOOKUP([Field],Columns[],5,0)=0,"","-&gt;"&amp;VLOOKUP([Field],Columns[],5,0))</f>
        <v>-&gt;default('Original')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4" spans="1:11">
      <c r="A274" s="4" t="s">
        <v>1067</v>
      </c>
      <c r="B274" s="4" t="s">
        <v>1018</v>
      </c>
      <c r="C274" s="4" t="str">
        <f>VLOOKUP([Field],Columns[],2,0)&amp;"("</f>
        <v>enum(</v>
      </c>
      <c r="D274" s="4" t="str">
        <f>IF(VLOOKUP([Field],Columns[],3,0)&lt;&gt;"","'"&amp;VLOOKUP([Field],Columns[],3,0)&amp;"'","")</f>
        <v>'TYPE'</v>
      </c>
      <c r="E274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4" s="4" t="str">
        <f>IF(VLOOKUP([Field],Columns[],5,0)=0,"","-&gt;"&amp;VLOOKUP([Field],Columns[],5,0))</f>
        <v>-&gt;default('Normal')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5" spans="1:11">
      <c r="A275" s="4" t="s">
        <v>1067</v>
      </c>
      <c r="B275" s="4" t="s">
        <v>1026</v>
      </c>
      <c r="C275" s="4" t="str">
        <f>VLOOKUP([Field],Columns[],2,0)&amp;"("</f>
        <v>enum(</v>
      </c>
      <c r="D275" s="4" t="str">
        <f>IF(VLOOKUP([Field],Columns[],3,0)&lt;&gt;"","'"&amp;VLOOKUP([Field],Columns[],3,0)&amp;"'","")</f>
        <v>'CANCEL'</v>
      </c>
      <c r="E27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5" s="4" t="str">
        <f>IF(VLOOKUP([Field],Columns[],5,0)=0,"","-&gt;"&amp;VLOOKUP([Field],Columns[],5,0))</f>
        <v>-&gt;default('No')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$table-&gt;enum('CANCEL', ['Yes','No'])-&gt;default('No');</v>
      </c>
    </row>
    <row r="276" spans="1:11">
      <c r="A276" s="4" t="s">
        <v>1067</v>
      </c>
      <c r="B276" s="4" t="s">
        <v>288</v>
      </c>
      <c r="C276" s="4" t="str">
        <f>VLOOKUP([Field],Columns[],2,0)&amp;"("</f>
        <v>audit(</v>
      </c>
      <c r="D276" s="4" t="str">
        <f>IF(VLOOKUP([Field],Columns[],3,0)&lt;&gt;"","'"&amp;VLOOKUP([Field],Columns[],3,0)&amp;"'","")</f>
        <v/>
      </c>
      <c r="E276" s="7" t="str">
        <f>IF(VLOOKUP([Field],Columns[],4,0)&lt;&gt;0,", "&amp;IF(ISERR(SEARCH(",",VLOOKUP([Field],Columns[],4,0))),"'"&amp;VLOOKUP([Field],Columns[],4,0)&amp;"'",VLOOKUP([Field],Columns[],4,0))&amp;")",")")</f>
        <v>)</v>
      </c>
      <c r="F276" s="4" t="str">
        <f>IF(VLOOKUP([Field],Columns[],5,0)=0,"","-&gt;"&amp;VLOOKUP([Field],Columns[],5,0))</f>
        <v/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$table-&gt;audit();</v>
      </c>
    </row>
    <row r="277" spans="1:11">
      <c r="A277" s="4" t="s">
        <v>1068</v>
      </c>
      <c r="B277" s="4" t="s">
        <v>21</v>
      </c>
      <c r="C277" s="4" t="str">
        <f>VLOOKUP([Field],Columns[],2,0)&amp;"("</f>
        <v>bigIncrements(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$table-&gt;bigIncrements('id');</v>
      </c>
    </row>
    <row r="278" spans="1:11">
      <c r="A278" s="4" t="s">
        <v>1068</v>
      </c>
      <c r="B278" s="4" t="s">
        <v>985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'COCODE'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$table-&gt;char('COCODE', '5')-&gt;nullable();</v>
      </c>
    </row>
    <row r="279" spans="1:11">
      <c r="A279" s="4" t="s">
        <v>1068</v>
      </c>
      <c r="B279" s="4" t="s">
        <v>987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'BRCODE'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$table-&gt;char('BRCODE', '5')-&gt;nullable();</v>
      </c>
    </row>
    <row r="280" spans="1:11">
      <c r="A280" s="4" t="s">
        <v>1068</v>
      </c>
      <c r="B280" s="4" t="s">
        <v>989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'FYCODE'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$table-&gt;char('FYCODE', '5')-&gt;nullable();</v>
      </c>
    </row>
    <row r="281" spans="1:11">
      <c r="A281" s="4" t="s">
        <v>1068</v>
      </c>
      <c r="B281" s="4" t="s">
        <v>991</v>
      </c>
      <c r="C281" s="4" t="str">
        <f>VLOOKUP([Field],Columns[],2,0)&amp;"("</f>
        <v>char(</v>
      </c>
      <c r="D281" s="4" t="str">
        <f>IF(VLOOKUP([Field],Columns[],3,0)&lt;&gt;"","'"&amp;VLOOKUP([Field],Columns[],3,0)&amp;"'","")</f>
        <v>'FNCODE'</v>
      </c>
      <c r="E281" s="7" t="str">
        <f>IF(VLOOKUP([Field],Columns[],4,0)&lt;&gt;0,", "&amp;IF(ISERR(SEARCH(",",VLOOKUP([Field],Columns[],4,0))),"'"&amp;VLOOKUP([Field],Columns[],4,0)&amp;"'",VLOOKUP([Field],Columns[],4,0))&amp;")",")")</f>
        <v>, '5')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$table-&gt;char('FNCODE', '5')-&gt;nullable();</v>
      </c>
    </row>
    <row r="282" spans="1:11">
      <c r="A282" s="4" t="s">
        <v>1068</v>
      </c>
      <c r="B282" s="4" t="s">
        <v>993</v>
      </c>
      <c r="C282" s="4" t="str">
        <f>VLOOKUP([Field],Columns[],2,0)&amp;"("</f>
        <v>char(</v>
      </c>
      <c r="D282" s="4" t="str">
        <f>IF(VLOOKUP([Field],Columns[],3,0)&lt;&gt;"","'"&amp;VLOOKUP([Field],Columns[],3,0)&amp;"'","")</f>
        <v>'DOCNO'</v>
      </c>
      <c r="E282" s="7" t="str">
        <f>IF(VLOOKUP([Field],Columns[],4,0)&lt;&gt;0,", "&amp;IF(ISERR(SEARCH(",",VLOOKUP([Field],Columns[],4,0))),"'"&amp;VLOOKUP([Field],Columns[],4,0)&amp;"'",VLOOKUP([Field],Columns[],4,0))&amp;")",")")</f>
        <v>, '20')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$table-&gt;char('DOCNO', '20')-&gt;nullable();</v>
      </c>
    </row>
    <row r="283" spans="1:11">
      <c r="A283" s="4" t="s">
        <v>1068</v>
      </c>
      <c r="B283" s="4" t="s">
        <v>995</v>
      </c>
      <c r="C283" s="4" t="str">
        <f>VLOOKUP([Field],Columns[],2,0)&amp;"("</f>
        <v>decimal(</v>
      </c>
      <c r="D283" s="4" t="str">
        <f>IF(VLOOKUP([Field],Columns[],3,0)&lt;&gt;"","'"&amp;VLOOKUP([Field],Columns[],3,0)&amp;"'","")</f>
        <v>'SRNO'</v>
      </c>
      <c r="E283" s="7" t="str">
        <f>IF(VLOOKUP([Field],Columns[],4,0)&lt;&gt;0,", "&amp;IF(ISERR(SEARCH(",",VLOOKUP([Field],Columns[],4,0))),"'"&amp;VLOOKUP([Field],Columns[],4,0)&amp;"'",VLOOKUP([Field],Columns[],4,0))&amp;")",")")</f>
        <v>, 10,0)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$table-&gt;decimal('SRNO', 10,0)-&gt;nullable();</v>
      </c>
    </row>
    <row r="284" spans="1:11">
      <c r="A284" s="4" t="s">
        <v>1068</v>
      </c>
      <c r="B284" s="4" t="s">
        <v>1071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'SLNO'</v>
      </c>
      <c r="E284" s="7" t="str">
        <f>IF(VLOOKUP([Field],Columns[],4,0)&lt;&gt;0,", "&amp;IF(ISERR(SEARCH(",",VLOOKUP([Field],Columns[],4,0))),"'"&amp;VLOOKUP([Field],Columns[],4,0)&amp;"'",VLOOKUP([Field],Columns[],4,0))&amp;")",")")</f>
        <v>, 10,0 )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$table-&gt;decimal('SLNO', 10,0 )-&gt;nullable();</v>
      </c>
    </row>
    <row r="285" spans="1:11">
      <c r="A285" s="4" t="s">
        <v>1068</v>
      </c>
      <c r="B285" s="4" t="s">
        <v>999</v>
      </c>
      <c r="C285" s="4" t="str">
        <f>VLOOKUP([Field],Columns[],2,0)&amp;"("</f>
        <v>datetime(</v>
      </c>
      <c r="D285" s="4" t="str">
        <f>IF(VLOOKUP([Field],Columns[],3,0)&lt;&gt;"","'"&amp;VLOOKUP([Field],Columns[],3,0)&amp;"'","")</f>
        <v>'DOCDATE'</v>
      </c>
      <c r="E285" s="7" t="str">
        <f>IF(VLOOKUP([Field],Columns[],4,0)&lt;&gt;0,", "&amp;IF(ISERR(SEARCH(",",VLOOKUP([Field],Columns[],4,0))),"'"&amp;VLOOKUP([Field],Columns[],4,0)&amp;"'",VLOOKUP([Field],Columns[],4,0))&amp;")",")")</f>
        <v>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$table-&gt;datetime('DOCDATE')-&gt;nullable();</v>
      </c>
    </row>
    <row r="286" spans="1:11">
      <c r="A286" s="4" t="s">
        <v>1068</v>
      </c>
      <c r="B286" s="4" t="s">
        <v>1001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'CO'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$table-&gt;char('CO', '5')-&gt;nullable();</v>
      </c>
    </row>
    <row r="287" spans="1:11">
      <c r="A287" s="4" t="s">
        <v>1068</v>
      </c>
      <c r="B287" s="4" t="s">
        <v>1003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'BR'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$table-&gt;char('BR', '5')-&gt;nullable();</v>
      </c>
    </row>
    <row r="288" spans="1:11">
      <c r="A288" s="4" t="s">
        <v>1068</v>
      </c>
      <c r="B288" s="4" t="s">
        <v>1005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'ACCCODE'</v>
      </c>
      <c r="E288" s="7" t="str">
        <f>IF(VLOOKUP([Field],Columns[],4,0)&lt;&gt;0,", "&amp;IF(ISERR(SEARCH(",",VLOOKUP([Field],Columns[],4,0))),"'"&amp;VLOOKUP([Field],Columns[],4,0)&amp;"'",VLOOKUP([Field],Columns[],4,0))&amp;")",")")</f>
        <v>, '15')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$table-&gt;char('ACCCODE', '15')-&gt;nullable();</v>
      </c>
    </row>
    <row r="289" spans="1:11">
      <c r="A289" s="4" t="s">
        <v>1068</v>
      </c>
      <c r="B289" s="4" t="s">
        <v>1073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'REFNO'</v>
      </c>
      <c r="E289" s="7" t="str">
        <f>IF(VLOOKUP([Field],Columns[],4,0)&lt;&gt;0,", "&amp;IF(ISERR(SEARCH(",",VLOOKUP([Field],Columns[],4,0))),"'"&amp;VLOOKUP([Field],Columns[],4,0)&amp;"'",VLOOKUP([Field],Columns[],4,0))&amp;")",")")</f>
        <v>, '60')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$table-&gt;string('REFNO', '60')-&gt;nullable();</v>
      </c>
    </row>
    <row r="290" spans="1:11">
      <c r="A290" s="4" t="s">
        <v>1068</v>
      </c>
      <c r="B290" s="4" t="s">
        <v>1075</v>
      </c>
      <c r="C290" s="4" t="str">
        <f>VLOOKUP([Field],Columns[],2,0)&amp;"("</f>
        <v>datetime(</v>
      </c>
      <c r="D290" s="4" t="str">
        <f>IF(VLOOKUP([Field],Columns[],3,0)&lt;&gt;"","'"&amp;VLOOKUP([Field],Columns[],3,0)&amp;"'","")</f>
        <v>'REFDATE'</v>
      </c>
      <c r="E290" s="7" t="str">
        <f>IF(VLOOKUP([Field],Columns[],4,0)&lt;&gt;0,", "&amp;IF(ISERR(SEARCH(",",VLOOKUP([Field],Columns[],4,0))),"'"&amp;VLOOKUP([Field],Columns[],4,0)&amp;"'",VLOOKUP([Field],Columns[],4,0))&amp;")",")")</f>
        <v>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$table-&gt;datetime('REFDATE')-&gt;nullable();</v>
      </c>
    </row>
    <row r="291" spans="1:11">
      <c r="A291" s="4" t="s">
        <v>1068</v>
      </c>
      <c r="B291" s="4" t="s">
        <v>1012</v>
      </c>
      <c r="C291" s="4" t="str">
        <f>VLOOKUP([Field],Columns[],2,0)&amp;"("</f>
        <v>decimal(</v>
      </c>
      <c r="D291" s="4" t="str">
        <f>IF(VLOOKUP([Field],Columns[],3,0)&lt;&gt;"","'"&amp;VLOOKUP([Field],Columns[],3,0)&amp;"'","")</f>
        <v>'AMT'</v>
      </c>
      <c r="E291" s="7" t="str">
        <f>IF(VLOOKUP([Field],Columns[],4,0)&lt;&gt;0,", "&amp;IF(ISERR(SEARCH(",",VLOOKUP([Field],Columns[],4,0))),"'"&amp;VLOOKUP([Field],Columns[],4,0)&amp;"'",VLOOKUP([Field],Columns[],4,0))&amp;")",")")</f>
        <v>, 30,10)</v>
      </c>
      <c r="F291" s="4" t="str">
        <f>IF(VLOOKUP([Field],Columns[],5,0)=0,"","-&gt;"&amp;VLOOKUP([Field],Columns[],5,0))</f>
        <v>-&gt;default(0)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$table-&gt;decimal('AMT', 30,10)-&gt;default(0);</v>
      </c>
    </row>
    <row r="292" spans="1:11">
      <c r="A292" s="4" t="s">
        <v>1068</v>
      </c>
      <c r="B292" s="4" t="s">
        <v>1014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'SIGN'</v>
      </c>
      <c r="E292" s="7" t="str">
        <f>IF(VLOOKUP([Field],Columns[],4,0)&lt;&gt;0,", "&amp;IF(ISERR(SEARCH(",",VLOOKUP([Field],Columns[],4,0))),"'"&amp;VLOOKUP([Field],Columns[],4,0)&amp;"'",VLOOKUP([Field],Columns[],4,0))&amp;")",")")</f>
        <v>, 2,0)</v>
      </c>
      <c r="F292" s="4" t="str">
        <f>IF(VLOOKUP([Field],Columns[],5,0)=0,"","-&gt;"&amp;VLOOKUP([Field],Columns[],5,0))</f>
        <v>-&gt;default(1)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$table-&gt;decimal('SIGN', 2,0)-&gt;default(1);</v>
      </c>
    </row>
    <row r="293" spans="1:11">
      <c r="A293" s="4" t="s">
        <v>1068</v>
      </c>
      <c r="B293" s="4" t="s">
        <v>1077</v>
      </c>
      <c r="C293" s="4" t="str">
        <f>VLOOKUP([Field],Columns[],2,0)&amp;"("</f>
        <v>string(</v>
      </c>
      <c r="D293" s="4" t="str">
        <f>IF(VLOOKUP([Field],Columns[],3,0)&lt;&gt;"","'"&amp;VLOOKUP([Field],Columns[],3,0)&amp;"'","")</f>
        <v>'NARRATION'</v>
      </c>
      <c r="E293" s="7" t="str">
        <f>IF(VLOOKUP([Field],Columns[],4,0)&lt;&gt;0,", "&amp;IF(ISERR(SEARCH(",",VLOOKUP([Field],Columns[],4,0))),"'"&amp;VLOOKUP([Field],Columns[],4,0)&amp;"'",VLOOKUP([Field],Columns[],4,0))&amp;")",")")</f>
        <v>, '255')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$table-&gt;string('NARRATION', '255')-&gt;nullable();</v>
      </c>
    </row>
    <row r="294" spans="1:11">
      <c r="A294" s="4" t="s">
        <v>1068</v>
      </c>
      <c r="B294" s="4" t="s">
        <v>1079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'NARRATION2'</v>
      </c>
      <c r="E294" s="7" t="str">
        <f>IF(VLOOKUP([Field],Columns[],4,0)&lt;&gt;0,", "&amp;IF(ISERR(SEARCH(",",VLOOKUP([Field],Columns[],4,0))),"'"&amp;VLOOKUP([Field],Columns[],4,0)&amp;"'",VLOOKUP([Field],Columns[],4,0))&amp;")",")")</f>
        <v>, '255')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$table-&gt;string('NARRATION2', '255')-&gt;nullable();</v>
      </c>
    </row>
    <row r="295" spans="1:11">
      <c r="A295" s="4" t="s">
        <v>1068</v>
      </c>
      <c r="B295" s="4" t="s">
        <v>1054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'REFCOCODE'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$table-&gt;char('REFCOCODE', '5')-&gt;nullable();</v>
      </c>
    </row>
    <row r="296" spans="1:11">
      <c r="A296" s="4" t="s">
        <v>1068</v>
      </c>
      <c r="B296" s="4" t="s">
        <v>1056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'REFBRCODE'</v>
      </c>
      <c r="E296" s="7" t="str">
        <f>IF(VLOOKUP([Field],Columns[],4,0)&lt;&gt;0,", "&amp;IF(ISERR(SEARCH(",",VLOOKUP([Field],Columns[],4,0))),"'"&amp;VLOOKUP([Field],Columns[],4,0)&amp;"'",VLOOKUP([Field],Columns[],4,0))&amp;")",")")</f>
        <v>, '5')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$table-&gt;char('REFBRCODE', '5')-&gt;nullable();</v>
      </c>
    </row>
    <row r="297" spans="1:11">
      <c r="A297" s="4" t="s">
        <v>1068</v>
      </c>
      <c r="B297" s="4" t="s">
        <v>1060</v>
      </c>
      <c r="C297" s="4" t="str">
        <f>VLOOKUP([Field],Columns[],2,0)&amp;"("</f>
        <v>char(</v>
      </c>
      <c r="D297" s="4" t="str">
        <f>IF(VLOOKUP([Field],Columns[],3,0)&lt;&gt;"","'"&amp;VLOOKUP([Field],Columns[],3,0)&amp;"'","")</f>
        <v>'REFFYCODE'</v>
      </c>
      <c r="E297" s="7" t="str">
        <f>IF(VLOOKUP([Field],Columns[],4,0)&lt;&gt;0,", "&amp;IF(ISERR(SEARCH(",",VLOOKUP([Field],Columns[],4,0))),"'"&amp;VLOOKUP([Field],Columns[],4,0)&amp;"'",VLOOKUP([Field],Columns[],4,0))&amp;")",")")</f>
        <v>, '5')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$table-&gt;char('REFFYCODE', '5')-&gt;nullable();</v>
      </c>
    </row>
    <row r="298" spans="1:11">
      <c r="A298" s="4" t="s">
        <v>1068</v>
      </c>
      <c r="B298" s="4" t="s">
        <v>1058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'REFFNCODE'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$table-&gt;char('REFFNCODE', '5')-&gt;nullable();</v>
      </c>
    </row>
    <row r="299" spans="1:11">
      <c r="A299" s="4" t="s">
        <v>1068</v>
      </c>
      <c r="B299" s="4" t="s">
        <v>1062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'REFDOCNO'</v>
      </c>
      <c r="E299" s="7" t="str">
        <f>IF(VLOOKUP([Field],Columns[],4,0)&lt;&gt;0,", "&amp;IF(ISERR(SEARCH(",",VLOOKUP([Field],Columns[],4,0))),"'"&amp;VLOOKUP([Field],Columns[],4,0)&amp;"'",VLOOKUP([Field],Columns[],4,0))&amp;")",")")</f>
        <v>, '20')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$table-&gt;char('REFDOCNO', '20')-&gt;nullable();</v>
      </c>
    </row>
    <row r="300" spans="1:11">
      <c r="A300" s="4" t="s">
        <v>1068</v>
      </c>
      <c r="B300" s="4" t="s">
        <v>1081</v>
      </c>
      <c r="C300" s="4" t="str">
        <f>VLOOKUP([Field],Columns[],2,0)&amp;"("</f>
        <v>decimal(</v>
      </c>
      <c r="D300" s="4" t="str">
        <f>IF(VLOOKUP([Field],Columns[],3,0)&lt;&gt;"","'"&amp;VLOOKUP([Field],Columns[],3,0)&amp;"'","")</f>
        <v>'REFSRNO'</v>
      </c>
      <c r="E300" s="7" t="str">
        <f>IF(VLOOKUP([Field],Columns[],4,0)&lt;&gt;0,", "&amp;IF(ISERR(SEARCH(",",VLOOKUP([Field],Columns[],4,0))),"'"&amp;VLOOKUP([Field],Columns[],4,0)&amp;"'",VLOOKUP([Field],Columns[],4,0))&amp;")",")")</f>
        <v>, 10,0 )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$table-&gt;decimal('REFSRNO', 10,0 )-&gt;nullable();</v>
      </c>
    </row>
    <row r="301" spans="1:11">
      <c r="A301" s="4" t="s">
        <v>1068</v>
      </c>
      <c r="B301" s="4" t="s">
        <v>1018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301" s="4" t="str">
        <f>IF(VLOOKUP([Field],Columns[],5,0)=0,"","-&gt;"&amp;VLOOKUP([Field],Columns[],5,0))</f>
        <v>-&gt;default('Normal')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302" spans="1:11">
      <c r="A302" s="4" t="s">
        <v>1068</v>
      </c>
      <c r="B302" s="4" t="s">
        <v>1020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'APPROVAL_STATUS'</v>
      </c>
      <c r="E302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>-&gt;default('Pending')</v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3" spans="1:11">
      <c r="A303" s="4" t="s">
        <v>1068</v>
      </c>
      <c r="B303" s="4" t="s">
        <v>1022</v>
      </c>
      <c r="C303" s="4" t="str">
        <f>VLOOKUP([Field],Columns[],2,0)&amp;"("</f>
        <v>enum(</v>
      </c>
      <c r="D303" s="4" t="str">
        <f>IF(VLOOKUP([Field],Columns[],3,0)&lt;&gt;"","'"&amp;VLOOKUP([Field],Columns[],3,0)&amp;"'","")</f>
        <v>'APPROVAL_MODE'</v>
      </c>
      <c r="E303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>-&gt;default('Insert')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4" spans="1:11">
      <c r="A304" s="4" t="s">
        <v>1068</v>
      </c>
      <c r="B304" s="4" t="s">
        <v>1024</v>
      </c>
      <c r="C304" s="4" t="str">
        <f>VLOOKUP([Field],Columns[],2,0)&amp;"("</f>
        <v>enum(</v>
      </c>
      <c r="D304" s="4" t="str">
        <f>IF(VLOOKUP([Field],Columns[],3,0)&lt;&gt;"","'"&amp;VLOOKUP([Field],Columns[],3,0)&amp;"'","")</f>
        <v>'APPROVAL_TYPE'</v>
      </c>
      <c r="E304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>-&gt;default('Default')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5" spans="1:11">
      <c r="A305" s="4" t="s">
        <v>1068</v>
      </c>
      <c r="B305" s="4" t="s">
        <v>1026</v>
      </c>
      <c r="C305" s="4" t="str">
        <f>VLOOKUP([Field],Columns[],2,0)&amp;"("</f>
        <v>enum(</v>
      </c>
      <c r="D305" s="4" t="str">
        <f>IF(VLOOKUP([Field],Columns[],3,0)&lt;&gt;"","'"&amp;VLOOKUP([Field],Columns[],3,0)&amp;"'","")</f>
        <v>'CANCEL'</v>
      </c>
      <c r="E30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5" s="4" t="str">
        <f>IF(VLOOKUP([Field],Columns[],5,0)=0,"","-&gt;"&amp;VLOOKUP([Field],Columns[],5,0))</f>
        <v>-&gt;default('No')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$table-&gt;enum('CANCEL', ['Yes','No'])-&gt;default('No');</v>
      </c>
    </row>
    <row r="306" spans="1:11" s="20" customFormat="1">
      <c r="A306" s="4" t="s">
        <v>1068</v>
      </c>
      <c r="B306" s="4" t="s">
        <v>1028</v>
      </c>
      <c r="C306" s="4" t="str">
        <f>VLOOKUP([Field],Columns[],2,0)&amp;"("</f>
        <v>decimal(</v>
      </c>
      <c r="D306" s="4" t="str">
        <f>IF(VLOOKUP([Field],Columns[],3,0)&lt;&gt;"","'"&amp;VLOOKUP([Field],Columns[],3,0)&amp;"'","")</f>
        <v>'VERSION'</v>
      </c>
      <c r="E306" s="7" t="str">
        <f>IF(VLOOKUP([Field],Columns[],4,0)&lt;&gt;0,", "&amp;IF(ISERR(SEARCH(",",VLOOKUP([Field],Columns[],4,0))),"'"&amp;VLOOKUP([Field],Columns[],4,0)&amp;"'",VLOOKUP([Field],Columns[],4,0))&amp;")",")")</f>
        <v>, 10,0)</v>
      </c>
      <c r="F306" s="4" t="str">
        <f>IF(VLOOKUP([Field],Columns[],5,0)=0,"","-&gt;"&amp;VLOOKUP([Field],Columns[],5,0))</f>
        <v>-&gt;default(1)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$table-&gt;decimal('VERSION', 10,0)-&gt;default(1);</v>
      </c>
    </row>
    <row r="307" spans="1:11">
      <c r="A307" s="4" t="s">
        <v>1068</v>
      </c>
      <c r="B307" s="4" t="s">
        <v>288</v>
      </c>
      <c r="C307" s="4" t="str">
        <f>VLOOKUP([Field],Columns[],2,0)&amp;"("</f>
        <v>audit(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"&amp;IF(ISERR(SEARCH(",",VLOOKUP([Field],Columns[],4,0))),"'"&amp;VLOOKUP([Field],Columns[],4,0)&amp;"'",VLOOKUP([Field],Columns[],4,0))&amp;")",")")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$table-&gt;audit();</v>
      </c>
    </row>
    <row r="308" spans="1:11">
      <c r="A308" s="4" t="s">
        <v>1085</v>
      </c>
      <c r="B308" s="4" t="s">
        <v>21</v>
      </c>
      <c r="C308" s="4" t="str">
        <f>VLOOKUP([Field],Columns[],2,0)&amp;"("</f>
        <v>bigIncrements(</v>
      </c>
      <c r="D308" s="4" t="str">
        <f>IF(VLOOKUP([Field],Columns[],3,0)&lt;&gt;"","'"&amp;VLOOKUP([Field],Columns[],3,0)&amp;"'","")</f>
        <v>'id'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/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$table-&gt;bigIncrements('id');</v>
      </c>
    </row>
    <row r="309" spans="1:11">
      <c r="A309" s="4" t="s">
        <v>1085</v>
      </c>
      <c r="B309" s="4" t="s">
        <v>985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'COCODE'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$table-&gt;char('COCODE', '5')-&gt;nullable();</v>
      </c>
    </row>
    <row r="310" spans="1:11">
      <c r="A310" s="4" t="s">
        <v>1085</v>
      </c>
      <c r="B310" s="4" t="s">
        <v>987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'BRCODE'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$table-&gt;char('BRCODE', '5')-&gt;nullable();</v>
      </c>
    </row>
    <row r="311" spans="1:11">
      <c r="A311" s="4" t="s">
        <v>1085</v>
      </c>
      <c r="B311" s="4" t="s">
        <v>989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'FYCODE'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$table-&gt;char('FYCODE', '5')-&gt;nullable();</v>
      </c>
    </row>
    <row r="312" spans="1:11">
      <c r="A312" s="4" t="s">
        <v>1085</v>
      </c>
      <c r="B312" s="4" t="s">
        <v>991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'FNCODE'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$table-&gt;char('FNCODE', '5')-&gt;nullable();</v>
      </c>
    </row>
    <row r="313" spans="1:11">
      <c r="A313" s="4" t="s">
        <v>1085</v>
      </c>
      <c r="B313" s="4" t="s">
        <v>993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'DOCNO'</v>
      </c>
      <c r="E313" s="7" t="str">
        <f>IF(VLOOKUP([Field],Columns[],4,0)&lt;&gt;0,", "&amp;IF(ISERR(SEARCH(",",VLOOKUP([Field],Columns[],4,0))),"'"&amp;VLOOKUP([Field],Columns[],4,0)&amp;"'",VLOOKUP([Field],Columns[],4,0))&amp;")",")")</f>
        <v>, '20')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$table-&gt;char('DOCNO', '20')-&gt;nullable();</v>
      </c>
    </row>
    <row r="314" spans="1:11">
      <c r="A314" s="4" t="s">
        <v>1085</v>
      </c>
      <c r="B314" s="4" t="s">
        <v>995</v>
      </c>
      <c r="C314" s="4" t="str">
        <f>VLOOKUP([Field],Columns[],2,0)&amp;"("</f>
        <v>decimal(</v>
      </c>
      <c r="D314" s="4" t="str">
        <f>IF(VLOOKUP([Field],Columns[],3,0)&lt;&gt;"","'"&amp;VLOOKUP([Field],Columns[],3,0)&amp;"'","")</f>
        <v>'SRNO'</v>
      </c>
      <c r="E314" s="7" t="str">
        <f>IF(VLOOKUP([Field],Columns[],4,0)&lt;&gt;0,", "&amp;IF(ISERR(SEARCH(",",VLOOKUP([Field],Columns[],4,0))),"'"&amp;VLOOKUP([Field],Columns[],4,0)&amp;"'",VLOOKUP([Field],Columns[],4,0))&amp;")",")")</f>
        <v>, 10,0)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$table-&gt;decimal('SRNO', 10,0)-&gt;nullable();</v>
      </c>
    </row>
    <row r="315" spans="1:11">
      <c r="A315" s="4" t="s">
        <v>1085</v>
      </c>
      <c r="B315" s="4" t="s">
        <v>1028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'VERSION'</v>
      </c>
      <c r="E315" s="7" t="str">
        <f>IF(VLOOKUP([Field],Columns[],4,0)&lt;&gt;0,", "&amp;IF(ISERR(SEARCH(",",VLOOKUP([Field],Columns[],4,0))),"'"&amp;VLOOKUP([Field],Columns[],4,0)&amp;"'",VLOOKUP([Field],Columns[],4,0))&amp;")",")")</f>
        <v>, 10,0)</v>
      </c>
      <c r="F315" s="4" t="str">
        <f>IF(VLOOKUP([Field],Columns[],5,0)=0,"","-&gt;"&amp;VLOOKUP([Field],Columns[],5,0))</f>
        <v>-&gt;default(1)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$table-&gt;decimal('VERSION', 10,0)-&gt;default(1);</v>
      </c>
    </row>
    <row r="316" spans="1:11">
      <c r="A316" s="4" t="s">
        <v>1085</v>
      </c>
      <c r="B316" s="4" t="s">
        <v>999</v>
      </c>
      <c r="C316" s="4" t="str">
        <f>VLOOKUP([Field],Columns[],2,0)&amp;"("</f>
        <v>datetime(</v>
      </c>
      <c r="D316" s="4" t="str">
        <f>IF(VLOOKUP([Field],Columns[],3,0)&lt;&gt;"","'"&amp;VLOOKUP([Field],Columns[],3,0)&amp;"'","")</f>
        <v>'DOCDATE'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$table-&gt;datetime('DOCDATE')-&gt;nullable();</v>
      </c>
    </row>
    <row r="317" spans="1:11">
      <c r="A317" s="4" t="s">
        <v>1085</v>
      </c>
      <c r="B317" s="4" t="s">
        <v>1001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'CO'</v>
      </c>
      <c r="E317" s="7" t="str">
        <f>IF(VLOOKUP([Field],Columns[],4,0)&lt;&gt;0,", "&amp;IF(ISERR(SEARCH(",",VLOOKUP([Field],Columns[],4,0))),"'"&amp;VLOOKUP([Field],Columns[],4,0)&amp;"'",VLOOKUP([Field],Columns[],4,0))&amp;")",")")</f>
        <v>, '5')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$table-&gt;char('CO', '5')-&gt;nullable();</v>
      </c>
    </row>
    <row r="318" spans="1:11">
      <c r="A318" s="4" t="s">
        <v>1085</v>
      </c>
      <c r="B318" s="4" t="s">
        <v>1003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'BR'</v>
      </c>
      <c r="E318" s="7" t="str">
        <f>IF(VLOOKUP([Field],Columns[],4,0)&lt;&gt;0,", "&amp;IF(ISERR(SEARCH(",",VLOOKUP([Field],Columns[],4,0))),"'"&amp;VLOOKUP([Field],Columns[],4,0)&amp;"'",VLOOKUP([Field],Columns[],4,0))&amp;")",")")</f>
        <v>, '5')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$table-&gt;char('BR', '5')-&gt;nullable();</v>
      </c>
    </row>
    <row r="319" spans="1:11">
      <c r="A319" s="4" t="s">
        <v>1085</v>
      </c>
      <c r="B319" s="4" t="s">
        <v>1005</v>
      </c>
      <c r="C319" s="4" t="str">
        <f>VLOOKUP([Field],Columns[],2,0)&amp;"("</f>
        <v>char(</v>
      </c>
      <c r="D319" s="4" t="str">
        <f>IF(VLOOKUP([Field],Columns[],3,0)&lt;&gt;"","'"&amp;VLOOKUP([Field],Columns[],3,0)&amp;"'","")</f>
        <v>'ACCCODE'</v>
      </c>
      <c r="E319" s="7" t="str">
        <f>IF(VLOOKUP([Field],Columns[],4,0)&lt;&gt;0,", "&amp;IF(ISERR(SEARCH(",",VLOOKUP([Field],Columns[],4,0))),"'"&amp;VLOOKUP([Field],Columns[],4,0)&amp;"'",VLOOKUP([Field],Columns[],4,0))&amp;")",")")</f>
        <v>, '15')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$table-&gt;char('ACCCODE', '15')-&gt;nullable();</v>
      </c>
    </row>
    <row r="320" spans="1:11">
      <c r="A320" s="4" t="s">
        <v>1085</v>
      </c>
      <c r="B320" s="4" t="s">
        <v>1036</v>
      </c>
      <c r="C320" s="4" t="str">
        <f>VLOOKUP([Field],Columns[],2,0)&amp;"("</f>
        <v>char(</v>
      </c>
      <c r="D320" s="4" t="str">
        <f>IF(VLOOKUP([Field],Columns[],3,0)&lt;&gt;"","'"&amp;VLOOKUP([Field],Columns[],3,0)&amp;"'","")</f>
        <v>'BANKCODE'</v>
      </c>
      <c r="E320" s="7" t="str">
        <f>IF(VLOOKUP([Field],Columns[],4,0)&lt;&gt;0,", "&amp;IF(ISERR(SEARCH(",",VLOOKUP([Field],Columns[],4,0))),"'"&amp;VLOOKUP([Field],Columns[],4,0)&amp;"'",VLOOKUP([Field],Columns[],4,0))&amp;")",")")</f>
        <v>, '15')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$table-&gt;char('BANKCODE', '15')-&gt;nullable();</v>
      </c>
    </row>
    <row r="321" spans="1:11">
      <c r="A321" s="4" t="s">
        <v>1085</v>
      </c>
      <c r="B321" s="4" t="s">
        <v>1038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'PDCCODE'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'15')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$table-&gt;char('PDCCODE', '15')-&gt;nullable();</v>
      </c>
    </row>
    <row r="322" spans="1:11">
      <c r="A322" s="4" t="s">
        <v>1085</v>
      </c>
      <c r="B322" s="4" t="s">
        <v>1040</v>
      </c>
      <c r="C322" s="4" t="str">
        <f>VLOOKUP([Field],Columns[],2,0)&amp;"("</f>
        <v>string(</v>
      </c>
      <c r="D322" s="4" t="str">
        <f>IF(VLOOKUP([Field],Columns[],3,0)&lt;&gt;"","'"&amp;VLOOKUP([Field],Columns[],3,0)&amp;"'","")</f>
        <v>'CHQNO'</v>
      </c>
      <c r="E322" s="7" t="str">
        <f>IF(VLOOKUP([Field],Columns[],4,0)&lt;&gt;0,", "&amp;IF(ISERR(SEARCH(",",VLOOKUP([Field],Columns[],4,0))),"'"&amp;VLOOKUP([Field],Columns[],4,0)&amp;"'",VLOOKUP([Field],Columns[],4,0))&amp;")",")")</f>
        <v>, '60')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$table-&gt;string('CHQNO', '60')-&gt;nullable();</v>
      </c>
    </row>
    <row r="323" spans="1:11">
      <c r="A323" s="4" t="s">
        <v>1085</v>
      </c>
      <c r="B323" s="4" t="s">
        <v>1042</v>
      </c>
      <c r="C323" s="4" t="str">
        <f>VLOOKUP([Field],Columns[],2,0)&amp;"("</f>
        <v>datetime(</v>
      </c>
      <c r="D323" s="4" t="str">
        <f>IF(VLOOKUP([Field],Columns[],3,0)&lt;&gt;"","'"&amp;VLOOKUP([Field],Columns[],3,0)&amp;"'","")</f>
        <v>'CHQDATE'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$table-&gt;datetime('CHQDATE')-&gt;nullable();</v>
      </c>
    </row>
    <row r="324" spans="1:11">
      <c r="A324" s="4" t="s">
        <v>1085</v>
      </c>
      <c r="B324" s="4" t="s">
        <v>1044</v>
      </c>
      <c r="C324" s="4" t="str">
        <f>VLOOKUP([Field],Columns[],2,0)&amp;"("</f>
        <v>datetime(</v>
      </c>
      <c r="D324" s="4" t="str">
        <f>IF(VLOOKUP([Field],Columns[],3,0)&lt;&gt;"","'"&amp;VLOOKUP([Field],Columns[],3,0)&amp;"'","")</f>
        <v>'SUBMITTEDDATE'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$table-&gt;datetime('SUBMITTEDDATE')-&gt;nullable();</v>
      </c>
    </row>
    <row r="325" spans="1:11">
      <c r="A325" s="4" t="s">
        <v>1085</v>
      </c>
      <c r="B325" s="4" t="s">
        <v>1046</v>
      </c>
      <c r="C325" s="4" t="str">
        <f>VLOOKUP([Field],Columns[],2,0)&amp;"("</f>
        <v>datetime(</v>
      </c>
      <c r="D325" s="4" t="str">
        <f>IF(VLOOKUP([Field],Columns[],3,0)&lt;&gt;"","'"&amp;VLOOKUP([Field],Columns[],3,0)&amp;"'","")</f>
        <v>'PROCESSEDDATE'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$table-&gt;datetime('PROCESSEDDATE')-&gt;nullable();</v>
      </c>
    </row>
    <row r="326" spans="1:11">
      <c r="A326" s="4" t="s">
        <v>1085</v>
      </c>
      <c r="B326" s="4" t="s">
        <v>1012</v>
      </c>
      <c r="C326" s="4" t="str">
        <f>VLOOKUP([Field],Columns[],2,0)&amp;"("</f>
        <v>decimal(</v>
      </c>
      <c r="D326" s="4" t="str">
        <f>IF(VLOOKUP([Field],Columns[],3,0)&lt;&gt;"","'"&amp;VLOOKUP([Field],Columns[],3,0)&amp;"'","")</f>
        <v>'AMT'</v>
      </c>
      <c r="E326" s="7" t="str">
        <f>IF(VLOOKUP([Field],Columns[],4,0)&lt;&gt;0,", "&amp;IF(ISERR(SEARCH(",",VLOOKUP([Field],Columns[],4,0))),"'"&amp;VLOOKUP([Field],Columns[],4,0)&amp;"'",VLOOKUP([Field],Columns[],4,0))&amp;")",")")</f>
        <v>, 30,10)</v>
      </c>
      <c r="F326" s="4" t="str">
        <f>IF(VLOOKUP([Field],Columns[],5,0)=0,"","-&gt;"&amp;VLOOKUP([Field],Columns[],5,0))</f>
        <v>-&gt;default(0)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$table-&gt;decimal('AMT', 30,10)-&gt;default(0);</v>
      </c>
    </row>
    <row r="327" spans="1:11">
      <c r="A327" s="4" t="s">
        <v>1085</v>
      </c>
      <c r="B327" s="4" t="s">
        <v>1014</v>
      </c>
      <c r="C327" s="4" t="str">
        <f>VLOOKUP([Field],Columns[],2,0)&amp;"("</f>
        <v>decimal(</v>
      </c>
      <c r="D327" s="4" t="str">
        <f>IF(VLOOKUP([Field],Columns[],3,0)&lt;&gt;"","'"&amp;VLOOKUP([Field],Columns[],3,0)&amp;"'","")</f>
        <v>'SIGN'</v>
      </c>
      <c r="E327" s="7" t="str">
        <f>IF(VLOOKUP([Field],Columns[],4,0)&lt;&gt;0,", "&amp;IF(ISERR(SEARCH(",",VLOOKUP([Field],Columns[],4,0))),"'"&amp;VLOOKUP([Field],Columns[],4,0)&amp;"'",VLOOKUP([Field],Columns[],4,0))&amp;")",")")</f>
        <v>, 2,0)</v>
      </c>
      <c r="F327" s="4" t="str">
        <f>IF(VLOOKUP([Field],Columns[],5,0)=0,"","-&gt;"&amp;VLOOKUP([Field],Columns[],5,0))</f>
        <v>-&gt;default(1)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$table-&gt;decimal('SIGN', 2,0)-&gt;default(1);</v>
      </c>
    </row>
    <row r="328" spans="1:11">
      <c r="A328" s="4" t="s">
        <v>1085</v>
      </c>
      <c r="B328" s="4" t="s">
        <v>1048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'CHQ_STATUS'</v>
      </c>
      <c r="E328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8" s="4" t="str">
        <f>IF(VLOOKUP([Field],Columns[],5,0)=0,"","-&gt;"&amp;VLOOKUP([Field],Columns[],5,0))</f>
        <v>-&gt;default('Pending')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9" spans="1:11">
      <c r="A329" s="4" t="s">
        <v>1085</v>
      </c>
      <c r="B329" s="4" t="s">
        <v>1026</v>
      </c>
      <c r="C329" s="4" t="str">
        <f>VLOOKUP([Field],Columns[],2,0)&amp;"("</f>
        <v>enum(</v>
      </c>
      <c r="D329" s="4" t="str">
        <f>IF(VLOOKUP([Field],Columns[],3,0)&lt;&gt;"","'"&amp;VLOOKUP([Field],Columns[],3,0)&amp;"'","")</f>
        <v>'CANCEL'</v>
      </c>
      <c r="E3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9" s="4" t="str">
        <f>IF(VLOOKUP([Field],Columns[],5,0)=0,"","-&gt;"&amp;VLOOKUP([Field],Columns[],5,0))</f>
        <v>-&gt;default('No')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$table-&gt;enum('CANCEL', ['Yes','No'])-&gt;default('No');</v>
      </c>
    </row>
    <row r="330" spans="1:11">
      <c r="A330" s="4" t="s">
        <v>1085</v>
      </c>
      <c r="B330" s="4" t="s">
        <v>1050</v>
      </c>
      <c r="C330" s="4" t="str">
        <f>VLOOKUP([Field],Columns[],2,0)&amp;"("</f>
        <v>enum(</v>
      </c>
      <c r="D330" s="4" t="str">
        <f>IF(VLOOKUP([Field],Columns[],3,0)&lt;&gt;"","'"&amp;VLOOKUP([Field],Columns[],3,0)&amp;"'","")</f>
        <v>'SETTLEMENT'</v>
      </c>
      <c r="E330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30" s="4" t="str">
        <f>IF(VLOOKUP([Field],Columns[],5,0)=0,"","-&gt;"&amp;VLOOKUP([Field],Columns[],5,0))</f>
        <v>-&gt;default('NONE')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31" spans="1:11">
      <c r="A331" s="4" t="s">
        <v>1085</v>
      </c>
      <c r="B331" s="4" t="s">
        <v>1052</v>
      </c>
      <c r="C331" s="4" t="str">
        <f>VLOOKUP([Field],Columns[],2,0)&amp;"("</f>
        <v>datetime(</v>
      </c>
      <c r="D331" s="4" t="str">
        <f>IF(VLOOKUP([Field],Columns[],3,0)&lt;&gt;"","'"&amp;VLOOKUP([Field],Columns[],3,0)&amp;"'","")</f>
        <v>'RESUBMITIONDATE'</v>
      </c>
      <c r="E331" s="7" t="str">
        <f>IF(VLOOKUP([Field],Columns[],4,0)&lt;&gt;0,", "&amp;IF(ISERR(SEARCH(",",VLOOKUP([Field],Columns[],4,0))),"'"&amp;VLOOKUP([Field],Columns[],4,0)&amp;"'",VLOOKUP([Field],Columns[],4,0))&amp;")",")")</f>
        <v>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$table-&gt;datetime('RESUBMITIONDATE')-&gt;nullable();</v>
      </c>
    </row>
    <row r="332" spans="1:11" s="20" customFormat="1">
      <c r="A332" s="4" t="s">
        <v>1085</v>
      </c>
      <c r="B332" s="4" t="s">
        <v>1054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'REFCOCODE'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$table-&gt;char('REFCOCODE', '5')-&gt;nullable();</v>
      </c>
    </row>
    <row r="333" spans="1:11" s="20" customFormat="1">
      <c r="A333" s="4" t="s">
        <v>1085</v>
      </c>
      <c r="B333" s="4" t="s">
        <v>1056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'REFBRCODE'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$table-&gt;char('REFBRCODE', '5')-&gt;nullable();</v>
      </c>
    </row>
    <row r="334" spans="1:11">
      <c r="A334" s="4" t="s">
        <v>1085</v>
      </c>
      <c r="B334" s="4" t="s">
        <v>1058</v>
      </c>
      <c r="C334" s="4" t="str">
        <f>VLOOKUP([Field],Columns[],2,0)&amp;"("</f>
        <v>char(</v>
      </c>
      <c r="D334" s="4" t="str">
        <f>IF(VLOOKUP([Field],Columns[],3,0)&lt;&gt;"","'"&amp;VLOOKUP([Field],Columns[],3,0)&amp;"'","")</f>
        <v>'REFFNCODE'</v>
      </c>
      <c r="E334" s="7" t="str">
        <f>IF(VLOOKUP([Field],Columns[],4,0)&lt;&gt;0,", "&amp;IF(ISERR(SEARCH(",",VLOOKUP([Field],Columns[],4,0))),"'"&amp;VLOOKUP([Field],Columns[],4,0)&amp;"'",VLOOKUP([Field],Columns[],4,0))&amp;")",")")</f>
        <v>, '5')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$table-&gt;char('REFFNCODE', '5')-&gt;nullable();</v>
      </c>
    </row>
    <row r="335" spans="1:11">
      <c r="A335" s="4" t="s">
        <v>1085</v>
      </c>
      <c r="B335" s="4" t="s">
        <v>1060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'REFFYCODE'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$table-&gt;char('REFFYCODE', '5')-&gt;nullable();</v>
      </c>
    </row>
    <row r="336" spans="1:11">
      <c r="A336" s="4" t="s">
        <v>1085</v>
      </c>
      <c r="B336" s="4" t="s">
        <v>1062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'REFDOCNO'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$table-&gt;char('REFDOCNO', '20')-&gt;nullable();</v>
      </c>
    </row>
    <row r="337" spans="1:11">
      <c r="A337" s="4" t="s">
        <v>1085</v>
      </c>
      <c r="B337" s="4" t="s">
        <v>288</v>
      </c>
      <c r="C337" s="4" t="str">
        <f>VLOOKUP([Field],Columns[],2,0)&amp;"("</f>
        <v>audit(</v>
      </c>
      <c r="D337" s="4" t="str">
        <f>IF(VLOOKUP([Field],Columns[],3,0)&lt;&gt;"","'"&amp;VLOOKUP([Field],Columns[],3,0)&amp;"'","")</f>
        <v/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$table-&gt;audit();</v>
      </c>
    </row>
    <row r="338" spans="1:11">
      <c r="A338" s="4" t="s">
        <v>961</v>
      </c>
      <c r="B338" s="4" t="s">
        <v>21</v>
      </c>
      <c r="C338" s="4" t="str">
        <f>VLOOKUP([Field],Columns[],2,0)&amp;"("</f>
        <v>bigIncrements(</v>
      </c>
      <c r="D338" s="4" t="str">
        <f>IF(VLOOKUP([Field],Columns[],3,0)&lt;&gt;"","'"&amp;VLOOKUP([Field],Columns[],3,0)&amp;"'","")</f>
        <v>'id'</v>
      </c>
      <c r="E338" s="7" t="str">
        <f>IF(VLOOKUP([Field],Columns[],4,0)&lt;&gt;0,", "&amp;IF(ISERR(SEARCH(",",VLOOKUP([Field],Columns[],4,0))),"'"&amp;VLOOKUP([Field],Columns[],4,0)&amp;"'",VLOOKUP([Field],Columns[],4,0))&amp;")",")")</f>
        <v>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$table-&gt;bigIncrements('id');</v>
      </c>
    </row>
    <row r="339" spans="1:11" s="20" customFormat="1">
      <c r="A339" s="4" t="s">
        <v>961</v>
      </c>
      <c r="B339" s="4" t="s">
        <v>848</v>
      </c>
      <c r="C339" s="4" t="str">
        <f>VLOOKUP([Field],Columns[],2,0)&amp;"("</f>
        <v>char(</v>
      </c>
      <c r="D339" s="4" t="str">
        <f>IF(VLOOKUP([Field],Columns[],3,0)&lt;&gt;"","'"&amp;VLOOKUP([Field],Columns[],3,0)&amp;"'","")</f>
        <v>'docno'</v>
      </c>
      <c r="E339" s="7" t="str">
        <f>IF(VLOOKUP([Field],Columns[],4,0)&lt;&gt;0,", "&amp;IF(ISERR(SEARCH(",",VLOOKUP([Field],Columns[],4,0))),"'"&amp;VLOOKUP([Field],Columns[],4,0)&amp;"'",VLOOKUP([Field],Columns[],4,0))&amp;")",")")</f>
        <v>, '20')</v>
      </c>
      <c r="F339" s="4" t="str">
        <f>IF(VLOOKUP([Field],Columns[],5,0)=0,"","-&gt;"&amp;VLOOKUP([Field],Columns[],5,0))</f>
        <v>-&gt;nullable()</v>
      </c>
      <c r="G339" s="4" t="str">
        <f>IF(VLOOKUP([Field],Columns[],6,0)=0,"","-&gt;"&amp;VLOOKUP([Field],Columns[],6,0))</f>
        <v>-&gt;index()</v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$table-&gt;char('docno', '20')-&gt;nullable()-&gt;index();</v>
      </c>
    </row>
    <row r="340" spans="1:11">
      <c r="A340" s="4" t="s">
        <v>961</v>
      </c>
      <c r="B340" s="4" t="s">
        <v>842</v>
      </c>
      <c r="C340" s="4" t="str">
        <f>VLOOKUP([Field],Columns[],2,0)&amp;"("</f>
        <v>timestamp(</v>
      </c>
      <c r="D340" s="4" t="str">
        <f>IF(VLOOKUP([Field],Columns[],3,0)&lt;&gt;"","'"&amp;VLOOKUP([Field],Columns[],3,0)&amp;"'","")</f>
        <v>'date'</v>
      </c>
      <c r="E340" s="7" t="str">
        <f>IF(VLOOKUP([Field],Columns[],4,0)&lt;&gt;0,", "&amp;IF(ISERR(SEARCH(",",VLOOKUP([Field],Columns[],4,0))),"'"&amp;VLOOKUP([Field],Columns[],4,0)&amp;"'",VLOOKUP([Field],Columns[],4,0))&amp;")",")")</f>
        <v>)</v>
      </c>
      <c r="F340" s="4" t="str">
        <f>IF(VLOOKUP([Field],Columns[],5,0)=0,"","-&gt;"&amp;VLOOKUP([Field],Columns[],5,0))</f>
        <v>-&gt;default(DB::raw('CURRENT_TIMESTAMP'))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$table-&gt;timestamp('date')-&gt;default(DB::raw('CURRENT_TIMESTAMP'));</v>
      </c>
    </row>
    <row r="341" spans="1:11">
      <c r="A341" s="4" t="s">
        <v>961</v>
      </c>
      <c r="B341" s="4" t="s">
        <v>911</v>
      </c>
      <c r="C341" s="4" t="str">
        <f>VLOOKUP([Field],Columns[],2,0)&amp;"("</f>
        <v>foreignNullable(</v>
      </c>
      <c r="D341" s="4" t="str">
        <f>IF(VLOOKUP([Field],Columns[],3,0)&lt;&gt;"","'"&amp;VLOOKUP([Field],Columns[],3,0)&amp;"'","")</f>
        <v>'user'</v>
      </c>
      <c r="E34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1" s="4" t="str">
        <f>IF(VLOOKUP([Field],Columns[],5,0)=0,"","-&gt;"&amp;VLOOKUP([Field],Columns[],5,0))</f>
        <v/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$table-&gt;foreignNullable('user', 'users');</v>
      </c>
    </row>
    <row r="342" spans="1:11">
      <c r="A342" s="4" t="s">
        <v>961</v>
      </c>
      <c r="B342" s="4" t="s">
        <v>963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'customer'</v>
      </c>
      <c r="E34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$table-&gt;foreignNullable('customer', 'users');</v>
      </c>
    </row>
    <row r="343" spans="1:11">
      <c r="A343" s="4" t="s">
        <v>961</v>
      </c>
      <c r="B343" s="4" t="s">
        <v>916</v>
      </c>
      <c r="C343" s="4" t="str">
        <f>VLOOKUP([Field],Columns[],2,0)&amp;"("</f>
        <v>char(</v>
      </c>
      <c r="D343" s="4" t="str">
        <f>IF(VLOOKUP([Field],Columns[],3,0)&lt;&gt;"","'"&amp;VLOOKUP([Field],Columns[],3,0)&amp;"'","")</f>
        <v>'fycode'</v>
      </c>
      <c r="E343" s="7" t="str">
        <f>IF(VLOOKUP([Field],Columns[],4,0)&lt;&gt;0,", "&amp;IF(ISERR(SEARCH(",",VLOOKUP([Field],Columns[],4,0))),"'"&amp;VLOOKUP([Field],Columns[],4,0)&amp;"'",VLOOKUP([Field],Columns[],4,0))&amp;")",")")</f>
        <v>, '5')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-&gt;index()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$table-&gt;char('fycode', '5')-&gt;nullable()-&gt;index();</v>
      </c>
    </row>
    <row r="344" spans="1:11">
      <c r="A344" s="4" t="s">
        <v>961</v>
      </c>
      <c r="B344" s="4" t="s">
        <v>869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'fncode'</v>
      </c>
      <c r="E344" s="7" t="str">
        <f>IF(VLOOKUP([Field],Columns[],4,0)&lt;&gt;0,", "&amp;IF(ISERR(SEARCH(",",VLOOKUP([Field],Columns[],4,0))),"'"&amp;VLOOKUP([Field],Columns[],4,0)&amp;"'",VLOOKUP([Field],Columns[],4,0))&amp;")",")")</f>
        <v>, '5')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$table-&gt;char('fncode', '5')-&gt;nullable()-&gt;index();</v>
      </c>
    </row>
    <row r="345" spans="1:11">
      <c r="A345" s="4" t="s">
        <v>961</v>
      </c>
      <c r="B345" s="4" t="s">
        <v>1849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'payment_type'</v>
      </c>
      <c r="E345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-&gt;default('Cash')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6" spans="1:11">
      <c r="A346" s="4" t="s">
        <v>961</v>
      </c>
      <c r="B346" s="4" t="s">
        <v>965</v>
      </c>
      <c r="C346" s="4" t="str">
        <f>VLOOKUP([Field],Columns[],2,0)&amp;"("</f>
        <v>enum(</v>
      </c>
      <c r="D346" s="4" t="str">
        <f>IF(VLOOKUP([Field],Columns[],3,0)&lt;&gt;"","'"&amp;VLOOKUP([Field],Columns[],3,0)&amp;"'","")</f>
        <v>'progress'</v>
      </c>
      <c r="E346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>-&gt;default('Incomplete')</v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7" spans="1:11" s="20" customFormat="1">
      <c r="A347" s="4" t="s">
        <v>961</v>
      </c>
      <c r="B347" s="4" t="s">
        <v>1768</v>
      </c>
      <c r="C347" s="4" t="str">
        <f>VLOOKUP([Field],Columns[],2,0)&amp;"("</f>
        <v>char(</v>
      </c>
      <c r="D347" s="4" t="str">
        <f>IF(VLOOKUP([Field],Columns[],3,0)&lt;&gt;"","'"&amp;VLOOKUP([Field],Columns[],3,0)&amp;"'","")</f>
        <v>'_ref'</v>
      </c>
      <c r="E347" s="7" t="str">
        <f>IF(VLOOKUP([Field],Columns[],4,0)&lt;&gt;0,", "&amp;IF(ISERR(SEARCH(",",VLOOKUP([Field],Columns[],4,0))),"'"&amp;VLOOKUP([Field],Columns[],4,0)&amp;"'",VLOOKUP([Field],Columns[],4,0))&amp;")",")")</f>
        <v>, '30')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>-&gt;index()</v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$table-&gt;char('_ref', '30')-&gt;nullable()-&gt;index();</v>
      </c>
    </row>
    <row r="348" spans="1:11">
      <c r="A348" s="4" t="s">
        <v>961</v>
      </c>
      <c r="B348" s="4" t="s">
        <v>776</v>
      </c>
      <c r="C348" s="4" t="str">
        <f>VLOOKUP([Field],Columns[],2,0)&amp;"("</f>
        <v>enum(</v>
      </c>
      <c r="D348" s="4" t="str">
        <f>IF(VLOOKUP([Field],Columns[],3,0)&lt;&gt;"","'"&amp;VLOOKUP([Field],Columns[],3,0)&amp;"'","")</f>
        <v>'status'</v>
      </c>
      <c r="E34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8" s="4" t="str">
        <f>IF(VLOOKUP([Field],Columns[],5,0)=0,"","-&gt;"&amp;VLOOKUP([Field],Columns[],5,0))</f>
        <v>-&gt;nullable()</v>
      </c>
      <c r="G348" s="4" t="str">
        <f>IF(VLOOKUP([Field],Columns[],6,0)=0,"","-&gt;"&amp;VLOOKUP([Field],Columns[],6,0))</f>
        <v>-&gt;default('Active')</v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9" spans="1:11">
      <c r="A349" s="4" t="s">
        <v>961</v>
      </c>
      <c r="B349" s="4" t="s">
        <v>288</v>
      </c>
      <c r="C349" s="4" t="str">
        <f>VLOOKUP([Field],Columns[],2,0)&amp;"("</f>
        <v>audit(</v>
      </c>
      <c r="D349" s="4" t="str">
        <f>IF(VLOOKUP([Field],Columns[],3,0)&lt;&gt;"","'"&amp;VLOOKUP([Field],Columns[],3,0)&amp;"'","")</f>
        <v/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$table-&gt;audit();</v>
      </c>
    </row>
    <row r="350" spans="1:11">
      <c r="A350" s="4" t="s">
        <v>962</v>
      </c>
      <c r="B350" s="4" t="s">
        <v>21</v>
      </c>
      <c r="C350" s="4" t="str">
        <f>VLOOKUP([Field],Columns[],2,0)&amp;"("</f>
        <v>bigIncrements(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$table-&gt;bigIncrements('id');</v>
      </c>
    </row>
    <row r="351" spans="1:11">
      <c r="A351" s="4" t="s">
        <v>962</v>
      </c>
      <c r="B351" s="4" t="s">
        <v>968</v>
      </c>
      <c r="C351" s="4" t="str">
        <f>VLOOKUP([Field],Columns[],2,0)&amp;"("</f>
        <v>foreignNullable(</v>
      </c>
      <c r="D351" s="4" t="str">
        <f>IF(VLOOKUP([Field],Columns[],3,0)&lt;&gt;"","'"&amp;VLOOKUP([Field],Columns[],3,0)&amp;"'","")</f>
        <v>'so'</v>
      </c>
      <c r="E351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$table-&gt;foreignNullable('so', 'sales_order');</v>
      </c>
    </row>
    <row r="352" spans="1:11">
      <c r="A352" s="4" t="s">
        <v>962</v>
      </c>
      <c r="B352" s="4" t="s">
        <v>832</v>
      </c>
      <c r="C352" s="4" t="str">
        <f>VLOOKUP([Field],Columns[],2,0)&amp;"("</f>
        <v>foreignNullable(</v>
      </c>
      <c r="D352" s="4" t="str">
        <f>IF(VLOOKUP([Field],Columns[],3,0)&lt;&gt;"","'"&amp;VLOOKUP([Field],Columns[],3,0)&amp;"'","")</f>
        <v>'product'</v>
      </c>
      <c r="E35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$table-&gt;foreignNullable('product', 'products');</v>
      </c>
    </row>
    <row r="353" spans="1:11">
      <c r="A353" s="4" t="s">
        <v>962</v>
      </c>
      <c r="B353" s="4" t="s">
        <v>970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'rate'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$table-&gt;decimal('rate', 30,10)-&gt;default(0);</v>
      </c>
    </row>
    <row r="354" spans="1:11">
      <c r="A354" s="4" t="s">
        <v>962</v>
      </c>
      <c r="B354" s="4" t="s">
        <v>837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'quantity'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-&gt;default(1)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$table-&gt;decimal('quantity', 30,10)-&gt;default(1);</v>
      </c>
    </row>
    <row r="355" spans="1:11">
      <c r="A355" s="4" t="s">
        <v>962</v>
      </c>
      <c r="B355" s="4" t="s">
        <v>914</v>
      </c>
      <c r="C355" s="4" t="str">
        <f>VLOOKUP([Field],Columns[],2,0)&amp;"("</f>
        <v>decimal(</v>
      </c>
      <c r="D355" s="4" t="str">
        <f>IF(VLOOKUP([Field],Columns[],3,0)&lt;&gt;"","'"&amp;VLOOKUP([Field],Columns[],3,0)&amp;"'","")</f>
        <v>'tax'</v>
      </c>
      <c r="E355" s="7" t="str">
        <f>IF(VLOOKUP([Field],Columns[],4,0)&lt;&gt;0,", "&amp;IF(ISERR(SEARCH(",",VLOOKUP([Field],Columns[],4,0))),"'"&amp;VLOOKUP([Field],Columns[],4,0)&amp;"'",VLOOKUP([Field],Columns[],4,0))&amp;")",")")</f>
        <v>, 30,10)</v>
      </c>
      <c r="F355" s="4" t="str">
        <f>IF(VLOOKUP([Field],Columns[],5,0)=0,"","-&gt;"&amp;VLOOKUP([Field],Columns[],5,0))</f>
        <v>-&gt;default(0)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$table-&gt;decimal('tax', 30,10)-&gt;default(0);</v>
      </c>
    </row>
    <row r="356" spans="1:11">
      <c r="A356" s="4" t="s">
        <v>962</v>
      </c>
      <c r="B356" s="4" t="s">
        <v>926</v>
      </c>
      <c r="C356" s="4" t="str">
        <f>VLOOKUP([Field],Columns[],2,0)&amp;"("</f>
        <v>decimal(</v>
      </c>
      <c r="D356" s="4" t="str">
        <f>IF(VLOOKUP([Field],Columns[],3,0)&lt;&gt;"","'"&amp;VLOOKUP([Field],Columns[],3,0)&amp;"'","")</f>
        <v>'discount'</v>
      </c>
      <c r="E356" s="7" t="str">
        <f>IF(VLOOKUP([Field],Columns[],4,0)&lt;&gt;0,", "&amp;IF(ISERR(SEARCH(",",VLOOKUP([Field],Columns[],4,0))),"'"&amp;VLOOKUP([Field],Columns[],4,0)&amp;"'",VLOOKUP([Field],Columns[],4,0))&amp;")",")")</f>
        <v>, 30,10)</v>
      </c>
      <c r="F356" s="4" t="str">
        <f>IF(VLOOKUP([Field],Columns[],5,0)=0,"","-&gt;"&amp;VLOOKUP([Field],Columns[],5,0))</f>
        <v>-&gt;default(0)</v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$table-&gt;decimal('discount', 30,10)-&gt;default(0);</v>
      </c>
    </row>
    <row r="357" spans="1:11">
      <c r="A357" s="4" t="s">
        <v>962</v>
      </c>
      <c r="B357" s="4" t="s">
        <v>915</v>
      </c>
      <c r="C357" s="4" t="str">
        <f>VLOOKUP([Field],Columns[],2,0)&amp;"("</f>
        <v>decimal(</v>
      </c>
      <c r="D357" s="4" t="str">
        <f>IF(VLOOKUP([Field],Columns[],3,0)&lt;&gt;"","'"&amp;VLOOKUP([Field],Columns[],3,0)&amp;"'","")</f>
        <v>'total'</v>
      </c>
      <c r="E357" s="7" t="str">
        <f>IF(VLOOKUP([Field],Columns[],4,0)&lt;&gt;0,", "&amp;IF(ISERR(SEARCH(",",VLOOKUP([Field],Columns[],4,0))),"'"&amp;VLOOKUP([Field],Columns[],4,0)&amp;"'",VLOOKUP([Field],Columns[],4,0))&amp;")",")")</f>
        <v>, 30,10)</v>
      </c>
      <c r="F357" s="4" t="str">
        <f>IF(VLOOKUP([Field],Columns[],5,0)=0,"","-&gt;"&amp;VLOOKUP([Field],Columns[],5,0))</f>
        <v>-&gt;default(0)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$table-&gt;decimal('total', 30,10)-&gt;default(0);</v>
      </c>
    </row>
    <row r="358" spans="1:11">
      <c r="A358" s="4" t="s">
        <v>962</v>
      </c>
      <c r="B358" s="4" t="s">
        <v>1768</v>
      </c>
      <c r="C358" s="4" t="str">
        <f>VLOOKUP([Field],Columns[],2,0)&amp;"("</f>
        <v>char(</v>
      </c>
      <c r="D358" s="4" t="str">
        <f>IF(VLOOKUP([Field],Columns[],3,0)&lt;&gt;"","'"&amp;VLOOKUP([Field],Columns[],3,0)&amp;"'","")</f>
        <v>'_ref'</v>
      </c>
      <c r="E358" s="7" t="str">
        <f>IF(VLOOKUP([Field],Columns[],4,0)&lt;&gt;0,", "&amp;IF(ISERR(SEARCH(",",VLOOKUP([Field],Columns[],4,0))),"'"&amp;VLOOKUP([Field],Columns[],4,0)&amp;"'",VLOOKUP([Field],Columns[],4,0))&amp;")",")")</f>
        <v>, '30')</v>
      </c>
      <c r="F358" s="4" t="str">
        <f>IF(VLOOKUP([Field],Columns[],5,0)=0,"","-&gt;"&amp;VLOOKUP([Field],Columns[],5,0))</f>
        <v>-&gt;nullable()</v>
      </c>
      <c r="G358" s="4" t="str">
        <f>IF(VLOOKUP([Field],Columns[],6,0)=0,"","-&gt;"&amp;VLOOKUP([Field],Columns[],6,0))</f>
        <v>-&gt;index()</v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$table-&gt;char('_ref', '30')-&gt;nullable()-&gt;index();</v>
      </c>
    </row>
    <row r="359" spans="1:11">
      <c r="A359" s="4" t="s">
        <v>962</v>
      </c>
      <c r="B359" s="4" t="s">
        <v>288</v>
      </c>
      <c r="C359" s="4" t="str">
        <f>VLOOKUP([Field],Columns[],2,0)&amp;"("</f>
        <v>audit(</v>
      </c>
      <c r="D359" s="4" t="str">
        <f>IF(VLOOKUP([Field],Columns[],3,0)&lt;&gt;"","'"&amp;VLOOKUP([Field],Columns[],3,0)&amp;"'","")</f>
        <v/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$table-&gt;audit();</v>
      </c>
    </row>
    <row r="360" spans="1:11" s="20" customFormat="1">
      <c r="A360" s="4" t="s">
        <v>917</v>
      </c>
      <c r="B360" s="4" t="s">
        <v>21</v>
      </c>
      <c r="C360" s="4" t="str">
        <f>VLOOKUP([Field],Columns[],2,0)&amp;"("</f>
        <v>bigIncrements(</v>
      </c>
      <c r="D360" s="4" t="str">
        <f>IF(VLOOKUP([Field],Columns[],3,0)&lt;&gt;"","'"&amp;VLOOKUP([Field],Columns[],3,0)&amp;"'","")</f>
        <v>'id'</v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$table-&gt;bigIncrements('id');</v>
      </c>
    </row>
    <row r="361" spans="1:11">
      <c r="A361" s="4" t="s">
        <v>917</v>
      </c>
      <c r="B361" s="4" t="s">
        <v>920</v>
      </c>
      <c r="C361" s="4" t="str">
        <f>VLOOKUP([Field],Columns[],2,0)&amp;"("</f>
        <v>foreignNullable(</v>
      </c>
      <c r="D361" s="4" t="str">
        <f>IF(VLOOKUP([Field],Columns[],3,0)&lt;&gt;"","'"&amp;VLOOKUP([Field],Columns[],3,0)&amp;"'","")</f>
        <v>'out'</v>
      </c>
      <c r="E361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$table-&gt;foreignNullable('out', 'transactions');</v>
      </c>
    </row>
    <row r="362" spans="1:11">
      <c r="A362" s="4" t="s">
        <v>917</v>
      </c>
      <c r="B362" s="4" t="s">
        <v>918</v>
      </c>
      <c r="C362" s="4" t="str">
        <f>VLOOKUP([Field],Columns[],2,0)&amp;"("</f>
        <v>foreignNullable(</v>
      </c>
      <c r="D362" s="4" t="str">
        <f>IF(VLOOKUP([Field],Columns[],3,0)&lt;&gt;"","'"&amp;VLOOKUP([Field],Columns[],3,0)&amp;"'","")</f>
        <v>'in'</v>
      </c>
      <c r="E362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$table-&gt;foreignNullable('in', 'transactions');</v>
      </c>
    </row>
    <row r="363" spans="1:11">
      <c r="A363" s="4" t="s">
        <v>917</v>
      </c>
      <c r="B363" s="4" t="s">
        <v>922</v>
      </c>
      <c r="C363" s="4" t="str">
        <f>VLOOKUP([Field],Columns[],2,0)&amp;"("</f>
        <v>foreignNullable(</v>
      </c>
      <c r="D363" s="4" t="str">
        <f>IF(VLOOKUP([Field],Columns[],3,0)&lt;&gt;"","'"&amp;VLOOKUP([Field],Columns[],3,0)&amp;"'","")</f>
        <v>'verified_by'</v>
      </c>
      <c r="E36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$table-&gt;foreignNullable('verified_by', 'users');</v>
      </c>
    </row>
    <row r="364" spans="1:11">
      <c r="A364" s="4" t="s">
        <v>917</v>
      </c>
      <c r="B364" s="4" t="s">
        <v>923</v>
      </c>
      <c r="C364" s="4" t="str">
        <f>VLOOKUP([Field],Columns[],2,0)&amp;"("</f>
        <v>timestamp(</v>
      </c>
      <c r="D364" s="4" t="str">
        <f>IF(VLOOKUP([Field],Columns[],3,0)&lt;&gt;"","'"&amp;VLOOKUP([Field],Columns[],3,0)&amp;"'","")</f>
        <v>'verified_at'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-&gt;nullable()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$table-&gt;timestamp('verified_at')-&gt;nullable();</v>
      </c>
    </row>
    <row r="365" spans="1:11">
      <c r="A365" s="4" t="s">
        <v>917</v>
      </c>
      <c r="B365" s="4" t="s">
        <v>288</v>
      </c>
      <c r="C365" s="4" t="str">
        <f>VLOOKUP([Field],Columns[],2,0)&amp;"("</f>
        <v>audit(</v>
      </c>
      <c r="D365" s="4" t="str">
        <f>IF(VLOOKUP([Field],Columns[],3,0)&lt;&gt;"","'"&amp;VLOOKUP([Field],Columns[],3,0)&amp;"'","")</f>
        <v/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$table-&gt;audit();</v>
      </c>
    </row>
    <row r="366" spans="1:11">
      <c r="A366" s="4" t="s">
        <v>893</v>
      </c>
      <c r="B366" s="4" t="s">
        <v>21</v>
      </c>
      <c r="C366" s="4" t="str">
        <f>VLOOKUP([Field],Columns[],2,0)&amp;"("</f>
        <v>bigIncrements(</v>
      </c>
      <c r="D366" s="4" t="str">
        <f>IF(VLOOKUP([Field],Columns[],3,0)&lt;&gt;"","'"&amp;VLOOKUP([Field],Columns[],3,0)&amp;"'","")</f>
        <v>'id'</v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/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$table-&gt;bigIncrements('id');</v>
      </c>
    </row>
    <row r="367" spans="1:11">
      <c r="A367" s="4" t="s">
        <v>893</v>
      </c>
      <c r="B367" s="4" t="s">
        <v>894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'bin'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>-&gt;default(1)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$table-&gt;unsignedTinyInteger('bin')-&gt;default(1);</v>
      </c>
    </row>
    <row r="368" spans="1:11">
      <c r="A368" s="4" t="s">
        <v>893</v>
      </c>
      <c r="B368" s="4" t="s">
        <v>288</v>
      </c>
      <c r="C368" s="4" t="str">
        <f>VLOOKUP([Field],Columns[],2,0)&amp;"("</f>
        <v>audit(</v>
      </c>
      <c r="D368" s="4" t="str">
        <f>IF(VLOOKUP([Field],Columns[],3,0)&lt;&gt;"","'"&amp;VLOOKUP([Field],Columns[],3,0)&amp;"'","")</f>
        <v/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$table-&gt;audit();</v>
      </c>
    </row>
    <row r="369" spans="1:11">
      <c r="A369" s="4" t="s">
        <v>1287</v>
      </c>
      <c r="B369" s="4" t="s">
        <v>21</v>
      </c>
      <c r="C369" s="4" t="str">
        <f>VLOOKUP([Field],Columns[],2,0)&amp;"("</f>
        <v>bigIncrements(</v>
      </c>
      <c r="D369" s="4" t="str">
        <f>IF(VLOOKUP([Field],Columns[],3,0)&lt;&gt;"","'"&amp;VLOOKUP([Field],Columns[],3,0)&amp;"'","")</f>
        <v>'id'</v>
      </c>
      <c r="E369" s="7" t="str">
        <f>IF(VLOOKUP([Field],Columns[],4,0)&lt;&gt;0,", "&amp;IF(ISERR(SEARCH(",",VLOOKUP([Field],Columns[],4,0))),"'"&amp;VLOOKUP([Field],Columns[],4,0)&amp;"'",VLOOKUP([Field],Columns[],4,0))&amp;")",")")</f>
        <v>)</v>
      </c>
      <c r="F369" s="4" t="str">
        <f>IF(VLOOKUP([Field],Columns[],5,0)=0,"","-&gt;"&amp;VLOOKUP([Field],Columns[],5,0))</f>
        <v/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$table-&gt;bigIncrements('id');</v>
      </c>
    </row>
    <row r="370" spans="1:11">
      <c r="A370" s="4" t="s">
        <v>1287</v>
      </c>
      <c r="B370" s="4" t="s">
        <v>23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'name'</v>
      </c>
      <c r="E370" s="7" t="str">
        <f>IF(VLOOKUP([Field],Columns[],4,0)&lt;&gt;0,", "&amp;IF(ISERR(SEARCH(",",VLOOKUP([Field],Columns[],4,0))),"'"&amp;VLOOKUP([Field],Columns[],4,0)&amp;"'",VLOOKUP([Field],Columns[],4,0))&amp;")",")")</f>
        <v>, '64')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>-&gt;index()</v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$table-&gt;string('name', '64')-&gt;nullable()-&gt;index();</v>
      </c>
    </row>
    <row r="371" spans="1:11">
      <c r="A371" s="4" t="s">
        <v>1287</v>
      </c>
      <c r="B371" s="4" t="s">
        <v>24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'description'</v>
      </c>
      <c r="E371" s="7" t="str">
        <f>IF(VLOOKUP([Field],Columns[],4,0)&lt;&gt;0,", "&amp;IF(ISERR(SEARCH(",",VLOOKUP([Field],Columns[],4,0))),"'"&amp;VLOOKUP([Field],Columns[],4,0)&amp;"'",VLOOKUP([Field],Columns[],4,0))&amp;")",")")</f>
        <v>, '1024')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$table-&gt;string('description', '1024')-&gt;nullable();</v>
      </c>
    </row>
    <row r="372" spans="1:11">
      <c r="A372" s="4" t="s">
        <v>1287</v>
      </c>
      <c r="B372" s="4" t="s">
        <v>44</v>
      </c>
      <c r="C372" s="4" t="str">
        <f>VLOOKUP([Field],Columns[],2,0)&amp;"("</f>
        <v>string(</v>
      </c>
      <c r="D372" s="4" t="str">
        <f>IF(VLOOKUP([Field],Columns[],3,0)&lt;&gt;"","'"&amp;VLOOKUP([Field],Columns[],3,0)&amp;"'","")</f>
        <v>'value'</v>
      </c>
      <c r="E372" s="7" t="str">
        <f>IF(VLOOKUP([Field],Columns[],4,0)&lt;&gt;0,", "&amp;IF(ISERR(SEARCH(",",VLOOKUP([Field],Columns[],4,0))),"'"&amp;VLOOKUP([Field],Columns[],4,0)&amp;"'",VLOOKUP([Field],Columns[],4,0))&amp;")",")")</f>
        <v>, '256')</v>
      </c>
      <c r="F372" s="4" t="str">
        <f>IF(VLOOKUP([Field],Columns[],5,0)=0,"","-&gt;"&amp;VLOOKUP([Field],Columns[],5,0))</f>
        <v>-&gt;nullable()</v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$table-&gt;string('value', '256')-&gt;nullable();</v>
      </c>
    </row>
    <row r="373" spans="1:11">
      <c r="A373" s="4" t="s">
        <v>1287</v>
      </c>
      <c r="B373" s="4" t="s">
        <v>776</v>
      </c>
      <c r="C373" s="4" t="str">
        <f>VLOOKUP([Field],Columns[],2,0)&amp;"("</f>
        <v>enum(</v>
      </c>
      <c r="D373" s="4" t="str">
        <f>IF(VLOOKUP([Field],Columns[],3,0)&lt;&gt;"","'"&amp;VLOOKUP([Field],Columns[],3,0)&amp;"'","")</f>
        <v>'status'</v>
      </c>
      <c r="E37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3" s="4" t="str">
        <f>IF(VLOOKUP([Field],Columns[],5,0)=0,"","-&gt;"&amp;VLOOKUP([Field],Columns[],5,0))</f>
        <v>-&gt;nullable()</v>
      </c>
      <c r="G373" s="4" t="str">
        <f>IF(VLOOKUP([Field],Columns[],6,0)=0,"","-&gt;"&amp;VLOOKUP([Field],Columns[],6,0))</f>
        <v>-&gt;default('Active')</v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4" spans="1:11">
      <c r="A374" s="4" t="s">
        <v>1287</v>
      </c>
      <c r="B374" s="4" t="s">
        <v>288</v>
      </c>
      <c r="C374" s="4" t="str">
        <f>VLOOKUP([Field],Columns[],2,0)&amp;"("</f>
        <v>audit(</v>
      </c>
      <c r="D374" s="4" t="str">
        <f>IF(VLOOKUP([Field],Columns[],3,0)&lt;&gt;"","'"&amp;VLOOKUP([Field],Columns[],3,0)&amp;"'","")</f>
        <v/>
      </c>
      <c r="E374" s="7" t="str">
        <f>IF(VLOOKUP([Field],Columns[],4,0)&lt;&gt;0,", "&amp;IF(ISERR(SEARCH(",",VLOOKUP([Field],Columns[],4,0))),"'"&amp;VLOOKUP([Field],Columns[],4,0)&amp;"'",VLOOKUP([Field],Columns[],4,0))&amp;")",")")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$table-&gt;audit();</v>
      </c>
    </row>
    <row r="375" spans="1:11">
      <c r="A375" s="4" t="s">
        <v>1288</v>
      </c>
      <c r="B375" s="4" t="s">
        <v>21</v>
      </c>
      <c r="C375" s="4" t="str">
        <f>VLOOKUP([Field],Columns[],2,0)&amp;"("</f>
        <v>bigIncrements(</v>
      </c>
      <c r="D375" s="4" t="str">
        <f>IF(VLOOKUP([Field],Columns[],3,0)&lt;&gt;"","'"&amp;VLOOKUP([Field],Columns[],3,0)&amp;"'","")</f>
        <v>'id'</v>
      </c>
      <c r="E375" s="7" t="str">
        <f>IF(VLOOKUP([Field],Columns[],4,0)&lt;&gt;0,", "&amp;IF(ISERR(SEARCH(",",VLOOKUP([Field],Columns[],4,0))),"'"&amp;VLOOKUP([Field],Columns[],4,0)&amp;"'",VLOOKUP([Field],Columns[],4,0))&amp;")",")")</f>
        <v>)</v>
      </c>
      <c r="F375" s="4" t="str">
        <f>IF(VLOOKUP([Field],Columns[],5,0)=0,"","-&gt;"&amp;VLOOKUP([Field],Columns[],5,0))</f>
        <v/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$table-&gt;bigIncrements('id');</v>
      </c>
    </row>
    <row r="376" spans="1:11">
      <c r="A376" s="4" t="s">
        <v>1288</v>
      </c>
      <c r="B376" s="4" t="s">
        <v>900</v>
      </c>
      <c r="C376" s="4" t="str">
        <f>VLOOKUP([Field],Columns[],2,0)&amp;"("</f>
        <v>foreignCascade(</v>
      </c>
      <c r="D376" s="4" t="str">
        <f>IF(VLOOKUP([Field],Columns[],3,0)&lt;&gt;"","'"&amp;VLOOKUP([Field],Columns[],3,0)&amp;"'","")</f>
        <v>'user'</v>
      </c>
      <c r="E37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$table-&gt;foreignCascade('user', 'users');</v>
      </c>
    </row>
    <row r="377" spans="1:11">
      <c r="A377" s="4" t="s">
        <v>1288</v>
      </c>
      <c r="B377" s="4" t="s">
        <v>1291</v>
      </c>
      <c r="C377" s="4" t="str">
        <f>VLOOKUP([Field],Columns[],2,0)&amp;"("</f>
        <v>foreignCascade(</v>
      </c>
      <c r="D377" s="4" t="str">
        <f>IF(VLOOKUP([Field],Columns[],3,0)&lt;&gt;"","'"&amp;VLOOKUP([Field],Columns[],3,0)&amp;"'","")</f>
        <v>'setting'</v>
      </c>
      <c r="E377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$table-&gt;foreignCascade('setting', 'settings');</v>
      </c>
    </row>
    <row r="378" spans="1:11">
      <c r="A378" s="4" t="s">
        <v>1288</v>
      </c>
      <c r="B378" s="4" t="s">
        <v>44</v>
      </c>
      <c r="C378" s="4" t="str">
        <f>VLOOKUP([Field],Columns[],2,0)&amp;"("</f>
        <v>string(</v>
      </c>
      <c r="D378" s="4" t="str">
        <f>IF(VLOOKUP([Field],Columns[],3,0)&lt;&gt;"","'"&amp;VLOOKUP([Field],Columns[],3,0)&amp;"'","")</f>
        <v>'value'</v>
      </c>
      <c r="E378" s="7" t="str">
        <f>IF(VLOOKUP([Field],Columns[],4,0)&lt;&gt;0,", "&amp;IF(ISERR(SEARCH(",",VLOOKUP([Field],Columns[],4,0))),"'"&amp;VLOOKUP([Field],Columns[],4,0)&amp;"'",VLOOKUP([Field],Columns[],4,0))&amp;")",")")</f>
        <v>, '256')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$table-&gt;string('value', '256')-&gt;nullable();</v>
      </c>
    </row>
    <row r="379" spans="1:11">
      <c r="A379" s="4" t="s">
        <v>1288</v>
      </c>
      <c r="B379" s="4" t="s">
        <v>776</v>
      </c>
      <c r="C379" s="4" t="str">
        <f>VLOOKUP([Field],Columns[],2,0)&amp;"("</f>
        <v>enum(</v>
      </c>
      <c r="D379" s="4" t="str">
        <f>IF(VLOOKUP([Field],Columns[],3,0)&lt;&gt;"","'"&amp;VLOOKUP([Field],Columns[],3,0)&amp;"'","")</f>
        <v>'status'</v>
      </c>
      <c r="E3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-&gt;default('Active')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80" spans="1:11">
      <c r="A380" s="4" t="s">
        <v>1288</v>
      </c>
      <c r="B380" s="4" t="s">
        <v>288</v>
      </c>
      <c r="C380" s="4" t="str">
        <f>VLOOKUP([Field],Columns[],2,0)&amp;"("</f>
        <v>audit(</v>
      </c>
      <c r="D380" s="4" t="str">
        <f>IF(VLOOKUP([Field],Columns[],3,0)&lt;&gt;"","'"&amp;VLOOKUP([Field],Columns[],3,0)&amp;"'","")</f>
        <v/>
      </c>
      <c r="E380" s="7" t="str">
        <f>IF(VLOOKUP([Field],Columns[],4,0)&lt;&gt;0,", "&amp;IF(ISERR(SEARCH(",",VLOOKUP([Field],Columns[],4,0))),"'"&amp;VLOOKUP([Field],Columns[],4,0)&amp;"'",VLOOKUP([Field],Columns[],4,0))&amp;")",")")</f>
        <v>)</v>
      </c>
      <c r="F380" s="4" t="str">
        <f>IF(VLOOKUP([Field],Columns[],5,0)=0,"","-&gt;"&amp;VLOOKUP([Field],Columns[],5,0))</f>
        <v/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$table-&gt;audit();</v>
      </c>
    </row>
    <row r="381" spans="1:11">
      <c r="A381" s="4" t="s">
        <v>1803</v>
      </c>
      <c r="B381" s="4" t="s">
        <v>21</v>
      </c>
      <c r="C381" s="4" t="str">
        <f>VLOOKUP([Field],Columns[],2,0)&amp;"("</f>
        <v>bigIncrements(</v>
      </c>
      <c r="D381" s="4" t="str">
        <f>IF(VLOOKUP([Field],Columns[],3,0)&lt;&gt;"","'"&amp;VLOOKUP([Field],Columns[],3,0)&amp;"'","")</f>
        <v>'id'</v>
      </c>
      <c r="E381" s="7" t="str">
        <f>IF(VLOOKUP([Field],Columns[],4,0)&lt;&gt;0,", "&amp;IF(ISERR(SEARCH(",",VLOOKUP([Field],Columns[],4,0))),"'"&amp;VLOOKUP([Field],Columns[],4,0)&amp;"'",VLOOKUP([Field],Columns[],4,0))&amp;")",")")</f>
        <v>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$table-&gt;bigIncrements('id');</v>
      </c>
    </row>
    <row r="382" spans="1:11">
      <c r="A382" s="4" t="s">
        <v>1803</v>
      </c>
      <c r="B382" s="4" t="s">
        <v>848</v>
      </c>
      <c r="C382" s="4" t="str">
        <f>VLOOKUP([Field],Columns[],2,0)&amp;"("</f>
        <v>char(</v>
      </c>
      <c r="D382" s="4" t="str">
        <f>IF(VLOOKUP([Field],Columns[],3,0)&lt;&gt;"","'"&amp;VLOOKUP([Field],Columns[],3,0)&amp;"'","")</f>
        <v>'docno'</v>
      </c>
      <c r="E382" s="7" t="str">
        <f>IF(VLOOKUP([Field],Columns[],4,0)&lt;&gt;0,", "&amp;IF(ISERR(SEARCH(",",VLOOKUP([Field],Columns[],4,0))),"'"&amp;VLOOKUP([Field],Columns[],4,0)&amp;"'",VLOOKUP([Field],Columns[],4,0))&amp;")",")")</f>
        <v>, '20')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-&gt;index()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$table-&gt;char('docno', '20')-&gt;nullable()-&gt;index();</v>
      </c>
    </row>
    <row r="383" spans="1:11">
      <c r="A383" s="4" t="s">
        <v>1803</v>
      </c>
      <c r="B383" s="4" t="s">
        <v>916</v>
      </c>
      <c r="C383" s="4" t="str">
        <f>VLOOKUP([Field],Columns[],2,0)&amp;"("</f>
        <v>char(</v>
      </c>
      <c r="D383" s="4" t="str">
        <f>IF(VLOOKUP([Field],Columns[],3,0)&lt;&gt;"","'"&amp;VLOOKUP([Field],Columns[],3,0)&amp;"'","")</f>
        <v>'fycode'</v>
      </c>
      <c r="E383" s="7" t="str">
        <f>IF(VLOOKUP([Field],Columns[],4,0)&lt;&gt;0,", "&amp;IF(ISERR(SEARCH(",",VLOOKUP([Field],Columns[],4,0))),"'"&amp;VLOOKUP([Field],Columns[],4,0)&amp;"'",VLOOKUP([Field],Columns[],4,0))&amp;")",")")</f>
        <v>, '5')</v>
      </c>
      <c r="F383" s="4" t="str">
        <f>IF(VLOOKUP([Field],Columns[],5,0)=0,"","-&gt;"&amp;VLOOKUP([Field],Columns[],5,0))</f>
        <v>-&gt;nullable()</v>
      </c>
      <c r="G383" s="4" t="str">
        <f>IF(VLOOKUP([Field],Columns[],6,0)=0,"","-&gt;"&amp;VLOOKUP([Field],Columns[],6,0))</f>
        <v>-&gt;index()</v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$table-&gt;char('fycode', '5')-&gt;nullable()-&gt;index();</v>
      </c>
    </row>
    <row r="384" spans="1:11">
      <c r="A384" s="4" t="s">
        <v>1803</v>
      </c>
      <c r="B384" s="4" t="s">
        <v>869</v>
      </c>
      <c r="C384" s="4" t="str">
        <f>VLOOKUP([Field],Columns[],2,0)&amp;"("</f>
        <v>char(</v>
      </c>
      <c r="D384" s="4" t="str">
        <f>IF(VLOOKUP([Field],Columns[],3,0)&lt;&gt;"","'"&amp;VLOOKUP([Field],Columns[],3,0)&amp;"'","")</f>
        <v>'fncode'</v>
      </c>
      <c r="E384" s="7" t="str">
        <f>IF(VLOOKUP([Field],Columns[],4,0)&lt;&gt;0,", "&amp;IF(ISERR(SEARCH(",",VLOOKUP([Field],Columns[],4,0))),"'"&amp;VLOOKUP([Field],Columns[],4,0)&amp;"'",VLOOKUP([Field],Columns[],4,0))&amp;")",")")</f>
        <v>, '5')</v>
      </c>
      <c r="F384" s="4" t="str">
        <f>IF(VLOOKUP([Field],Columns[],5,0)=0,"","-&gt;"&amp;VLOOKUP([Field],Columns[],5,0))</f>
        <v>-&gt;nullable()</v>
      </c>
      <c r="G384" s="4" t="str">
        <f>IF(VLOOKUP([Field],Columns[],6,0)=0,"","-&gt;"&amp;VLOOKUP([Field],Columns[],6,0))</f>
        <v>-&gt;index()</v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$table-&gt;char('fncode', '5')-&gt;nullable()-&gt;index();</v>
      </c>
    </row>
    <row r="385" spans="1:11">
      <c r="A385" s="4" t="s">
        <v>1803</v>
      </c>
      <c r="B385" s="4" t="s">
        <v>911</v>
      </c>
      <c r="C385" s="4" t="str">
        <f>VLOOKUP([Field],Columns[],2,0)&amp;"("</f>
        <v>foreignNullable(</v>
      </c>
      <c r="D385" s="4" t="str">
        <f>IF(VLOOKUP([Field],Columns[],3,0)&lt;&gt;"","'"&amp;VLOOKUP([Field],Columns[],3,0)&amp;"'","")</f>
        <v>'user'</v>
      </c>
      <c r="E385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5" s="4" t="str">
        <f>IF(VLOOKUP([Field],Columns[],5,0)=0,"","-&gt;"&amp;VLOOKUP([Field],Columns[],5,0))</f>
        <v/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$table-&gt;foreignNullable('user', 'users');</v>
      </c>
    </row>
    <row r="386" spans="1:11">
      <c r="A386" s="4" t="s">
        <v>1803</v>
      </c>
      <c r="B386" s="4" t="s">
        <v>1805</v>
      </c>
      <c r="C386" s="4" t="str">
        <f>VLOOKUP([Field],Columns[],2,0)&amp;"("</f>
        <v>enum(</v>
      </c>
      <c r="D386" s="4" t="str">
        <f>IF(VLOOKUP([Field],Columns[],3,0)&lt;&gt;"","'"&amp;VLOOKUP([Field],Columns[],3,0)&amp;"'","")</f>
        <v>'mode'</v>
      </c>
      <c r="E386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6" s="4" t="str">
        <f>IF(VLOOKUP([Field],Columns[],5,0)=0,"","-&gt;"&amp;VLOOKUP([Field],Columns[],5,0))</f>
        <v>-&gt;nullable()</v>
      </c>
      <c r="G386" s="4" t="str">
        <f>IF(VLOOKUP([Field],Columns[],6,0)=0,"","-&gt;"&amp;VLOOKUP([Field],Columns[],6,0))</f>
        <v>-&gt;default('Cash')</v>
      </c>
      <c r="H386" s="4" t="str">
        <f>IF(VLOOKUP([Field],Columns[],7,0)=0,"","-&gt;"&amp;VLOOKUP([Field],Columns[],7,0))</f>
        <v/>
      </c>
      <c r="I386" s="4" t="str">
        <f>IF(VLOOKUP([Field],Columns[],8,0)=0,"","-&gt;"&amp;VLOOKUP([Field],Columns[],8,0))</f>
        <v/>
      </c>
      <c r="J386" s="4" t="str">
        <f>IF(VLOOKUP([Field],Columns[],9,0)=0,"","-&gt;"&amp;VLOOKUP([Field],Columns[],9,0))</f>
        <v/>
      </c>
      <c r="K386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7" spans="1:11">
      <c r="A387" s="4" t="s">
        <v>1803</v>
      </c>
      <c r="B387" s="4" t="s">
        <v>963</v>
      </c>
      <c r="C387" s="4" t="str">
        <f>VLOOKUP([Field],Columns[],2,0)&amp;"("</f>
        <v>foreignNullable(</v>
      </c>
      <c r="D387" s="4" t="str">
        <f>IF(VLOOKUP([Field],Columns[],3,0)&lt;&gt;"","'"&amp;VLOOKUP([Field],Columns[],3,0)&amp;"'","")</f>
        <v>'customer'</v>
      </c>
      <c r="E38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7" s="4" t="str">
        <f>IF(VLOOKUP([Field],Columns[],5,0)=0,"","-&gt;"&amp;VLOOKUP([Field],Columns[],5,0))</f>
        <v/>
      </c>
      <c r="G387" s="4" t="str">
        <f>IF(VLOOKUP([Field],Columns[],6,0)=0,"","-&gt;"&amp;VLOOKUP([Field],Columns[],6,0))</f>
        <v/>
      </c>
      <c r="H387" s="4" t="str">
        <f>IF(VLOOKUP([Field],Columns[],7,0)=0,"","-&gt;"&amp;VLOOKUP([Field],Columns[],7,0))</f>
        <v/>
      </c>
      <c r="I387" s="4" t="str">
        <f>IF(VLOOKUP([Field],Columns[],8,0)=0,"","-&gt;"&amp;VLOOKUP([Field],Columns[],8,0))</f>
        <v/>
      </c>
      <c r="J387" s="4" t="str">
        <f>IF(VLOOKUP([Field],Columns[],9,0)=0,"","-&gt;"&amp;VLOOKUP([Field],Columns[],9,0))</f>
        <v/>
      </c>
      <c r="K387" s="4" t="str">
        <f>"$table-&gt;"&amp;[Type]&amp;[Name]&amp;[Arg2]&amp;[Method1]&amp;[Method2]&amp;[Method3]&amp;[Method4]&amp;[Method5]&amp;";"</f>
        <v>$table-&gt;foreignNullable('customer', 'users');</v>
      </c>
    </row>
    <row r="388" spans="1:11">
      <c r="A388" s="4" t="s">
        <v>1803</v>
      </c>
      <c r="B388" s="4" t="s">
        <v>842</v>
      </c>
      <c r="C388" s="4" t="str">
        <f>VLOOKUP([Field],Columns[],2,0)&amp;"("</f>
        <v>timestamp(</v>
      </c>
      <c r="D388" s="4" t="str">
        <f>IF(VLOOKUP([Field],Columns[],3,0)&lt;&gt;"","'"&amp;VLOOKUP([Field],Columns[],3,0)&amp;"'","")</f>
        <v>'date'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-&gt;default(DB::raw('CURRENT_TIMESTAMP'))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9" spans="1:11">
      <c r="A389" s="4" t="s">
        <v>1803</v>
      </c>
      <c r="B389" s="4" t="s">
        <v>979</v>
      </c>
      <c r="C389" s="4" t="str">
        <f>VLOOKUP([Field],Columns[],2,0)&amp;"("</f>
        <v>decimal(</v>
      </c>
      <c r="D389" s="4" t="str">
        <f>IF(VLOOKUP([Field],Columns[],3,0)&lt;&gt;"","'"&amp;VLOOKUP([Field],Columns[],3,0)&amp;"'","")</f>
        <v>'amount'</v>
      </c>
      <c r="E389" s="7" t="str">
        <f>IF(VLOOKUP([Field],Columns[],4,0)&lt;&gt;0,", "&amp;IF(ISERR(SEARCH(",",VLOOKUP([Field],Columns[],4,0))),"'"&amp;VLOOKUP([Field],Columns[],4,0)&amp;"'",VLOOKUP([Field],Columns[],4,0))&amp;")",")")</f>
        <v>, 30,10)</v>
      </c>
      <c r="F389" s="4" t="str">
        <f>IF(VLOOKUP([Field],Columns[],5,0)=0,"","-&gt;"&amp;VLOOKUP([Field],Columns[],5,0))</f>
        <v>-&gt;default(0)</v>
      </c>
      <c r="G389" s="4" t="str">
        <f>IF(VLOOKUP([Field],Columns[],6,0)=0,"","-&gt;"&amp;VLOOKUP([Field],Columns[],6,0))</f>
        <v/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$table-&gt;decimal('amount', 30,10)-&gt;default(0);</v>
      </c>
    </row>
    <row r="390" spans="1:11">
      <c r="A390" s="4" t="s">
        <v>1803</v>
      </c>
      <c r="B390" s="5" t="s">
        <v>1808</v>
      </c>
      <c r="C390" s="5" t="str">
        <f>VLOOKUP([Field],Columns[],2,0)&amp;"("</f>
        <v>string(</v>
      </c>
      <c r="D390" s="5" t="str">
        <f>IF(VLOOKUP([Field],Columns[],3,0)&lt;&gt;"","'"&amp;VLOOKUP([Field],Columns[],3,0)&amp;"'","")</f>
        <v>'bank'</v>
      </c>
      <c r="E390" s="8" t="str">
        <f>IF(VLOOKUP([Field],Columns[],4,0)&lt;&gt;0,", "&amp;IF(ISERR(SEARCH(",",VLOOKUP([Field],Columns[],4,0))),"'"&amp;VLOOKUP([Field],Columns[],4,0)&amp;"'",VLOOKUP([Field],Columns[],4,0))&amp;")",")")</f>
        <v>, '60')</v>
      </c>
      <c r="F390" s="5" t="str">
        <f>IF(VLOOKUP([Field],Columns[],5,0)=0,"","-&gt;"&amp;VLOOKUP([Field],Columns[],5,0))</f>
        <v>-&gt;nullable()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$table-&gt;string('bank', '60')-&gt;nullable();</v>
      </c>
    </row>
    <row r="391" spans="1:11">
      <c r="A391" s="4" t="s">
        <v>1803</v>
      </c>
      <c r="B391" s="5" t="s">
        <v>1809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'cheque'</v>
      </c>
      <c r="E391" s="8" t="str">
        <f>IF(VLOOKUP([Field],Columns[],4,0)&lt;&gt;0,", "&amp;IF(ISERR(SEARCH(",",VLOOKUP([Field],Columns[],4,0))),"'"&amp;VLOOKUP([Field],Columns[],4,0)&amp;"'",VLOOKUP([Field],Columns[],4,0))&amp;")",")")</f>
        <v>, '60')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$table-&gt;string('cheque', '60')-&gt;nullable();</v>
      </c>
    </row>
    <row r="392" spans="1:11">
      <c r="A392" s="4" t="s">
        <v>1803</v>
      </c>
      <c r="B392" s="4" t="s">
        <v>1810</v>
      </c>
      <c r="C392" s="4" t="str">
        <f>VLOOKUP([Field],Columns[],2,0)&amp;"("</f>
        <v>datetime(</v>
      </c>
      <c r="D392" s="4" t="str">
        <f>IF(VLOOKUP([Field],Columns[],3,0)&lt;&gt;"","'"&amp;VLOOKUP([Field],Columns[],3,0)&amp;"'","")</f>
        <v>'cheque_date'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>-&gt;nullable()</v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$table-&gt;datetime('cheque_date')-&gt;nullable();</v>
      </c>
    </row>
    <row r="393" spans="1:11">
      <c r="A393" s="4" t="s">
        <v>1803</v>
      </c>
      <c r="B393" s="4" t="s">
        <v>1768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'_ref'</v>
      </c>
      <c r="E393" s="7" t="str">
        <f>IF(VLOOKUP([Field],Columns[],4,0)&lt;&gt;0,", "&amp;IF(ISERR(SEARCH(",",VLOOKUP([Field],Columns[],4,0))),"'"&amp;VLOOKUP([Field],Columns[],4,0)&amp;"'",VLOOKUP([Field],Columns[],4,0))&amp;")",")")</f>
        <v>, '30')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$table-&gt;char('_ref', '30')-&gt;nullable()-&gt;index();</v>
      </c>
    </row>
    <row r="394" spans="1:11">
      <c r="A394" s="4" t="s">
        <v>1803</v>
      </c>
      <c r="B394" s="4" t="s">
        <v>776</v>
      </c>
      <c r="C394" s="4" t="str">
        <f>VLOOKUP([Field],Columns[],2,0)&amp;"("</f>
        <v>enum(</v>
      </c>
      <c r="D394" s="4" t="str">
        <f>IF(VLOOKUP([Field],Columns[],3,0)&lt;&gt;"","'"&amp;VLOOKUP([Field],Columns[],3,0)&amp;"'","")</f>
        <v>'status'</v>
      </c>
      <c r="E39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4" s="4" t="str">
        <f>IF(VLOOKUP([Field],Columns[],5,0)=0,"","-&gt;"&amp;VLOOKUP([Field],Columns[],5,0))</f>
        <v>-&gt;nullable()</v>
      </c>
      <c r="G394" s="4" t="str">
        <f>IF(VLOOKUP([Field],Columns[],6,0)=0,"","-&gt;"&amp;VLOOKUP([Field],Columns[],6,0))</f>
        <v>-&gt;default('Active')</v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5" spans="1:11">
      <c r="A395" s="4" t="s">
        <v>1803</v>
      </c>
      <c r="B395" s="4" t="s">
        <v>288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"&amp;IF(ISERR(SEARCH(",",VLOOKUP([Field],Columns[],4,0))),"'"&amp;VLOOKUP([Field],Columns[],4,0)&amp;"'",VLOOKUP([Field],Columns[],4,0))&amp;")",")")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>
      <c r="A396" s="4" t="s">
        <v>1838</v>
      </c>
      <c r="B396" s="4" t="s">
        <v>21</v>
      </c>
      <c r="C396" s="4" t="str">
        <f>VLOOKUP([Field],Columns[],2,0)&amp;"("</f>
        <v>bigIncrements(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"&amp;IF(ISERR(SEARCH(",",VLOOKUP([Field],Columns[],4,0))),"'"&amp;VLOOKUP([Field],Columns[],4,0)&amp;"'",VLOOKUP([Field],Columns[],4,0))&amp;")",")")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$table-&gt;bigIncrements('id');</v>
      </c>
    </row>
    <row r="397" spans="1:11">
      <c r="A397" s="4" t="s">
        <v>1838</v>
      </c>
      <c r="B397" s="4" t="s">
        <v>869</v>
      </c>
      <c r="C397" s="4" t="str">
        <f>VLOOKUP([Field],Columns[],2,0)&amp;"("</f>
        <v>char(</v>
      </c>
      <c r="D397" s="4" t="str">
        <f>IF(VLOOKUP([Field],Columns[],3,0)&lt;&gt;"","'"&amp;VLOOKUP([Field],Columns[],3,0)&amp;"'","")</f>
        <v>'fncode'</v>
      </c>
      <c r="E397" s="7" t="str">
        <f>IF(VLOOKUP([Field],Columns[],4,0)&lt;&gt;0,", "&amp;IF(ISERR(SEARCH(",",VLOOKUP([Field],Columns[],4,0))),"'"&amp;VLOOKUP([Field],Columns[],4,0)&amp;"'",VLOOKUP([Field],Columns[],4,0))&amp;")",")")</f>
        <v>, '5')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>-&gt;index()</v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$table-&gt;char('fncode', '5')-&gt;nullable()-&gt;index();</v>
      </c>
    </row>
    <row r="398" spans="1:11">
      <c r="A398" s="4" t="s">
        <v>1838</v>
      </c>
      <c r="B398" s="4" t="s">
        <v>911</v>
      </c>
      <c r="C398" s="4" t="str">
        <f>VLOOKUP([Field],Columns[],2,0)&amp;"("</f>
        <v>foreignNullable(</v>
      </c>
      <c r="D398" s="4" t="str">
        <f>IF(VLOOKUP([Field],Columns[],3,0)&lt;&gt;"","'"&amp;VLOOKUP([Field],Columns[],3,0)&amp;"'","")</f>
        <v>'user'</v>
      </c>
      <c r="E39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8" s="4" t="str">
        <f>IF(VLOOKUP([Field],Columns[],5,0)=0,"","-&gt;"&amp;VLOOKUP([Field],Columns[],5,0))</f>
        <v/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$table-&gt;foreignNullable('user', 'users');</v>
      </c>
    </row>
    <row r="399" spans="1:11">
      <c r="A399" s="4" t="s">
        <v>1838</v>
      </c>
      <c r="B399" s="4" t="s">
        <v>831</v>
      </c>
      <c r="C399" s="4" t="str">
        <f>VLOOKUP([Field],Columns[],2,0)&amp;"("</f>
        <v>foreignNullable(</v>
      </c>
      <c r="D399" s="4" t="str">
        <f>IF(VLOOKUP([Field],Columns[],3,0)&lt;&gt;"","'"&amp;VLOOKUP([Field],Columns[],3,0)&amp;"'","")</f>
        <v>'store'</v>
      </c>
      <c r="E39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9" s="4" t="str">
        <f>IF(VLOOKUP([Field],Columns[],5,0)=0,"","-&gt;"&amp;VLOOKUP([Field],Columns[],5,0))</f>
        <v/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$table-&gt;foreignNullable('store', 'stores');</v>
      </c>
    </row>
    <row r="400" spans="1:11">
      <c r="A400" s="4" t="s">
        <v>1838</v>
      </c>
      <c r="B400" s="4" t="s">
        <v>1839</v>
      </c>
      <c r="C400" s="5" t="str">
        <f>VLOOKUP([Field],Columns[],2,0)&amp;"("</f>
        <v>unsignedInteger(</v>
      </c>
      <c r="D400" s="5" t="str">
        <f>IF(VLOOKUP([Field],Columns[],3,0)&lt;&gt;"","'"&amp;VLOOKUP([Field],Columns[],3,0)&amp;"'","")</f>
        <v>'start_num'</v>
      </c>
      <c r="E400" s="8" t="str">
        <f>IF(VLOOKUP([Field],Columns[],4,0)&lt;&gt;0,", "&amp;IF(ISERR(SEARCH(",",VLOOKUP([Field],Columns[],4,0))),"'"&amp;VLOOKUP([Field],Columns[],4,0)&amp;"'",VLOOKUP([Field],Columns[],4,0))&amp;")",")")</f>
        <v>)</v>
      </c>
      <c r="F400" s="5" t="str">
        <f>IF(VLOOKUP([Field],Columns[],5,0)=0,"","-&gt;"&amp;VLOOKUP([Field],Columns[],5,0))</f>
        <v>-&gt;nullable()</v>
      </c>
      <c r="G400" s="5" t="str">
        <f>IF(VLOOKUP([Field],Columns[],6,0)=0,"","-&gt;"&amp;VLOOKUP([Field],Columns[],6,0))</f>
        <v/>
      </c>
      <c r="H400" s="5" t="str">
        <f>IF(VLOOKUP([Field],Columns[],7,0)=0,"","-&gt;"&amp;VLOOKUP([Field],Columns[],7,0))</f>
        <v/>
      </c>
      <c r="I400" s="5" t="str">
        <f>IF(VLOOKUP([Field],Columns[],8,0)=0,"","-&gt;"&amp;VLOOKUP([Field],Columns[],8,0))</f>
        <v/>
      </c>
      <c r="J400" s="5" t="str">
        <f>IF(VLOOKUP([Field],Columns[],9,0)=0,"","-&gt;"&amp;VLOOKUP([Field],Columns[],9,0))</f>
        <v/>
      </c>
      <c r="K400" s="5" t="str">
        <f>"$table-&gt;"&amp;[Type]&amp;[Name]&amp;[Arg2]&amp;[Method1]&amp;[Method2]&amp;[Method3]&amp;[Method4]&amp;[Method5]&amp;";"</f>
        <v>$table-&gt;unsignedInteger('start_num')-&gt;nullable();</v>
      </c>
    </row>
    <row r="401" spans="1:11">
      <c r="A401" s="4" t="s">
        <v>1838</v>
      </c>
      <c r="B401" s="4" t="s">
        <v>1840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'end_num'</v>
      </c>
      <c r="E401" s="7" t="str">
        <f>IF(VLOOKUP([Field],Columns[],4,0)&lt;&gt;0,", "&amp;IF(ISERR(SEARCH(",",VLOOKUP([Field],Columns[],4,0))),"'"&amp;VLOOKUP([Field],Columns[],4,0)&amp;"'",VLOOKUP([Field],Columns[],4,0))&amp;")",")")</f>
        <v>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/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$table-&gt;unsignedInteger('end_num')-&gt;nullable();</v>
      </c>
    </row>
    <row r="402" spans="1:11">
      <c r="A402" s="4" t="s">
        <v>1838</v>
      </c>
      <c r="B402" s="4" t="s">
        <v>837</v>
      </c>
      <c r="C402" s="4" t="str">
        <f>VLOOKUP([Field],Columns[],2,0)&amp;"("</f>
        <v>decimal(</v>
      </c>
      <c r="D402" s="4" t="str">
        <f>IF(VLOOKUP([Field],Columns[],3,0)&lt;&gt;"","'"&amp;VLOOKUP([Field],Columns[],3,0)&amp;"'","")</f>
        <v>'quantity'</v>
      </c>
      <c r="E402" s="7" t="str">
        <f>IF(VLOOKUP([Field],Columns[],4,0)&lt;&gt;0,", "&amp;IF(ISERR(SEARCH(",",VLOOKUP([Field],Columns[],4,0))),"'"&amp;VLOOKUP([Field],Columns[],4,0)&amp;"'",VLOOKUP([Field],Columns[],4,0))&amp;")",")")</f>
        <v>, 30,10)</v>
      </c>
      <c r="F402" s="4" t="str">
        <f>IF(VLOOKUP([Field],Columns[],5,0)=0,"","-&gt;"&amp;VLOOKUP([Field],Columns[],5,0))</f>
        <v>-&gt;default(1)</v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$table-&gt;decimal('quantity', 30,10)-&gt;default(1);</v>
      </c>
    </row>
    <row r="403" spans="1:11">
      <c r="A403" s="4" t="s">
        <v>1838</v>
      </c>
      <c r="B403" s="4" t="s">
        <v>1857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'current'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>-&gt;nullable()</v>
      </c>
      <c r="G403" s="4" t="str">
        <f>IF(VLOOKUP([Field],Columns[],6,0)=0,"","-&gt;"&amp;VLOOKUP([Field],Columns[],6,0))</f>
        <v>-&gt;default(0)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$table-&gt;unsignedInteger('current')-&gt;nullable()-&gt;default(0);</v>
      </c>
    </row>
    <row r="404" spans="1:11">
      <c r="A404" s="4" t="s">
        <v>1838</v>
      </c>
      <c r="B404" s="4" t="s">
        <v>1842</v>
      </c>
      <c r="C404" s="4" t="str">
        <f>VLOOKUP([Field],Columns[],2,0)&amp;"("</f>
        <v>enum(</v>
      </c>
      <c r="D404" s="4" t="str">
        <f>IF(VLOOKUP([Field],Columns[],3,0)&lt;&gt;"","'"&amp;VLOOKUP([Field],Columns[],3,0)&amp;"'","")</f>
        <v>'progress'</v>
      </c>
      <c r="E404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4" s="4" t="str">
        <f>IF(VLOOKUP([Field],Columns[],5,0)=0,"","-&gt;"&amp;VLOOKUP([Field],Columns[],5,0))</f>
        <v>-&gt;nullable()</v>
      </c>
      <c r="G404" s="4" t="str">
        <f>IF(VLOOKUP([Field],Columns[],6,0)=0,"","-&gt;"&amp;VLOOKUP([Field],Columns[],6,0))</f>
        <v>-&gt;default('Awaiting')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5" spans="1:11">
      <c r="A405" s="4" t="s">
        <v>1838</v>
      </c>
      <c r="B405" s="4" t="s">
        <v>776</v>
      </c>
      <c r="C405" s="4" t="str">
        <f>VLOOKUP([Field],Columns[],2,0)&amp;"("</f>
        <v>enum(</v>
      </c>
      <c r="D405" s="4" t="str">
        <f>IF(VLOOKUP([Field],Columns[],3,0)&lt;&gt;"","'"&amp;VLOOKUP([Field],Columns[],3,0)&amp;"'","")</f>
        <v>'status'</v>
      </c>
      <c r="E40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5" s="4" t="str">
        <f>IF(VLOOKUP([Field],Columns[],5,0)=0,"","-&gt;"&amp;VLOOKUP([Field],Columns[],5,0))</f>
        <v>-&gt;nullable()</v>
      </c>
      <c r="G405" s="4" t="str">
        <f>IF(VLOOKUP([Field],Columns[],6,0)=0,"","-&gt;"&amp;VLOOKUP([Field],Columns[],6,0))</f>
        <v>-&gt;default('Active')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6" spans="1:11">
      <c r="A406" s="4" t="s">
        <v>1838</v>
      </c>
      <c r="B406" s="4" t="s">
        <v>288</v>
      </c>
      <c r="C406" s="4" t="str">
        <f>VLOOKUP([Field],Columns[],2,0)&amp;"("</f>
        <v>audit(</v>
      </c>
      <c r="D406" s="4" t="str">
        <f>IF(VLOOKUP([Field],Columns[],3,0)&lt;&gt;"","'"&amp;VLOOKUP([Field],Columns[],3,0)&amp;"'","")</f>
        <v/>
      </c>
      <c r="E406" s="7" t="str">
        <f>IF(VLOOKUP([Field],Columns[],4,0)&lt;&gt;0,", "&amp;IF(ISERR(SEARCH(",",VLOOKUP([Field],Columns[],4,0))),"'"&amp;VLOOKUP([Field],Columns[],4,0)&amp;"'",VLOOKUP([Field],Columns[],4,0))&amp;")",")")</f>
        <v>)</v>
      </c>
      <c r="F406" s="4" t="str">
        <f>IF(VLOOKUP([Field],Columns[],5,0)=0,"","-&gt;"&amp;VLOOKUP([Field],Columns[],5,0))</f>
        <v/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$table-&gt;audit();</v>
      </c>
    </row>
    <row r="407" spans="1:11">
      <c r="A407" s="4" t="s">
        <v>1860</v>
      </c>
      <c r="B407" s="4" t="s">
        <v>21</v>
      </c>
      <c r="C407" s="4" t="str">
        <f>VLOOKUP([Field],Columns[],2,0)&amp;"("</f>
        <v>bigIncrements(</v>
      </c>
      <c r="D407" s="4" t="str">
        <f>IF(VLOOKUP([Field],Columns[],3,0)&lt;&gt;"","'"&amp;VLOOKUP([Field],Columns[],3,0)&amp;"'","")</f>
        <v>'id'</v>
      </c>
      <c r="E407" s="7" t="str">
        <f>IF(VLOOKUP([Field],Columns[],4,0)&lt;&gt;0,", "&amp;IF(ISERR(SEARCH(",",VLOOKUP([Field],Columns[],4,0))),"'"&amp;VLOOKUP([Field],Columns[],4,0)&amp;"'",VLOOKUP([Field],Columns[],4,0))&amp;")",")")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$table-&gt;bigIncrements('id');</v>
      </c>
    </row>
    <row r="408" spans="1:11">
      <c r="A408" s="4" t="s">
        <v>1860</v>
      </c>
      <c r="B408" s="4" t="s">
        <v>968</v>
      </c>
      <c r="C408" s="4" t="str">
        <f>VLOOKUP([Field],Columns[],2,0)&amp;"("</f>
        <v>foreignNullable(</v>
      </c>
      <c r="D408" s="4" t="str">
        <f>IF(VLOOKUP([Field],Columns[],3,0)&lt;&gt;"","'"&amp;VLOOKUP([Field],Columns[],3,0)&amp;"'","")</f>
        <v>'so'</v>
      </c>
      <c r="E40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8" s="4" t="str">
        <f>IF(VLOOKUP([Field],Columns[],5,0)=0,"","-&gt;"&amp;VLOOKUP([Field],Columns[],5,0))</f>
        <v/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$table-&gt;foreignNullable('so', 'sales_order');</v>
      </c>
    </row>
    <row r="409" spans="1:11">
      <c r="A409" s="4" t="s">
        <v>1860</v>
      </c>
      <c r="B409" s="4" t="s">
        <v>832</v>
      </c>
      <c r="C409" s="4" t="str">
        <f>VLOOKUP([Field],Columns[],2,0)&amp;"("</f>
        <v>foreignNullable(</v>
      </c>
      <c r="D409" s="4" t="str">
        <f>IF(VLOOKUP([Field],Columns[],3,0)&lt;&gt;"","'"&amp;VLOOKUP([Field],Columns[],3,0)&amp;"'","")</f>
        <v>'product'</v>
      </c>
      <c r="E40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09" s="4" t="str">
        <f>IF(VLOOKUP([Field],Columns[],5,0)=0,"","-&gt;"&amp;VLOOKUP([Field],Columns[],5,0))</f>
        <v/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$table-&gt;foreignNullable('product', 'products');</v>
      </c>
    </row>
    <row r="410" spans="1:11">
      <c r="A410" s="4" t="s">
        <v>1860</v>
      </c>
      <c r="B410" s="4" t="s">
        <v>837</v>
      </c>
      <c r="C410" s="4" t="str">
        <f>VLOOKUP([Field],Columns[],2,0)&amp;"("</f>
        <v>decimal(</v>
      </c>
      <c r="D410" s="4" t="str">
        <f>IF(VLOOKUP([Field],Columns[],3,0)&lt;&gt;"","'"&amp;VLOOKUP([Field],Columns[],3,0)&amp;"'","")</f>
        <v>'quantity'</v>
      </c>
      <c r="E410" s="7" t="str">
        <f>IF(VLOOKUP([Field],Columns[],4,0)&lt;&gt;0,", "&amp;IF(ISERR(SEARCH(",",VLOOKUP([Field],Columns[],4,0))),"'"&amp;VLOOKUP([Field],Columns[],4,0)&amp;"'",VLOOKUP([Field],Columns[],4,0))&amp;")",")")</f>
        <v>, 30,10)</v>
      </c>
      <c r="F410" s="4" t="str">
        <f>IF(VLOOKUP([Field],Columns[],5,0)=0,"","-&gt;"&amp;VLOOKUP([Field],Columns[],5,0))</f>
        <v>-&gt;default(1)</v>
      </c>
      <c r="G410" s="4" t="str">
        <f>IF(VLOOKUP([Field],Columns[],6,0)=0,"","-&gt;"&amp;VLOOKUP([Field],Columns[],6,0))</f>
        <v/>
      </c>
      <c r="H410" s="4" t="str">
        <f>IF(VLOOKUP([Field],Columns[],7,0)=0,"","-&gt;"&amp;VLOOKUP([Field],Columns[],7,0))</f>
        <v/>
      </c>
      <c r="I410" s="4" t="str">
        <f>IF(VLOOKUP([Field],Columns[],8,0)=0,"","-&gt;"&amp;VLOOKUP([Field],Columns[],8,0))</f>
        <v/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$table-&gt;decimal('quantity', 30,10)-&gt;default(1);</v>
      </c>
    </row>
    <row r="411" spans="1:11">
      <c r="A411" s="4" t="s">
        <v>1860</v>
      </c>
      <c r="B411" s="4" t="s">
        <v>1861</v>
      </c>
      <c r="C411" s="4" t="str">
        <f>VLOOKUP([Field],Columns[],2,0)&amp;"("</f>
        <v>foreignNullable(</v>
      </c>
      <c r="D411" s="4" t="str">
        <f>IF(VLOOKUP([Field],Columns[],3,0)&lt;&gt;"","'"&amp;VLOOKUP([Field],Columns[],3,0)&amp;"'","")</f>
        <v>'transaction'</v>
      </c>
      <c r="E411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11" s="4" t="str">
        <f>IF(VLOOKUP([Field],Columns[],5,0)=0,"","-&gt;"&amp;VLOOKUP([Field],Columns[],5,0))</f>
        <v/>
      </c>
      <c r="G411" s="4" t="str">
        <f>IF(VLOOKUP([Field],Columns[],6,0)=0,"","-&gt;"&amp;VLOOKUP([Field],Columns[],6,0))</f>
        <v/>
      </c>
      <c r="H411" s="4" t="str">
        <f>IF(VLOOKUP([Field],Columns[],7,0)=0,"","-&gt;"&amp;VLOOKUP([Field],Columns[],7,0))</f>
        <v/>
      </c>
      <c r="I411" s="4" t="str">
        <f>IF(VLOOKUP([Field],Columns[],8,0)=0,"","-&gt;"&amp;VLOOKUP([Field],Columns[],8,0))</f>
        <v/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$table-&gt;foreignNullable('transaction', 'transactions');</v>
      </c>
    </row>
    <row r="412" spans="1:11">
      <c r="A412" s="4" t="s">
        <v>1860</v>
      </c>
      <c r="B412" s="4" t="s">
        <v>1862</v>
      </c>
      <c r="C412" s="4" t="str">
        <f>VLOOKUP([Field],Columns[],2,0)&amp;"("</f>
        <v>decimal(</v>
      </c>
      <c r="D412" s="4" t="str">
        <f>IF(VLOOKUP([Field],Columns[],3,0)&lt;&gt;"","'"&amp;VLOOKUP([Field],Columns[],3,0)&amp;"'","")</f>
        <v>'sale_quantity'</v>
      </c>
      <c r="E412" s="7" t="str">
        <f>IF(VLOOKUP([Field],Columns[],4,0)&lt;&gt;0,", "&amp;IF(ISERR(SEARCH(",",VLOOKUP([Field],Columns[],4,0))),"'"&amp;VLOOKUP([Field],Columns[],4,0)&amp;"'",VLOOKUP([Field],Columns[],4,0))&amp;")",")")</f>
        <v>, 30,10)</v>
      </c>
      <c r="F412" s="4" t="str">
        <f>IF(VLOOKUP([Field],Columns[],5,0)=0,"","-&gt;"&amp;VLOOKUP([Field],Columns[],5,0))</f>
        <v>-&gt;default(0)</v>
      </c>
      <c r="G412" s="4" t="str">
        <f>IF(VLOOKUP([Field],Columns[],6,0)=0,"","-&gt;"&amp;VLOOKUP([Field],Columns[],6,0))</f>
        <v/>
      </c>
      <c r="H412" s="4" t="str">
        <f>IF(VLOOKUP([Field],Columns[],7,0)=0,"","-&gt;"&amp;VLOOKUP([Field],Columns[],7,0))</f>
        <v/>
      </c>
      <c r="I412" s="4" t="str">
        <f>IF(VLOOKUP([Field],Columns[],8,0)=0,"","-&gt;"&amp;VLOOKUP([Field],Columns[],8,0))</f>
        <v/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$table-&gt;decimal('sale_quantity', 30,10)-&gt;default(0);</v>
      </c>
    </row>
    <row r="413" spans="1:11">
      <c r="A413" s="4" t="s">
        <v>1860</v>
      </c>
      <c r="B413" s="4" t="s">
        <v>288</v>
      </c>
      <c r="C413" s="4" t="str">
        <f>VLOOKUP([Field],Columns[],2,0)&amp;"("</f>
        <v>audit(</v>
      </c>
      <c r="D413" s="4" t="str">
        <f>IF(VLOOKUP([Field],Columns[],3,0)&lt;&gt;"","'"&amp;VLOOKUP([Field],Columns[],3,0)&amp;"'","")</f>
        <v/>
      </c>
      <c r="E413" s="7" t="str">
        <f>IF(VLOOKUP([Field],Columns[],4,0)&lt;&gt;0,", "&amp;IF(ISERR(SEARCH(",",VLOOKUP([Field],Columns[],4,0))),"'"&amp;VLOOKUP([Field],Columns[],4,0)&amp;"'",VLOOKUP([Field],Columns[],4,0))&amp;")",")")</f>
        <v>)</v>
      </c>
      <c r="F413" s="4" t="str">
        <f>IF(VLOOKUP([Field],Columns[],5,0)=0,"","-&gt;"&amp;VLOOKUP([Field],Columns[],5,0))</f>
        <v/>
      </c>
      <c r="G413" s="4" t="str">
        <f>IF(VLOOKUP([Field],Columns[],6,0)=0,"","-&gt;"&amp;VLOOKUP([Field],Columns[],6,0))</f>
        <v/>
      </c>
      <c r="H413" s="4" t="str">
        <f>IF(VLOOKUP([Field],Columns[],7,0)=0,"","-&gt;"&amp;VLOOKUP([Field],Columns[],7,0))</f>
        <v/>
      </c>
      <c r="I413" s="4" t="str">
        <f>IF(VLOOKUP([Field],Columns[],8,0)=0,"","-&gt;"&amp;VLOOKUP([Field],Columns[],8,0))</f>
        <v/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71:B180">
    <cfRule type="duplicateValues" dxfId="6" priority="8"/>
  </conditionalFormatting>
  <conditionalFormatting sqref="B342">
    <cfRule type="duplicateValues" dxfId="5" priority="7"/>
  </conditionalFormatting>
  <conditionalFormatting sqref="B160:B161">
    <cfRule type="duplicateValues" dxfId="4" priority="6"/>
  </conditionalFormatting>
  <conditionalFormatting sqref="B112:B115">
    <cfRule type="duplicateValues" dxfId="3" priority="4"/>
  </conditionalFormatting>
  <conditionalFormatting sqref="B387">
    <cfRule type="duplicateValues" dxfId="2" priority="3"/>
  </conditionalFormatting>
  <conditionalFormatting sqref="B400:B401">
    <cfRule type="duplicateValues" dxfId="1" priority="2"/>
  </conditionalFormatting>
  <conditionalFormatting sqref="B400:B401">
    <cfRule type="duplicateValues" dxfId="0" priority="1"/>
  </conditionalFormatting>
  <dataValidations count="2">
    <dataValidation type="list" allowBlank="1" showInputMessage="1" showErrorMessage="1" sqref="B2:B413">
      <formula1>AvailableFields</formula1>
    </dataValidation>
    <dataValidation type="list" allowBlank="1" showInputMessage="1" showErrorMessage="1" sqref="A2:A4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1484</v>
      </c>
      <c r="E3" s="67" t="s">
        <v>1485</v>
      </c>
      <c r="F3" s="67" t="s">
        <v>1579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1750</v>
      </c>
      <c r="E4" s="67" t="s">
        <v>1751</v>
      </c>
      <c r="F4" s="67" t="s">
        <v>1752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1753</v>
      </c>
      <c r="E5" s="67" t="s">
        <v>1754</v>
      </c>
      <c r="F5" s="67" t="s">
        <v>1755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1486</v>
      </c>
      <c r="G6" s="67" t="s">
        <v>1487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1321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1581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1582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1321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1794</v>
      </c>
      <c r="E41" s="67" t="s">
        <v>1584</v>
      </c>
      <c r="F41" s="67" t="s">
        <v>1589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1321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1793</v>
      </c>
      <c r="E42" s="67" t="s">
        <v>1749</v>
      </c>
      <c r="F42" s="67" t="s">
        <v>1590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1321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1795</v>
      </c>
      <c r="E43" s="67" t="s">
        <v>1586</v>
      </c>
      <c r="F43" s="67" t="s">
        <v>1859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1321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1796</v>
      </c>
      <c r="E44" s="67" t="s">
        <v>1585</v>
      </c>
      <c r="F44" s="67" t="s">
        <v>1591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1321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1797</v>
      </c>
      <c r="E45" s="67" t="s">
        <v>1587</v>
      </c>
      <c r="F45" s="67" t="s">
        <v>1592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1321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1798</v>
      </c>
      <c r="E46" s="67" t="s">
        <v>1588</v>
      </c>
      <c r="F46" s="67" t="s">
        <v>1593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1321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1799</v>
      </c>
      <c r="E47" s="67" t="s">
        <v>1596</v>
      </c>
      <c r="F47" s="67" t="s">
        <v>1595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1321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1800</v>
      </c>
      <c r="E48" s="67" t="s">
        <v>1597</v>
      </c>
      <c r="F48" s="67" t="s">
        <v>1594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1581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1598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1581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1599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1581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1581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1601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1581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1602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1582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1788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1582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1604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1582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1605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1582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1603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1582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1606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1582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1565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1756</v>
      </c>
      <c r="E61" s="67" t="s">
        <v>1752</v>
      </c>
      <c r="F61" s="67" t="s">
        <v>1757</v>
      </c>
      <c r="G61" s="67" t="s">
        <v>1758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1759</v>
      </c>
      <c r="E62" s="67" t="s">
        <v>1579</v>
      </c>
      <c r="F62" s="67" t="s">
        <v>1760</v>
      </c>
      <c r="G62" s="67" t="s">
        <v>1761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1613</v>
      </c>
      <c r="E63" s="67" t="s">
        <v>1762</v>
      </c>
      <c r="F63" s="67" t="s">
        <v>1616</v>
      </c>
      <c r="G63" s="67" t="s">
        <v>1763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1764</v>
      </c>
      <c r="E64" s="67" t="s">
        <v>1765</v>
      </c>
      <c r="F64" s="67" t="s">
        <v>1766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1483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1644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1321</v>
      </c>
      <c r="B44" s="4" t="s">
        <v>1287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1292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1295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1296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1297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1298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1299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1300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1301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1302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1303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1304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1305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1306</v>
      </c>
      <c r="B59" s="5" t="s">
        <v>1288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1307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1308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1311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1312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1313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1314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1315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1316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1317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1318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1319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1837</v>
      </c>
      <c r="B71" s="4" t="s">
        <v>1803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1583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H10" sqref="H10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\Milestone\Appframe\Model\ResourceScope::query()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ResourceScopes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[[Primary]:[Method]]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\Milestone\Appframe\Model\ResourceScope::query()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'305116',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'305114',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'305126',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'305121',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'305130',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'305132',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topLeftCell="E19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1428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1309</v>
      </c>
      <c r="P3" s="4" t="s">
        <v>1514</v>
      </c>
      <c r="Q3" s="4" t="s">
        <v>1513</v>
      </c>
      <c r="R3" s="4"/>
      <c r="S3" s="4" t="s">
        <v>1511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1292</v>
      </c>
      <c r="F4" s="4" t="s">
        <v>1293</v>
      </c>
      <c r="G4" s="4" t="s">
        <v>1292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1310</v>
      </c>
      <c r="P4" s="4" t="s">
        <v>1515</v>
      </c>
      <c r="Q4" s="4" t="s">
        <v>1512</v>
      </c>
      <c r="R4" s="4"/>
      <c r="S4" s="4" t="s">
        <v>1516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1294</v>
      </c>
      <c r="F5" s="4" t="s">
        <v>1347</v>
      </c>
      <c r="G5" s="4" t="s">
        <v>1321</v>
      </c>
      <c r="H5" s="7" t="str">
        <f t="shared" ref="H5:H31" si="1">"Milestone\SS\Model"</f>
        <v>Milestone\SS\Model</v>
      </c>
      <c r="I5" s="4" t="s">
        <v>1287</v>
      </c>
      <c r="J5" s="4"/>
      <c r="K5" s="4"/>
      <c r="L5" s="4"/>
      <c r="M5" s="58">
        <f>[No]</f>
        <v>305103</v>
      </c>
      <c r="O5" s="4" t="s">
        <v>1294</v>
      </c>
      <c r="P5" s="4" t="s">
        <v>1554</v>
      </c>
      <c r="Q5" s="4" t="s">
        <v>1555</v>
      </c>
      <c r="R5" s="4" t="s">
        <v>1552</v>
      </c>
      <c r="S5" s="4" t="s">
        <v>1553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1349</v>
      </c>
      <c r="G6" s="5" t="s">
        <v>1295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1306</v>
      </c>
      <c r="P6" s="4" t="s">
        <v>1670</v>
      </c>
      <c r="Q6" s="4" t="s">
        <v>1671</v>
      </c>
      <c r="R6" s="4" t="s">
        <v>1668</v>
      </c>
      <c r="S6" s="4" t="s">
        <v>1669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1348</v>
      </c>
      <c r="G7" s="5" t="s">
        <v>1322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1307</v>
      </c>
      <c r="P7" s="4" t="s">
        <v>1706</v>
      </c>
      <c r="Q7" s="4" t="s">
        <v>1707</v>
      </c>
      <c r="R7" s="4" t="s">
        <v>1704</v>
      </c>
      <c r="S7" s="4" t="s">
        <v>1705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1350</v>
      </c>
      <c r="G8" s="5" t="s">
        <v>1323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1351</v>
      </c>
      <c r="G9" s="5" t="s">
        <v>1324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1352</v>
      </c>
      <c r="G10" s="5" t="s">
        <v>1325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1353</v>
      </c>
      <c r="G11" s="5" t="s">
        <v>1326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1354</v>
      </c>
      <c r="G12" s="5" t="s">
        <v>1327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1355</v>
      </c>
      <c r="G13" s="5" t="s">
        <v>1328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1329</v>
      </c>
      <c r="G14" s="5" t="s">
        <v>1329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1330</v>
      </c>
      <c r="G15" s="5" t="s">
        <v>1330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1356</v>
      </c>
      <c r="G16" s="5" t="s">
        <v>1331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1357</v>
      </c>
      <c r="G17" s="5" t="s">
        <v>1332</v>
      </c>
      <c r="H17" s="8" t="str">
        <f t="shared" si="1"/>
        <v>Milestone\SS\Model</v>
      </c>
      <c r="I17" s="5" t="s">
        <v>1288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1358</v>
      </c>
      <c r="G18" s="5" t="s">
        <v>1333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1359</v>
      </c>
      <c r="G19" s="5" t="s">
        <v>1334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1360</v>
      </c>
      <c r="G20" s="5" t="s">
        <v>1335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1361</v>
      </c>
      <c r="G21" s="5" t="s">
        <v>1336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1362</v>
      </c>
      <c r="G22" s="5" t="s">
        <v>1337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1363</v>
      </c>
      <c r="G23" s="5" t="s">
        <v>1338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1364</v>
      </c>
      <c r="G24" s="5" t="s">
        <v>1339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1365</v>
      </c>
      <c r="G25" s="5" t="s">
        <v>1340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1366</v>
      </c>
      <c r="G26" s="5" t="s">
        <v>1341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1342</v>
      </c>
      <c r="G27" s="5" t="s">
        <v>1342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1367</v>
      </c>
      <c r="G28" s="5" t="s">
        <v>1343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1368</v>
      </c>
      <c r="G29" s="5" t="s">
        <v>1344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1319</v>
      </c>
      <c r="F30" s="5" t="s">
        <v>1369</v>
      </c>
      <c r="G30" s="5" t="s">
        <v>1345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1320</v>
      </c>
      <c r="F31" s="5" t="s">
        <v>1370</v>
      </c>
      <c r="G31" s="5" t="s">
        <v>1346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1837</v>
      </c>
      <c r="F32" s="4" t="s">
        <v>1851</v>
      </c>
      <c r="G32" s="4" t="s">
        <v>1851</v>
      </c>
      <c r="H32" s="7" t="str">
        <f>"Milestone\SS\Model"</f>
        <v>Milestone\SS\Model</v>
      </c>
      <c r="I32" s="4" t="s">
        <v>1803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1852</v>
      </c>
      <c r="F33" s="4" t="s">
        <v>1853</v>
      </c>
      <c r="G33" s="4" t="s">
        <v>1853</v>
      </c>
      <c r="H33" s="7" t="str">
        <f>"Milestone\SS\Model"</f>
        <v>Milestone\SS\Model</v>
      </c>
      <c r="I33" s="4" t="s">
        <v>1838</v>
      </c>
      <c r="J33" s="4"/>
      <c r="K33" s="4"/>
      <c r="L33" s="4"/>
      <c r="M33" s="58">
        <f>[No]</f>
        <v>305131</v>
      </c>
    </row>
    <row r="34" spans="1:13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1867</v>
      </c>
      <c r="F34" s="4" t="s">
        <v>1868</v>
      </c>
      <c r="G34" s="4" t="s">
        <v>1869</v>
      </c>
      <c r="H34" s="7" t="str">
        <f>"Milestone\SS\Model"</f>
        <v>Milestone\SS\Model</v>
      </c>
      <c r="I34" s="4" t="s">
        <v>1860</v>
      </c>
      <c r="J34" s="4"/>
      <c r="K34" s="4"/>
      <c r="L34" s="4"/>
      <c r="M34" s="58">
        <f>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8"/>
  <sheetViews>
    <sheetView topLeftCell="I1" workbookViewId="0">
      <selection activeCell="W9" sqref="W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1296</v>
      </c>
      <c r="J3" s="60" t="s">
        <v>1371</v>
      </c>
      <c r="K3" s="60" t="s">
        <v>98</v>
      </c>
      <c r="L3" s="60" t="s">
        <v>1372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1611</v>
      </c>
      <c r="V3" s="4" t="s">
        <v>1612</v>
      </c>
      <c r="W3" s="4" t="s">
        <v>1613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1295</v>
      </c>
      <c r="J4" s="60" t="s">
        <v>1373</v>
      </c>
      <c r="K4" s="60" t="s">
        <v>1295</v>
      </c>
      <c r="L4" s="60" t="s">
        <v>1430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1771</v>
      </c>
      <c r="V4" s="4" t="s">
        <v>1772</v>
      </c>
      <c r="W4" s="4" t="s">
        <v>1773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1298</v>
      </c>
      <c r="F5" s="7" t="s">
        <v>1295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1295</v>
      </c>
      <c r="J5" s="60" t="s">
        <v>1373</v>
      </c>
      <c r="K5" s="60" t="s">
        <v>1295</v>
      </c>
      <c r="L5" s="60" t="s">
        <v>1430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1771</v>
      </c>
      <c r="V5" s="4" t="s">
        <v>1777</v>
      </c>
      <c r="W5" s="4" t="s">
        <v>1773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1299</v>
      </c>
      <c r="F6" s="7" t="s">
        <v>1299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1374</v>
      </c>
      <c r="J6" s="60" t="s">
        <v>1375</v>
      </c>
      <c r="K6" s="60" t="s">
        <v>1374</v>
      </c>
      <c r="L6" s="60" t="s">
        <v>1430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1317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1784</v>
      </c>
      <c r="V6" s="4" t="s">
        <v>1786</v>
      </c>
      <c r="W6" s="4" t="s">
        <v>1785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1299</v>
      </c>
      <c r="F7" s="7" t="s">
        <v>1299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1376</v>
      </c>
      <c r="J7" s="60" t="s">
        <v>1377</v>
      </c>
      <c r="K7" s="60" t="s">
        <v>1376</v>
      </c>
      <c r="L7" s="60" t="s">
        <v>1430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1312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1789</v>
      </c>
      <c r="V7" s="4" t="s">
        <v>1790</v>
      </c>
      <c r="W7" s="4" t="s">
        <v>1791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1299</v>
      </c>
      <c r="F8" s="7" t="s">
        <v>1295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1378</v>
      </c>
      <c r="J8" s="60" t="s">
        <v>1379</v>
      </c>
      <c r="K8" s="60" t="s">
        <v>1295</v>
      </c>
      <c r="L8" s="60" t="s">
        <v>1430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1837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1854</v>
      </c>
      <c r="V8" s="4" t="s">
        <v>1855</v>
      </c>
      <c r="W8" s="4" t="s">
        <v>1856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1299</v>
      </c>
      <c r="F9" s="7" t="s">
        <v>1295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1380</v>
      </c>
      <c r="J9" s="60" t="s">
        <v>1381</v>
      </c>
      <c r="K9" s="60" t="s">
        <v>1382</v>
      </c>
      <c r="L9" s="60" t="s">
        <v>1430</v>
      </c>
      <c r="M9" s="65">
        <f>VLOOKUP([Relate Resource],CHOOSE({1,2},ResourceTable[Name],ResourceTable[No]),2,0)</f>
        <v>305104</v>
      </c>
      <c r="N9" s="66">
        <f>[RELID]</f>
        <v>308107</v>
      </c>
      <c r="P9" s="7" t="str">
        <f>'Table Seed Map'!$A$9&amp;"-"&amp;COUNTA($Q$1:ResourceScopes[[#This Row],[Resource for Scope]])-1</f>
        <v>Resource Scopes-7</v>
      </c>
      <c r="Q9" s="4" t="s">
        <v>1867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1872</v>
      </c>
      <c r="V9" s="4" t="s">
        <v>1873</v>
      </c>
      <c r="W9" s="4" t="s">
        <v>1874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1300</v>
      </c>
      <c r="F10" s="7" t="s">
        <v>1299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1383</v>
      </c>
      <c r="J10" s="60" t="s">
        <v>1393</v>
      </c>
      <c r="K10" s="60" t="s">
        <v>1383</v>
      </c>
      <c r="L10" s="60" t="s">
        <v>1430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1300</v>
      </c>
      <c r="F11" s="7" t="s">
        <v>1299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1384</v>
      </c>
      <c r="J11" s="60" t="s">
        <v>1394</v>
      </c>
      <c r="K11" s="60" t="s">
        <v>1384</v>
      </c>
      <c r="L11" s="60" t="s">
        <v>1430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1300</v>
      </c>
      <c r="F12" s="7" t="s">
        <v>1299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1385</v>
      </c>
      <c r="J12" s="60" t="s">
        <v>1395</v>
      </c>
      <c r="K12" s="60" t="s">
        <v>1385</v>
      </c>
      <c r="L12" s="60" t="s">
        <v>1430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1300</v>
      </c>
      <c r="F13" s="7" t="s">
        <v>1299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1386</v>
      </c>
      <c r="J13" s="60" t="s">
        <v>1396</v>
      </c>
      <c r="K13" s="30" t="s">
        <v>1386</v>
      </c>
      <c r="L13" s="60" t="s">
        <v>1430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1300</v>
      </c>
      <c r="F14" s="7" t="s">
        <v>1299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1387</v>
      </c>
      <c r="J14" s="60" t="s">
        <v>1397</v>
      </c>
      <c r="K14" s="30" t="s">
        <v>1387</v>
      </c>
      <c r="L14" s="60" t="s">
        <v>1430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1300</v>
      </c>
      <c r="F15" s="7" t="s">
        <v>1299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1388</v>
      </c>
      <c r="J15" s="60" t="s">
        <v>1398</v>
      </c>
      <c r="K15" s="30" t="s">
        <v>1388</v>
      </c>
      <c r="L15" s="60" t="s">
        <v>1430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1300</v>
      </c>
      <c r="F16" s="7" t="s">
        <v>1299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1389</v>
      </c>
      <c r="J16" s="60" t="s">
        <v>1399</v>
      </c>
      <c r="K16" s="30" t="s">
        <v>1389</v>
      </c>
      <c r="L16" s="60" t="s">
        <v>1430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1300</v>
      </c>
      <c r="F17" s="7" t="s">
        <v>1299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1390</v>
      </c>
      <c r="J17" s="60" t="s">
        <v>1400</v>
      </c>
      <c r="K17" s="30" t="s">
        <v>1390</v>
      </c>
      <c r="L17" s="60" t="s">
        <v>1430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1300</v>
      </c>
      <c r="F18" s="7" t="s">
        <v>1299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1391</v>
      </c>
      <c r="J18" s="60" t="s">
        <v>1401</v>
      </c>
      <c r="K18" s="30" t="s">
        <v>1391</v>
      </c>
      <c r="L18" s="60" t="s">
        <v>1430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1300</v>
      </c>
      <c r="F19" s="7" t="s">
        <v>1299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1392</v>
      </c>
      <c r="J19" s="60" t="s">
        <v>1402</v>
      </c>
      <c r="K19" s="30" t="s">
        <v>1392</v>
      </c>
      <c r="L19" s="60" t="s">
        <v>1430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1299</v>
      </c>
      <c r="F20" s="7" t="s">
        <v>1300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1403</v>
      </c>
      <c r="J20" s="30" t="s">
        <v>1413</v>
      </c>
      <c r="K20" s="30" t="s">
        <v>1403</v>
      </c>
      <c r="L20" s="30" t="s">
        <v>1372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1299</v>
      </c>
      <c r="F21" s="7" t="s">
        <v>1300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1404</v>
      </c>
      <c r="J21" s="30" t="s">
        <v>1415</v>
      </c>
      <c r="K21" s="30" t="s">
        <v>1404</v>
      </c>
      <c r="L21" s="30" t="s">
        <v>1372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1299</v>
      </c>
      <c r="F22" s="7" t="s">
        <v>1300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1405</v>
      </c>
      <c r="J22" s="30" t="s">
        <v>1414</v>
      </c>
      <c r="K22" s="30" t="s">
        <v>1405</v>
      </c>
      <c r="L22" s="30" t="s">
        <v>1372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1299</v>
      </c>
      <c r="F23" s="7" t="s">
        <v>1300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1406</v>
      </c>
      <c r="J23" s="30" t="s">
        <v>1416</v>
      </c>
      <c r="K23" s="30" t="s">
        <v>1406</v>
      </c>
      <c r="L23" s="30" t="s">
        <v>1372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1299</v>
      </c>
      <c r="F24" s="7" t="s">
        <v>1300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1407</v>
      </c>
      <c r="J24" s="30" t="s">
        <v>1417</v>
      </c>
      <c r="K24" s="30" t="s">
        <v>1407</v>
      </c>
      <c r="L24" s="30" t="s">
        <v>1372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1299</v>
      </c>
      <c r="F25" s="7" t="s">
        <v>1300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1408</v>
      </c>
      <c r="J25" s="30" t="s">
        <v>1418</v>
      </c>
      <c r="K25" s="30" t="s">
        <v>1408</v>
      </c>
      <c r="L25" s="30" t="s">
        <v>1372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1299</v>
      </c>
      <c r="F26" s="7" t="s">
        <v>1300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1409</v>
      </c>
      <c r="J26" s="30" t="s">
        <v>1419</v>
      </c>
      <c r="K26" s="30" t="s">
        <v>1409</v>
      </c>
      <c r="L26" s="30" t="s">
        <v>1372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1299</v>
      </c>
      <c r="F27" s="7" t="s">
        <v>1300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1410</v>
      </c>
      <c r="J27" s="30" t="s">
        <v>1420</v>
      </c>
      <c r="K27" s="30" t="s">
        <v>1410</v>
      </c>
      <c r="L27" s="30" t="s">
        <v>1372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1299</v>
      </c>
      <c r="F28" s="7" t="s">
        <v>1300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1411</v>
      </c>
      <c r="J28" s="30" t="s">
        <v>1421</v>
      </c>
      <c r="K28" s="30" t="s">
        <v>1411</v>
      </c>
      <c r="L28" s="30" t="s">
        <v>1372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1299</v>
      </c>
      <c r="F29" s="7" t="s">
        <v>1300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1412</v>
      </c>
      <c r="J29" s="30" t="s">
        <v>1422</v>
      </c>
      <c r="K29" s="30" t="s">
        <v>1412</v>
      </c>
      <c r="L29" s="30" t="s">
        <v>1372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1301</v>
      </c>
      <c r="F30" s="7" t="s">
        <v>1302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1423</v>
      </c>
      <c r="J30" s="60" t="s">
        <v>1425</v>
      </c>
      <c r="K30" s="60" t="s">
        <v>1423</v>
      </c>
      <c r="L30" s="30" t="s">
        <v>1372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1302</v>
      </c>
      <c r="F31" s="7" t="s">
        <v>1301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1301</v>
      </c>
      <c r="J31" s="60" t="s">
        <v>1424</v>
      </c>
      <c r="K31" s="60" t="s">
        <v>1301</v>
      </c>
      <c r="L31" s="60" t="s">
        <v>1430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1302</v>
      </c>
      <c r="F32" s="7" t="s">
        <v>1300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1300</v>
      </c>
      <c r="J32" s="60" t="s">
        <v>1426</v>
      </c>
      <c r="K32" s="60" t="s">
        <v>1300</v>
      </c>
      <c r="L32" s="60" t="s">
        <v>1430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1305</v>
      </c>
      <c r="F33" s="7" t="s">
        <v>1304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1304</v>
      </c>
      <c r="J33" s="60" t="s">
        <v>1427</v>
      </c>
      <c r="K33" s="60" t="s">
        <v>1304</v>
      </c>
      <c r="L33" s="60" t="s">
        <v>1430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1305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1769</v>
      </c>
      <c r="J34" s="60" t="s">
        <v>1778</v>
      </c>
      <c r="K34" s="60" t="s">
        <v>1769</v>
      </c>
      <c r="L34" s="60" t="s">
        <v>1430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1304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1429</v>
      </c>
      <c r="K35" s="60" t="s">
        <v>74</v>
      </c>
      <c r="L35" s="60" t="s">
        <v>1431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1294</v>
      </c>
      <c r="F36" s="7" t="s">
        <v>1306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1557</v>
      </c>
      <c r="K36" s="60" t="s">
        <v>78</v>
      </c>
      <c r="L36" s="60" t="s">
        <v>1372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1304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1304</v>
      </c>
      <c r="J37" s="60" t="s">
        <v>1427</v>
      </c>
      <c r="K37" s="60" t="s">
        <v>1304</v>
      </c>
      <c r="L37" s="60" t="s">
        <v>1431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1306</v>
      </c>
      <c r="F38" s="7" t="s">
        <v>1294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1321</v>
      </c>
      <c r="J38" s="60" t="s">
        <v>1432</v>
      </c>
      <c r="K38" s="60" t="s">
        <v>1321</v>
      </c>
      <c r="L38" s="60" t="s">
        <v>1430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1306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1321</v>
      </c>
      <c r="J39" s="60" t="s">
        <v>1433</v>
      </c>
      <c r="K39" s="60" t="s">
        <v>1321</v>
      </c>
      <c r="L39" s="60" t="s">
        <v>1372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1306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1558</v>
      </c>
      <c r="K40" s="60" t="s">
        <v>74</v>
      </c>
      <c r="L40" s="60" t="s">
        <v>1430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1307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1434</v>
      </c>
      <c r="J41" s="60" t="s">
        <v>1435</v>
      </c>
      <c r="K41" s="60" t="s">
        <v>1434</v>
      </c>
      <c r="L41" s="60" t="s">
        <v>1372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1307</v>
      </c>
      <c r="F42" s="7" t="s">
        <v>1304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1304</v>
      </c>
      <c r="J42" s="60" t="s">
        <v>1436</v>
      </c>
      <c r="K42" s="60" t="s">
        <v>1304</v>
      </c>
      <c r="L42" s="60" t="s">
        <v>1430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1307</v>
      </c>
      <c r="F43" s="7" t="s">
        <v>1303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1303</v>
      </c>
      <c r="J43" s="60" t="s">
        <v>1437</v>
      </c>
      <c r="K43" s="60" t="s">
        <v>1303</v>
      </c>
      <c r="L43" s="60" t="s">
        <v>1430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1307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1438</v>
      </c>
      <c r="K44" s="60" t="s">
        <v>74</v>
      </c>
      <c r="L44" s="60" t="s">
        <v>1430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1303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1439</v>
      </c>
      <c r="K45" s="60" t="s">
        <v>78</v>
      </c>
      <c r="L45" s="60" t="s">
        <v>1431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1304</v>
      </c>
      <c r="F46" s="7" t="s">
        <v>1307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1440</v>
      </c>
      <c r="J46" s="60" t="s">
        <v>1441</v>
      </c>
      <c r="K46" s="60" t="s">
        <v>1440</v>
      </c>
      <c r="L46" s="60" t="s">
        <v>1372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1311</v>
      </c>
      <c r="F47" s="7" t="s">
        <v>1300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1300</v>
      </c>
      <c r="J47" s="60" t="s">
        <v>1443</v>
      </c>
      <c r="K47" s="60" t="s">
        <v>1300</v>
      </c>
      <c r="L47" s="60" t="s">
        <v>1430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1311</v>
      </c>
      <c r="F48" s="7" t="s">
        <v>1303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1303</v>
      </c>
      <c r="J48" s="60" t="s">
        <v>1444</v>
      </c>
      <c r="K48" s="60" t="s">
        <v>1303</v>
      </c>
      <c r="L48" s="60" t="s">
        <v>1430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1311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1429</v>
      </c>
      <c r="K49" s="60" t="s">
        <v>74</v>
      </c>
      <c r="L49" s="60" t="s">
        <v>1430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1311</v>
      </c>
      <c r="F50" s="7" t="s">
        <v>1309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1442</v>
      </c>
      <c r="J50" s="60" t="s">
        <v>1445</v>
      </c>
      <c r="K50" s="60" t="s">
        <v>1442</v>
      </c>
      <c r="L50" s="60" t="s">
        <v>1430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1311</v>
      </c>
      <c r="F51" s="7" t="s">
        <v>1310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1446</v>
      </c>
      <c r="K51" s="60" t="s">
        <v>14</v>
      </c>
      <c r="L51" s="60" t="s">
        <v>1430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1303</v>
      </c>
      <c r="F52" s="7" t="s">
        <v>1311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1447</v>
      </c>
      <c r="J52" s="60" t="s">
        <v>1448</v>
      </c>
      <c r="K52" s="60" t="s">
        <v>1447</v>
      </c>
      <c r="L52" s="60" t="s">
        <v>1372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1312</v>
      </c>
      <c r="F53" s="7" t="s">
        <v>1313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1449</v>
      </c>
      <c r="J53" s="60" t="s">
        <v>1450</v>
      </c>
      <c r="K53" s="60" t="s">
        <v>1449</v>
      </c>
      <c r="L53" s="60" t="s">
        <v>1372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1312</v>
      </c>
      <c r="F54" s="7" t="s">
        <v>1311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1326</v>
      </c>
      <c r="J54" s="60" t="s">
        <v>1451</v>
      </c>
      <c r="K54" s="60" t="s">
        <v>1326</v>
      </c>
      <c r="L54" s="60" t="s">
        <v>1431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1313</v>
      </c>
      <c r="F55" s="7" t="s">
        <v>1311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1300</v>
      </c>
      <c r="J55" s="60" t="s">
        <v>1452</v>
      </c>
      <c r="K55" s="60" t="s">
        <v>1300</v>
      </c>
      <c r="L55" s="60" t="s">
        <v>1430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1317</v>
      </c>
      <c r="F56" s="7" t="s">
        <v>1318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1423</v>
      </c>
      <c r="J56" s="60" t="s">
        <v>1453</v>
      </c>
      <c r="K56" s="60" t="s">
        <v>1423</v>
      </c>
      <c r="L56" s="60" t="s">
        <v>1372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1318</v>
      </c>
      <c r="F57" s="7" t="s">
        <v>1300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1300</v>
      </c>
      <c r="J57" s="60" t="s">
        <v>1454</v>
      </c>
      <c r="K57" s="60" t="s">
        <v>1300</v>
      </c>
      <c r="L57" s="60" t="s">
        <v>1430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1319</v>
      </c>
      <c r="F58" s="7" t="s">
        <v>1312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1455</v>
      </c>
      <c r="J58" s="60" t="s">
        <v>1456</v>
      </c>
      <c r="K58" s="60" t="s">
        <v>1455</v>
      </c>
      <c r="L58" s="60" t="s">
        <v>1430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1319</v>
      </c>
      <c r="F59" s="7" t="s">
        <v>1312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1457</v>
      </c>
      <c r="J59" s="60" t="s">
        <v>1458</v>
      </c>
      <c r="K59" s="60" t="s">
        <v>1457</v>
      </c>
      <c r="L59" s="60" t="s">
        <v>1430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1317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1769</v>
      </c>
      <c r="J60" s="60" t="s">
        <v>1770</v>
      </c>
      <c r="K60" s="60" t="s">
        <v>1769</v>
      </c>
      <c r="L60" s="60" t="s">
        <v>1430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1307</v>
      </c>
      <c r="F61" s="7" t="s">
        <v>1305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1774</v>
      </c>
      <c r="J61" s="60" t="s">
        <v>1775</v>
      </c>
      <c r="K61" s="60" t="s">
        <v>1774</v>
      </c>
      <c r="L61" s="60" t="s">
        <v>1372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1305</v>
      </c>
      <c r="F62" s="7" t="s">
        <v>1307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1776</v>
      </c>
      <c r="K62" s="60" t="s">
        <v>78</v>
      </c>
      <c r="L62" s="60" t="s">
        <v>1372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1307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1779</v>
      </c>
      <c r="J63" s="60" t="s">
        <v>1780</v>
      </c>
      <c r="K63" s="60" t="s">
        <v>1779</v>
      </c>
      <c r="L63" s="60" t="s">
        <v>1431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1305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1781</v>
      </c>
      <c r="J64" s="60" t="s">
        <v>1783</v>
      </c>
      <c r="K64" s="60" t="s">
        <v>1781</v>
      </c>
      <c r="L64" s="60" t="s">
        <v>1782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1318</v>
      </c>
      <c r="F65" s="7" t="s">
        <v>1317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1317</v>
      </c>
      <c r="J65" s="60" t="s">
        <v>1787</v>
      </c>
      <c r="K65" s="60" t="s">
        <v>1317</v>
      </c>
      <c r="L65" s="60" t="s">
        <v>1430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1313</v>
      </c>
      <c r="F66" s="7" t="s">
        <v>1312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1312</v>
      </c>
      <c r="J66" s="60" t="s">
        <v>1792</v>
      </c>
      <c r="K66" s="60" t="s">
        <v>1312</v>
      </c>
      <c r="L66" s="60" t="s">
        <v>1430</v>
      </c>
      <c r="M66" s="65">
        <f>VLOOKUP([Relate Resource],CHOOSE({1,2},ResourceTable[Name],ResourceTable[No]),2,0)</f>
        <v>305121</v>
      </c>
      <c r="N66" s="66">
        <f>[RELID]</f>
        <v>308164</v>
      </c>
    </row>
    <row r="67" spans="1:14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1867</v>
      </c>
      <c r="F67" s="7" t="s">
        <v>1317</v>
      </c>
      <c r="G67" s="60">
        <f>RelationTable[[#This Row],[No]]</f>
        <v>308165</v>
      </c>
      <c r="H67" s="60">
        <f>IF(RelationTable[[#This Row],[No]]="id","resource",VLOOKUP([Resource],CHOOSE({1,2},ResourceTable[Name],ResourceTable[No]),2,0))</f>
        <v>305132</v>
      </c>
      <c r="I67" s="60" t="s">
        <v>1317</v>
      </c>
      <c r="J67" s="60" t="s">
        <v>1870</v>
      </c>
      <c r="K67" s="60" t="s">
        <v>1317</v>
      </c>
      <c r="L67" s="60" t="s">
        <v>1430</v>
      </c>
      <c r="M67" s="65">
        <f>VLOOKUP([Relate Resource],CHOOSE({1,2},ResourceTable[Name],ResourceTable[No]),2,0)</f>
        <v>305126</v>
      </c>
      <c r="N67" s="66">
        <f>[RELID]</f>
        <v>308165</v>
      </c>
    </row>
    <row r="68" spans="1:14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1867</v>
      </c>
      <c r="F68" s="7" t="s">
        <v>1312</v>
      </c>
      <c r="G68" s="60">
        <f>RelationTable[[#This Row],[No]]</f>
        <v>308166</v>
      </c>
      <c r="H68" s="60">
        <f>IF(RelationTable[[#This Row],[No]]="id","resource",VLOOKUP([Resource],CHOOSE({1,2},ResourceTable[Name],ResourceTable[No]),2,0))</f>
        <v>305132</v>
      </c>
      <c r="I68" s="60" t="s">
        <v>1312</v>
      </c>
      <c r="J68" s="60" t="s">
        <v>1871</v>
      </c>
      <c r="K68" s="60" t="s">
        <v>1312</v>
      </c>
      <c r="L68" s="60" t="s">
        <v>1430</v>
      </c>
      <c r="M68" s="65">
        <f>VLOOKUP([Relate Resource],CHOOSE({1,2},ResourceTable[Name],ResourceTable[No]),2,0)</f>
        <v>305121</v>
      </c>
      <c r="N68" s="66">
        <f>[RELID]</f>
        <v>308166</v>
      </c>
    </row>
  </sheetData>
  <dataValidations count="1">
    <dataValidation type="list" allowBlank="1" showInputMessage="1" showErrorMessage="1" sqref="Q2:Q9 E2:F6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1309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1488</v>
      </c>
      <c r="G3" s="70" t="s">
        <v>1489</v>
      </c>
      <c r="H3" s="70"/>
      <c r="I3" s="70"/>
      <c r="J3" s="70" t="s">
        <v>1490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1491</v>
      </c>
      <c r="U3" s="90"/>
      <c r="V3" s="90"/>
      <c r="W3" s="90"/>
      <c r="X3" s="90"/>
      <c r="Y3" s="76">
        <f>[No]</f>
        <v>332101</v>
      </c>
      <c r="Z3"/>
      <c r="AA3" s="4" t="s">
        <v>1511</v>
      </c>
      <c r="AB3" s="60">
        <f>VLOOKUP(ActionListNData[[#This Row],[Action Name]],ResourceAction[[Display]:[No]],3,0)</f>
        <v>332105</v>
      </c>
      <c r="AC3" s="60" t="s">
        <v>1465</v>
      </c>
      <c r="AD3" s="60" t="s">
        <v>1502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1309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1492</v>
      </c>
      <c r="G4" s="70" t="s">
        <v>1493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1543</v>
      </c>
      <c r="U4" s="90"/>
      <c r="V4" s="90"/>
      <c r="W4" s="90"/>
      <c r="X4" s="90"/>
      <c r="Y4" s="76">
        <f>[No]</f>
        <v>332102</v>
      </c>
      <c r="Z4"/>
      <c r="AA4" s="4" t="s">
        <v>1516</v>
      </c>
      <c r="AB4" s="60">
        <f>VLOOKUP(ActionListNData[[#This Row],[Action Name]],ResourceAction[[Display]:[No]],3,0)</f>
        <v>332106</v>
      </c>
      <c r="AC4" s="60" t="s">
        <v>1467</v>
      </c>
      <c r="AD4" s="60" t="s">
        <v>1503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1310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1494</v>
      </c>
      <c r="G5" s="70" t="s">
        <v>1496</v>
      </c>
      <c r="H5" s="70"/>
      <c r="I5" s="70"/>
      <c r="J5" s="70" t="s">
        <v>1490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1491</v>
      </c>
      <c r="U5" s="90"/>
      <c r="V5" s="90"/>
      <c r="W5" s="90"/>
      <c r="X5" s="90"/>
      <c r="Y5" s="76">
        <f>[No]</f>
        <v>332103</v>
      </c>
      <c r="Z5"/>
      <c r="AA5" s="4" t="s">
        <v>1552</v>
      </c>
      <c r="AB5" s="60">
        <f>VLOOKUP(ActionListNData[[#This Row],[Action Name]],ResourceAction[[Display]:[No]],3,0)</f>
        <v>332109</v>
      </c>
      <c r="AC5" s="60" t="s">
        <v>1527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1310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1495</v>
      </c>
      <c r="G6" s="70" t="s">
        <v>1497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1542</v>
      </c>
      <c r="U6" s="86"/>
      <c r="V6" s="86"/>
      <c r="W6" s="86"/>
      <c r="X6" s="86"/>
      <c r="Y6" s="87">
        <f>[No]</f>
        <v>332104</v>
      </c>
      <c r="Z6"/>
      <c r="AA6" s="4" t="s">
        <v>1553</v>
      </c>
      <c r="AB6" s="60">
        <f>VLOOKUP(ActionListNData[[#This Row],[Action Name]],ResourceAction[[Display]:[No]],3,0)</f>
        <v>332110</v>
      </c>
      <c r="AC6" s="60" t="s">
        <v>1527</v>
      </c>
      <c r="AD6" s="60" t="s">
        <v>1530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1309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1505</v>
      </c>
      <c r="G7" s="70" t="s">
        <v>1507</v>
      </c>
      <c r="H7" s="70" t="s">
        <v>335</v>
      </c>
      <c r="I7" s="70" t="s">
        <v>1506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1491</v>
      </c>
      <c r="U7" s="90" t="s">
        <v>1544</v>
      </c>
      <c r="V7" s="90"/>
      <c r="W7" s="90"/>
      <c r="X7" s="90"/>
      <c r="Y7" s="76">
        <f>[No]</f>
        <v>332105</v>
      </c>
      <c r="Z7"/>
      <c r="AA7" s="4" t="s">
        <v>1578</v>
      </c>
      <c r="AB7" s="60">
        <f>VLOOKUP(ActionListNData[[#This Row],[Action Name]],ResourceAction[[Display]:[No]],3,0)</f>
        <v>332112</v>
      </c>
      <c r="AC7" s="60" t="s">
        <v>1617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1310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1508</v>
      </c>
      <c r="G8" s="70" t="s">
        <v>1509</v>
      </c>
      <c r="H8" s="70" t="s">
        <v>335</v>
      </c>
      <c r="I8" s="70" t="s">
        <v>1506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1510</v>
      </c>
      <c r="U8" s="90" t="s">
        <v>1545</v>
      </c>
      <c r="V8" s="90"/>
      <c r="W8" s="90"/>
      <c r="X8" s="90"/>
      <c r="Y8" s="76">
        <f>[No]</f>
        <v>332106</v>
      </c>
      <c r="Z8"/>
      <c r="AA8" s="2" t="s">
        <v>1634</v>
      </c>
      <c r="AB8" s="16">
        <f>VLOOKUP(ActionListNData[[#This Row],[Action Name]],ResourceAction[[Display]:[No]],3,0)</f>
        <v>332115</v>
      </c>
      <c r="AC8" s="60" t="s">
        <v>1617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1294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1535</v>
      </c>
      <c r="G9" s="70" t="s">
        <v>1536</v>
      </c>
      <c r="H9" s="70"/>
      <c r="I9" s="70"/>
      <c r="J9" s="70" t="s">
        <v>1490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1537</v>
      </c>
      <c r="U9" s="90"/>
      <c r="V9" s="90"/>
      <c r="W9" s="90"/>
      <c r="X9" s="90"/>
      <c r="Y9" s="76">
        <f>[No]</f>
        <v>332107</v>
      </c>
      <c r="Z9"/>
      <c r="AA9" s="2" t="s">
        <v>1642</v>
      </c>
      <c r="AB9" s="16">
        <f>VLOOKUP(ActionListNData[[#This Row],[Action Name]],ResourceAction[[Display]:[No]],3,0)</f>
        <v>332116</v>
      </c>
      <c r="AC9" s="60" t="s">
        <v>1527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1538</v>
      </c>
      <c r="G10" s="70" t="s">
        <v>1539</v>
      </c>
      <c r="H10" s="70"/>
      <c r="I10" s="70"/>
      <c r="J10" s="70" t="s">
        <v>1540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1541</v>
      </c>
      <c r="U10" s="90"/>
      <c r="V10" s="90"/>
      <c r="W10" s="90"/>
      <c r="X10" s="90"/>
      <c r="Y10" s="76">
        <f>[No]</f>
        <v>332108</v>
      </c>
      <c r="Z10"/>
      <c r="AA10" s="2" t="s">
        <v>1643</v>
      </c>
      <c r="AB10" s="16">
        <f>VLOOKUP(ActionListNData[[#This Row],[Action Name]],ResourceAction[[Display]:[No]],3,0)</f>
        <v>332117</v>
      </c>
      <c r="AC10" s="60" t="s">
        <v>1527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1294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1546</v>
      </c>
      <c r="G11" s="70" t="s">
        <v>1547</v>
      </c>
      <c r="H11" s="70" t="s">
        <v>1449</v>
      </c>
      <c r="I11" s="70" t="s">
        <v>1506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1548</v>
      </c>
      <c r="U11" s="90"/>
      <c r="V11" s="90"/>
      <c r="W11" s="90"/>
      <c r="X11" s="90"/>
      <c r="Y11" s="76">
        <f>[No]</f>
        <v>332109</v>
      </c>
      <c r="Z11"/>
      <c r="AA11" s="2" t="s">
        <v>1668</v>
      </c>
      <c r="AB11" s="16">
        <f>VLOOKUP(ActionListNData[[#This Row],[Action Name]],ResourceAction[[Display]:[No]],3,0)</f>
        <v>332120</v>
      </c>
      <c r="AC11" s="60" t="s">
        <v>1573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1294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1549</v>
      </c>
      <c r="G12" s="70" t="s">
        <v>1550</v>
      </c>
      <c r="H12" s="70" t="s">
        <v>1551</v>
      </c>
      <c r="I12" s="70" t="s">
        <v>1506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1537</v>
      </c>
      <c r="U12" s="90" t="s">
        <v>1548</v>
      </c>
      <c r="V12" s="90"/>
      <c r="W12" s="90"/>
      <c r="X12" s="90"/>
      <c r="Y12" s="76">
        <f>[No]</f>
        <v>332110</v>
      </c>
      <c r="Z12"/>
      <c r="AA12" s="2" t="s">
        <v>1669</v>
      </c>
      <c r="AB12" s="16">
        <f>VLOOKUP(ActionListNData[[#This Row],[Action Name]],ResourceAction[[Display]:[No]],3,0)</f>
        <v>332119</v>
      </c>
      <c r="AC12" s="16" t="s">
        <v>1573</v>
      </c>
      <c r="AD12" s="16" t="s">
        <v>1660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1569</v>
      </c>
      <c r="G13" s="70" t="s">
        <v>1563</v>
      </c>
      <c r="H13" s="70"/>
      <c r="I13" s="70"/>
      <c r="J13" s="70" t="s">
        <v>1540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1570</v>
      </c>
      <c r="U13" s="90"/>
      <c r="V13" s="90"/>
      <c r="W13" s="90"/>
      <c r="X13" s="90"/>
      <c r="Y13" s="76">
        <f>[No]</f>
        <v>332111</v>
      </c>
      <c r="AA13" s="2" t="s">
        <v>1704</v>
      </c>
      <c r="AB13" s="60">
        <f>VLOOKUP(ActionListNData[[#This Row],[Action Name]],ResourceAction[[Display]:[No]],3,0)</f>
        <v>332123</v>
      </c>
      <c r="AC13" s="16" t="s">
        <v>1679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1574</v>
      </c>
      <c r="G14" s="70" t="s">
        <v>1575</v>
      </c>
      <c r="H14" s="70" t="s">
        <v>1629</v>
      </c>
      <c r="I14" s="70" t="s">
        <v>1506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1576</v>
      </c>
      <c r="U14" s="90" t="s">
        <v>1577</v>
      </c>
      <c r="V14" s="90"/>
      <c r="W14" s="90"/>
      <c r="X14" s="90"/>
      <c r="Y14" s="76">
        <f>[No]</f>
        <v>332112</v>
      </c>
      <c r="AA14" s="2" t="s">
        <v>1705</v>
      </c>
      <c r="AB14" s="60">
        <f>VLOOKUP(ActionListNData[[#This Row],[Action Name]],ResourceAction[[Display]:[No]],3,0)</f>
        <v>332124</v>
      </c>
      <c r="AC14" s="16" t="s">
        <v>1679</v>
      </c>
      <c r="AD14" s="60" t="s">
        <v>1697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1619</v>
      </c>
      <c r="G15" s="70" t="s">
        <v>1620</v>
      </c>
      <c r="H15" s="70"/>
      <c r="I15" s="70"/>
      <c r="J15" s="70" t="s">
        <v>1616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1621</v>
      </c>
      <c r="U15" s="90"/>
      <c r="V15" s="90"/>
      <c r="W15" s="90"/>
      <c r="X15" s="90"/>
      <c r="Y15" s="76">
        <f>[No]</f>
        <v>332113</v>
      </c>
      <c r="AA15" s="2" t="s">
        <v>1727</v>
      </c>
      <c r="AB15" s="60">
        <f>VLOOKUP(ActionListNData[[#This Row],[Action Name]],ResourceAction[[Display]:[No]],3,0)</f>
        <v>332127</v>
      </c>
      <c r="AC15" s="60" t="s">
        <v>1617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1306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1624</v>
      </c>
      <c r="G16" s="70" t="s">
        <v>1625</v>
      </c>
      <c r="H16" s="70"/>
      <c r="I16" s="70"/>
      <c r="J16" s="70" t="s">
        <v>1626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1627</v>
      </c>
      <c r="U16" s="90"/>
      <c r="V16" s="90"/>
      <c r="W16" s="90"/>
      <c r="X16" s="90"/>
      <c r="Y16" s="76">
        <f>[No]</f>
        <v>332114</v>
      </c>
      <c r="AA16" s="2" t="s">
        <v>1731</v>
      </c>
      <c r="AB16" s="60">
        <f>VLOOKUP(ActionListNData[[#This Row],[Action Name]],ResourceAction[[Display]:[No]],3,0)</f>
        <v>332128</v>
      </c>
      <c r="AC16" s="60" t="s">
        <v>1617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1630</v>
      </c>
      <c r="G17" s="70" t="s">
        <v>1631</v>
      </c>
      <c r="H17" s="70" t="s">
        <v>1632</v>
      </c>
      <c r="I17" s="70" t="s">
        <v>1506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1633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1576</v>
      </c>
      <c r="U17" s="90" t="s">
        <v>1627</v>
      </c>
      <c r="V17" s="90" t="s">
        <v>1646</v>
      </c>
      <c r="W17" s="90"/>
      <c r="X17" s="90"/>
      <c r="Y17" s="76">
        <f>[No]</f>
        <v>332115</v>
      </c>
      <c r="AA17" s="2" t="s">
        <v>1741</v>
      </c>
      <c r="AB17" s="60">
        <f>VLOOKUP(ActionListNData[[#This Row],[Action Name]],ResourceAction[[Display]:[No]],3,0)</f>
        <v>332129</v>
      </c>
      <c r="AC17" s="60" t="s">
        <v>1710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1294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1638</v>
      </c>
      <c r="G18" s="38" t="s">
        <v>1639</v>
      </c>
      <c r="H18" s="38" t="s">
        <v>1640</v>
      </c>
      <c r="I18" s="70" t="s">
        <v>1506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1641</v>
      </c>
      <c r="U18" s="99" t="s">
        <v>1577</v>
      </c>
      <c r="V18" s="90"/>
      <c r="W18" s="99"/>
      <c r="X18" s="99"/>
      <c r="Y18" s="55">
        <f>[No]</f>
        <v>332116</v>
      </c>
      <c r="AA18" s="2" t="s">
        <v>1742</v>
      </c>
      <c r="AB18" s="60">
        <f>VLOOKUP(ActionListNData[[#This Row],[Action Name]],ResourceAction[[Display]:[No]],3,0)</f>
        <v>332130</v>
      </c>
      <c r="AC18" s="60" t="s">
        <v>1710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1294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1635</v>
      </c>
      <c r="G19" s="38" t="s">
        <v>1636</v>
      </c>
      <c r="H19" s="38" t="s">
        <v>1637</v>
      </c>
      <c r="I19" s="70" t="s">
        <v>1506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1633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1641</v>
      </c>
      <c r="U19" s="99" t="s">
        <v>1627</v>
      </c>
      <c r="V19" s="90" t="s">
        <v>1647</v>
      </c>
      <c r="W19" s="99"/>
      <c r="X19" s="99"/>
      <c r="Y19" s="55">
        <f>[No]</f>
        <v>332117</v>
      </c>
      <c r="AA19" s="2" t="s">
        <v>1748</v>
      </c>
      <c r="AB19" s="60">
        <f>VLOOKUP(ActionListNData[[#This Row],[Action Name]],ResourceAction[[Display]:[No]],3,0)</f>
        <v>332131</v>
      </c>
      <c r="AC19" s="60" t="s">
        <v>1714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1306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1648</v>
      </c>
      <c r="G20" s="38" t="s">
        <v>1649</v>
      </c>
      <c r="H20" s="38"/>
      <c r="I20" s="38"/>
      <c r="J20" s="38" t="s">
        <v>1540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1306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1655</v>
      </c>
      <c r="G21" s="38" t="s">
        <v>1656</v>
      </c>
      <c r="H21" s="38" t="s">
        <v>1652</v>
      </c>
      <c r="I21" s="38" t="s">
        <v>1506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1657</v>
      </c>
      <c r="U21" s="99" t="s">
        <v>1664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1306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1665</v>
      </c>
      <c r="G22" s="38" t="s">
        <v>1666</v>
      </c>
      <c r="H22" s="38" t="s">
        <v>1667</v>
      </c>
      <c r="I22" s="38" t="s">
        <v>1506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1664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1307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1684</v>
      </c>
      <c r="G23" s="70" t="s">
        <v>1685</v>
      </c>
      <c r="H23" s="70"/>
      <c r="I23" s="70"/>
      <c r="J23" s="70" t="s">
        <v>1490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1686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1307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1687</v>
      </c>
      <c r="G24" s="70" t="s">
        <v>1688</v>
      </c>
      <c r="H24" s="70"/>
      <c r="I24" s="70"/>
      <c r="J24" s="70" t="s">
        <v>1540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1689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1307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1699</v>
      </c>
      <c r="G25" s="70" t="s">
        <v>1700</v>
      </c>
      <c r="H25" s="70" t="s">
        <v>1667</v>
      </c>
      <c r="I25" s="70" t="s">
        <v>1506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1701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1307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1702</v>
      </c>
      <c r="G26" s="70" t="s">
        <v>1703</v>
      </c>
      <c r="H26" s="70" t="s">
        <v>1551</v>
      </c>
      <c r="I26" s="70" t="s">
        <v>1506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1686</v>
      </c>
      <c r="U26" s="90" t="s">
        <v>1701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1304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1717</v>
      </c>
      <c r="G27" s="70" t="s">
        <v>1718</v>
      </c>
      <c r="H27" s="70"/>
      <c r="I27" s="70"/>
      <c r="J27" s="70" t="s">
        <v>1540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1719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1303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1720</v>
      </c>
      <c r="G28" s="70" t="s">
        <v>1721</v>
      </c>
      <c r="H28" s="70"/>
      <c r="I28" s="70"/>
      <c r="J28" s="70" t="s">
        <v>1540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1722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1723</v>
      </c>
      <c r="G29" s="70" t="s">
        <v>1724</v>
      </c>
      <c r="H29" s="70" t="s">
        <v>1725</v>
      </c>
      <c r="I29" s="70" t="s">
        <v>1506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1726</v>
      </c>
      <c r="U29" s="90" t="s">
        <v>1689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1728</v>
      </c>
      <c r="G30" s="70" t="s">
        <v>1729</v>
      </c>
      <c r="H30" s="70" t="s">
        <v>1730</v>
      </c>
      <c r="I30" s="70" t="s">
        <v>1506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1633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1726</v>
      </c>
      <c r="U30" s="90" t="s">
        <v>1686</v>
      </c>
      <c r="V30" s="90" t="s">
        <v>1732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1304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1733</v>
      </c>
      <c r="G31" s="70" t="s">
        <v>1734</v>
      </c>
      <c r="H31" s="70" t="s">
        <v>1735</v>
      </c>
      <c r="I31" s="70" t="s">
        <v>1506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1736</v>
      </c>
      <c r="U31" s="90" t="s">
        <v>1689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1304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1737</v>
      </c>
      <c r="G32" s="70" t="s">
        <v>1738</v>
      </c>
      <c r="H32" s="70" t="s">
        <v>1739</v>
      </c>
      <c r="I32" s="70" t="s">
        <v>1506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1633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1736</v>
      </c>
      <c r="U32" s="90" t="s">
        <v>1686</v>
      </c>
      <c r="V32" s="90" t="s">
        <v>1740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1303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1744</v>
      </c>
      <c r="G33" s="70" t="s">
        <v>1745</v>
      </c>
      <c r="H33" s="70" t="s">
        <v>1746</v>
      </c>
      <c r="I33" s="70" t="s">
        <v>1506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1747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1743</v>
      </c>
      <c r="U33" s="90" t="s">
        <v>1621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2019-07-10T07:19:40Z</dcterms:modified>
</cp:coreProperties>
</file>