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'Helper-Relation'!$F$2:$F$37,'Helper-Relation'!#REF!,'Helper-Relation'!#REF!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52" i="24" l="1"/>
  <c r="A53" i="24"/>
  <c r="A54" i="24"/>
  <c r="A55" i="24"/>
  <c r="A56" i="24"/>
  <c r="A57" i="24"/>
  <c r="A58" i="24"/>
  <c r="A59" i="24"/>
  <c r="C52" i="24"/>
  <c r="C53" i="24"/>
  <c r="C54" i="24"/>
  <c r="C55" i="24"/>
  <c r="C56" i="24"/>
  <c r="C57" i="24"/>
  <c r="C58" i="24"/>
  <c r="C59" i="24"/>
  <c r="A51" i="24"/>
  <c r="C51" i="24"/>
  <c r="A50" i="24"/>
  <c r="C50" i="24"/>
  <c r="C49" i="24"/>
  <c r="A49" i="24"/>
  <c r="A5" i="14"/>
  <c r="A6" i="14"/>
  <c r="B5" i="14"/>
  <c r="B6" i="14"/>
  <c r="H5" i="14"/>
  <c r="H6" i="14"/>
  <c r="A30" i="26"/>
  <c r="A31" i="26" s="1"/>
  <c r="C30" i="26"/>
  <c r="C31" i="26"/>
  <c r="D30" i="26"/>
  <c r="F30" i="26" s="1"/>
  <c r="D31" i="26"/>
  <c r="F31" i="26" s="1"/>
  <c r="E30" i="26"/>
  <c r="E31" i="26"/>
  <c r="C68" i="21"/>
  <c r="D68" i="21"/>
  <c r="J68" i="21"/>
  <c r="K68" i="21"/>
  <c r="C47" i="21"/>
  <c r="D47" i="21"/>
  <c r="J47" i="21"/>
  <c r="K47" i="21"/>
  <c r="C45" i="21"/>
  <c r="C46" i="21"/>
  <c r="D45" i="21"/>
  <c r="D46" i="21"/>
  <c r="J45" i="21"/>
  <c r="J46" i="21"/>
  <c r="K45" i="21"/>
  <c r="K46" i="21"/>
  <c r="B68" i="1"/>
  <c r="H68" i="1" s="1"/>
  <c r="C68" i="1"/>
  <c r="E68" i="1" s="1"/>
  <c r="D68" i="1"/>
  <c r="F68" i="1"/>
  <c r="J141" i="2"/>
  <c r="C75" i="3"/>
  <c r="C76" i="3"/>
  <c r="C77" i="3"/>
  <c r="C78" i="3"/>
  <c r="D75" i="3"/>
  <c r="D76" i="3"/>
  <c r="D77" i="3"/>
  <c r="D78" i="3"/>
  <c r="E75" i="3"/>
  <c r="E76" i="3"/>
  <c r="E77" i="3"/>
  <c r="E78" i="3"/>
  <c r="F75" i="3"/>
  <c r="F76" i="3"/>
  <c r="F77" i="3"/>
  <c r="F78" i="3"/>
  <c r="G75" i="3"/>
  <c r="G76" i="3"/>
  <c r="G77" i="3"/>
  <c r="G78" i="3"/>
  <c r="H75" i="3"/>
  <c r="H76" i="3"/>
  <c r="H77" i="3"/>
  <c r="H78" i="3"/>
  <c r="I75" i="3"/>
  <c r="I76" i="3"/>
  <c r="I77" i="3"/>
  <c r="I78" i="3"/>
  <c r="J75" i="3"/>
  <c r="J76" i="3"/>
  <c r="J77" i="3"/>
  <c r="J78" i="3"/>
  <c r="B48" i="1"/>
  <c r="F48" i="1" s="1"/>
  <c r="C48" i="1"/>
  <c r="E48" i="1" s="1"/>
  <c r="D48" i="1"/>
  <c r="J14" i="2"/>
  <c r="J15" i="2"/>
  <c r="J16" i="2"/>
  <c r="C79" i="3"/>
  <c r="C80" i="3"/>
  <c r="C81" i="3"/>
  <c r="C82" i="3"/>
  <c r="C83" i="3"/>
  <c r="C84" i="3"/>
  <c r="C85" i="3"/>
  <c r="C86" i="3"/>
  <c r="D79" i="3"/>
  <c r="D80" i="3"/>
  <c r="D81" i="3"/>
  <c r="D82" i="3"/>
  <c r="D83" i="3"/>
  <c r="D84" i="3"/>
  <c r="D85" i="3"/>
  <c r="D86" i="3"/>
  <c r="E79" i="3"/>
  <c r="E80" i="3"/>
  <c r="E81" i="3"/>
  <c r="E82" i="3"/>
  <c r="E83" i="3"/>
  <c r="E84" i="3"/>
  <c r="E85" i="3"/>
  <c r="E86" i="3"/>
  <c r="F79" i="3"/>
  <c r="F80" i="3"/>
  <c r="F81" i="3"/>
  <c r="F82" i="3"/>
  <c r="F83" i="3"/>
  <c r="F84" i="3"/>
  <c r="F85" i="3"/>
  <c r="F86" i="3"/>
  <c r="G79" i="3"/>
  <c r="G80" i="3"/>
  <c r="G81" i="3"/>
  <c r="G82" i="3"/>
  <c r="G83" i="3"/>
  <c r="G84" i="3"/>
  <c r="G85" i="3"/>
  <c r="G86" i="3"/>
  <c r="H79" i="3"/>
  <c r="H80" i="3"/>
  <c r="H81" i="3"/>
  <c r="H82" i="3"/>
  <c r="H83" i="3"/>
  <c r="H84" i="3"/>
  <c r="H85" i="3"/>
  <c r="H86" i="3"/>
  <c r="I79" i="3"/>
  <c r="I80" i="3"/>
  <c r="I81" i="3"/>
  <c r="I82" i="3"/>
  <c r="I83" i="3"/>
  <c r="I84" i="3"/>
  <c r="I85" i="3"/>
  <c r="I86" i="3"/>
  <c r="J79" i="3"/>
  <c r="J80" i="3"/>
  <c r="J81" i="3"/>
  <c r="J82" i="3"/>
  <c r="J83" i="3"/>
  <c r="J84" i="3"/>
  <c r="J85" i="3"/>
  <c r="J86" i="3"/>
  <c r="B49" i="1"/>
  <c r="F49" i="1" s="1"/>
  <c r="C49" i="1"/>
  <c r="E49" i="1" s="1"/>
  <c r="D49" i="1"/>
  <c r="C231" i="3"/>
  <c r="D231" i="3"/>
  <c r="E231" i="3"/>
  <c r="F231" i="3"/>
  <c r="G231" i="3"/>
  <c r="H231" i="3"/>
  <c r="I231" i="3"/>
  <c r="J231" i="3"/>
  <c r="J99" i="2"/>
  <c r="J100" i="2"/>
  <c r="C227" i="3"/>
  <c r="D227" i="3"/>
  <c r="E227" i="3"/>
  <c r="F227" i="3"/>
  <c r="G227" i="3"/>
  <c r="H227" i="3"/>
  <c r="I227" i="3"/>
  <c r="J227" i="3"/>
  <c r="C223" i="3"/>
  <c r="C224" i="3"/>
  <c r="C225" i="3"/>
  <c r="C226" i="3"/>
  <c r="D223" i="3"/>
  <c r="D224" i="3"/>
  <c r="D225" i="3"/>
  <c r="D226" i="3"/>
  <c r="E223" i="3"/>
  <c r="E224" i="3"/>
  <c r="E225" i="3"/>
  <c r="E226" i="3"/>
  <c r="F223" i="3"/>
  <c r="F224" i="3"/>
  <c r="F225" i="3"/>
  <c r="F226" i="3"/>
  <c r="G223" i="3"/>
  <c r="G224" i="3"/>
  <c r="G225" i="3"/>
  <c r="G226" i="3"/>
  <c r="H223" i="3"/>
  <c r="H224" i="3"/>
  <c r="H225" i="3"/>
  <c r="H226" i="3"/>
  <c r="I223" i="3"/>
  <c r="I224" i="3"/>
  <c r="I225" i="3"/>
  <c r="I226" i="3"/>
  <c r="J223" i="3"/>
  <c r="J224" i="3"/>
  <c r="J225" i="3"/>
  <c r="J226" i="3"/>
  <c r="C212" i="3"/>
  <c r="D212" i="3"/>
  <c r="E212" i="3"/>
  <c r="F212" i="3"/>
  <c r="G212" i="3"/>
  <c r="H212" i="3"/>
  <c r="I212" i="3"/>
  <c r="J212" i="3"/>
  <c r="C120" i="3"/>
  <c r="D120" i="3"/>
  <c r="E120" i="3"/>
  <c r="F120" i="3"/>
  <c r="G120" i="3"/>
  <c r="H120" i="3"/>
  <c r="I120" i="3"/>
  <c r="J120" i="3"/>
  <c r="J55" i="2"/>
  <c r="J112" i="2"/>
  <c r="C113" i="3"/>
  <c r="D113" i="3"/>
  <c r="E113" i="3"/>
  <c r="F113" i="3"/>
  <c r="G113" i="3"/>
  <c r="H113" i="3"/>
  <c r="I113" i="3"/>
  <c r="J113" i="3"/>
  <c r="C132" i="3"/>
  <c r="D132" i="3"/>
  <c r="E132" i="3"/>
  <c r="F132" i="3"/>
  <c r="G132" i="3"/>
  <c r="H132" i="3"/>
  <c r="I132" i="3"/>
  <c r="J132" i="3"/>
  <c r="G31" i="26" l="1"/>
  <c r="H31" i="26" s="1"/>
  <c r="G30" i="26"/>
  <c r="H30" i="26" s="1"/>
  <c r="G68" i="1"/>
  <c r="I68" i="1"/>
  <c r="J68" i="1"/>
  <c r="K75" i="3"/>
  <c r="K77" i="3"/>
  <c r="K78" i="3"/>
  <c r="K76" i="3"/>
  <c r="J48" i="1"/>
  <c r="G48" i="1"/>
  <c r="I48" i="1"/>
  <c r="H48" i="1"/>
  <c r="K79" i="3"/>
  <c r="K80" i="3"/>
  <c r="K82" i="3"/>
  <c r="K85" i="3"/>
  <c r="K84" i="3"/>
  <c r="K86" i="3"/>
  <c r="K81" i="3"/>
  <c r="K83" i="3"/>
  <c r="H49" i="1"/>
  <c r="J49" i="1"/>
  <c r="I49" i="1"/>
  <c r="G49" i="1"/>
  <c r="K231" i="3"/>
  <c r="K227" i="3"/>
  <c r="K225" i="3"/>
  <c r="K226" i="3"/>
  <c r="K224" i="3"/>
  <c r="K223" i="3"/>
  <c r="K212" i="3"/>
  <c r="K120" i="3"/>
  <c r="K113" i="3"/>
  <c r="K132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48" i="24"/>
  <c r="C48" i="24"/>
  <c r="A47" i="24"/>
  <c r="C47" i="24"/>
  <c r="A46" i="24"/>
  <c r="C46" i="24"/>
  <c r="A45" i="24"/>
  <c r="C45" i="24"/>
  <c r="A44" i="24"/>
  <c r="C44" i="24"/>
  <c r="A43" i="24"/>
  <c r="C43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6" i="9"/>
  <c r="Q26" i="9" s="1"/>
  <c r="P26" i="9"/>
  <c r="AJ26" i="9"/>
  <c r="AT26" i="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M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4" i="24"/>
  <c r="C35" i="24"/>
  <c r="C36" i="24"/>
  <c r="C37" i="24"/>
  <c r="C38" i="24"/>
  <c r="C39" i="24"/>
  <c r="C40" i="24"/>
  <c r="C41" i="24"/>
  <c r="C42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3" i="14"/>
  <c r="B13" i="14"/>
  <c r="H13" i="14"/>
  <c r="A12" i="14"/>
  <c r="B12" i="14"/>
  <c r="H12" i="14"/>
  <c r="A10" i="14"/>
  <c r="B10" i="14"/>
  <c r="H10" i="14"/>
  <c r="J53" i="21"/>
  <c r="K53" i="21"/>
  <c r="C188" i="3"/>
  <c r="C189" i="3"/>
  <c r="C190" i="3"/>
  <c r="C191" i="3"/>
  <c r="C192" i="3"/>
  <c r="D188" i="3"/>
  <c r="D189" i="3"/>
  <c r="D190" i="3"/>
  <c r="D191" i="3"/>
  <c r="D192" i="3"/>
  <c r="E188" i="3"/>
  <c r="E189" i="3"/>
  <c r="E190" i="3"/>
  <c r="E191" i="3"/>
  <c r="E192" i="3"/>
  <c r="F188" i="3"/>
  <c r="F189" i="3"/>
  <c r="F190" i="3"/>
  <c r="F191" i="3"/>
  <c r="F192" i="3"/>
  <c r="G188" i="3"/>
  <c r="G189" i="3"/>
  <c r="G190" i="3"/>
  <c r="G191" i="3"/>
  <c r="G192" i="3"/>
  <c r="H188" i="3"/>
  <c r="H189" i="3"/>
  <c r="H190" i="3"/>
  <c r="H191" i="3"/>
  <c r="H192" i="3"/>
  <c r="I188" i="3"/>
  <c r="I189" i="3"/>
  <c r="I190" i="3"/>
  <c r="I191" i="3"/>
  <c r="I192" i="3"/>
  <c r="J188" i="3"/>
  <c r="J189" i="3"/>
  <c r="J190" i="3"/>
  <c r="J191" i="3"/>
  <c r="J192" i="3"/>
  <c r="J164" i="2"/>
  <c r="J165" i="2"/>
  <c r="J166" i="2"/>
  <c r="J167" i="2"/>
  <c r="J168" i="2"/>
  <c r="J169" i="2"/>
  <c r="B56" i="1"/>
  <c r="F56" i="1" s="1"/>
  <c r="C56" i="1"/>
  <c r="E56" i="1" s="1"/>
  <c r="D53" i="21" s="1"/>
  <c r="D56" i="1"/>
  <c r="C53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AE26" i="9"/>
  <c r="AB26" i="9" s="1"/>
  <c r="M26" i="9"/>
  <c r="AD26" i="9"/>
  <c r="AY26" i="9"/>
  <c r="BA26" i="9"/>
  <c r="AN26" i="9"/>
  <c r="M25" i="9"/>
  <c r="M24" i="9"/>
  <c r="Q25" i="9"/>
  <c r="Q24" i="9"/>
  <c r="Q23" i="9"/>
  <c r="AE23" i="9"/>
  <c r="AB23" i="9" s="1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2" i="3"/>
  <c r="K189" i="3"/>
  <c r="K190" i="3"/>
  <c r="K191" i="3"/>
  <c r="K188" i="3"/>
  <c r="H56" i="1"/>
  <c r="G56" i="1"/>
  <c r="J56" i="1"/>
  <c r="I56" i="1"/>
  <c r="C283" i="3"/>
  <c r="D283" i="3"/>
  <c r="E283" i="3"/>
  <c r="F283" i="3"/>
  <c r="G283" i="3"/>
  <c r="H283" i="3"/>
  <c r="I283" i="3"/>
  <c r="J283" i="3"/>
  <c r="C228" i="3"/>
  <c r="D228" i="3"/>
  <c r="E228" i="3"/>
  <c r="F228" i="3"/>
  <c r="G228" i="3"/>
  <c r="H228" i="3"/>
  <c r="I228" i="3"/>
  <c r="J228" i="3"/>
  <c r="J163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3" i="3"/>
  <c r="K228" i="3"/>
  <c r="J110" i="2"/>
  <c r="C165" i="3"/>
  <c r="D165" i="3"/>
  <c r="E165" i="3"/>
  <c r="F165" i="3"/>
  <c r="G165" i="3"/>
  <c r="H165" i="3"/>
  <c r="I165" i="3"/>
  <c r="J165" i="3"/>
  <c r="C162" i="3"/>
  <c r="D162" i="3"/>
  <c r="E162" i="3"/>
  <c r="F162" i="3"/>
  <c r="G162" i="3"/>
  <c r="H162" i="3"/>
  <c r="I162" i="3"/>
  <c r="J162" i="3"/>
  <c r="K165" i="3" l="1"/>
  <c r="K162" i="3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J52" i="21" l="1"/>
  <c r="K52" i="21"/>
  <c r="J50" i="21"/>
  <c r="K50" i="21"/>
  <c r="C133" i="3"/>
  <c r="D133" i="3"/>
  <c r="E133" i="3"/>
  <c r="F133" i="3"/>
  <c r="G133" i="3"/>
  <c r="H133" i="3"/>
  <c r="I133" i="3"/>
  <c r="J133" i="3"/>
  <c r="J125" i="2"/>
  <c r="B55" i="1"/>
  <c r="H55" i="1" s="1"/>
  <c r="C55" i="1"/>
  <c r="E55" i="1" s="1"/>
  <c r="D52" i="21" s="1"/>
  <c r="D55" i="1"/>
  <c r="C52" i="21" s="1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62" i="2"/>
  <c r="C149" i="3"/>
  <c r="C150" i="3"/>
  <c r="C151" i="3"/>
  <c r="C152" i="3"/>
  <c r="C153" i="3"/>
  <c r="D149" i="3"/>
  <c r="D150" i="3"/>
  <c r="D151" i="3"/>
  <c r="D152" i="3"/>
  <c r="D153" i="3"/>
  <c r="E149" i="3"/>
  <c r="E150" i="3"/>
  <c r="E151" i="3"/>
  <c r="E152" i="3"/>
  <c r="E153" i="3"/>
  <c r="F149" i="3"/>
  <c r="F150" i="3"/>
  <c r="F151" i="3"/>
  <c r="F152" i="3"/>
  <c r="F153" i="3"/>
  <c r="G149" i="3"/>
  <c r="G150" i="3"/>
  <c r="G151" i="3"/>
  <c r="G152" i="3"/>
  <c r="G153" i="3"/>
  <c r="H149" i="3"/>
  <c r="H150" i="3"/>
  <c r="H151" i="3"/>
  <c r="H152" i="3"/>
  <c r="H153" i="3"/>
  <c r="I149" i="3"/>
  <c r="I150" i="3"/>
  <c r="I151" i="3"/>
  <c r="I152" i="3"/>
  <c r="I153" i="3"/>
  <c r="J149" i="3"/>
  <c r="J150" i="3"/>
  <c r="J151" i="3"/>
  <c r="J152" i="3"/>
  <c r="J153" i="3"/>
  <c r="B53" i="1"/>
  <c r="H53" i="1" s="1"/>
  <c r="C53" i="1"/>
  <c r="E53" i="1" s="1"/>
  <c r="D50" i="21" s="1"/>
  <c r="D53" i="1"/>
  <c r="C50" i="21" s="1"/>
  <c r="K133" i="3" l="1"/>
  <c r="K178" i="3"/>
  <c r="K183" i="3"/>
  <c r="K175" i="3"/>
  <c r="K180" i="3"/>
  <c r="K172" i="3"/>
  <c r="K177" i="3"/>
  <c r="K182" i="3"/>
  <c r="K174" i="3"/>
  <c r="K179" i="3"/>
  <c r="K171" i="3"/>
  <c r="K176" i="3"/>
  <c r="K181" i="3"/>
  <c r="K173" i="3"/>
  <c r="F55" i="1"/>
  <c r="J55" i="1"/>
  <c r="G55" i="1"/>
  <c r="I55" i="1"/>
  <c r="K149" i="3"/>
  <c r="K153" i="3"/>
  <c r="K152" i="3"/>
  <c r="K151" i="3"/>
  <c r="K150" i="3"/>
  <c r="G53" i="1"/>
  <c r="J53" i="1"/>
  <c r="I53" i="1"/>
  <c r="F53" i="1"/>
  <c r="C167" i="3"/>
  <c r="D167" i="3"/>
  <c r="E167" i="3"/>
  <c r="F167" i="3"/>
  <c r="G167" i="3"/>
  <c r="H167" i="3"/>
  <c r="I167" i="3"/>
  <c r="J167" i="3"/>
  <c r="J53" i="2"/>
  <c r="J51" i="2"/>
  <c r="C164" i="3"/>
  <c r="D164" i="3"/>
  <c r="E164" i="3"/>
  <c r="F164" i="3"/>
  <c r="G164" i="3"/>
  <c r="H164" i="3"/>
  <c r="I164" i="3"/>
  <c r="J164" i="3"/>
  <c r="J50" i="2"/>
  <c r="J52" i="2"/>
  <c r="C163" i="3"/>
  <c r="C166" i="3"/>
  <c r="D163" i="3"/>
  <c r="D166" i="3"/>
  <c r="E163" i="3"/>
  <c r="E166" i="3"/>
  <c r="F163" i="3"/>
  <c r="F166" i="3"/>
  <c r="G163" i="3"/>
  <c r="G166" i="3"/>
  <c r="H163" i="3"/>
  <c r="H166" i="3"/>
  <c r="I163" i="3"/>
  <c r="I166" i="3"/>
  <c r="J163" i="3"/>
  <c r="J166" i="3"/>
  <c r="J161" i="2"/>
  <c r="C106" i="3"/>
  <c r="D106" i="3"/>
  <c r="E106" i="3"/>
  <c r="F106" i="3"/>
  <c r="G106" i="3"/>
  <c r="H106" i="3"/>
  <c r="I106" i="3"/>
  <c r="J106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67" i="3" l="1"/>
  <c r="K164" i="3"/>
  <c r="K163" i="3"/>
  <c r="K166" i="3"/>
  <c r="K106" i="3"/>
  <c r="D33" i="19"/>
  <c r="N33" i="19" s="1"/>
  <c r="G33" i="19"/>
  <c r="G32" i="19"/>
  <c r="J290" i="2"/>
  <c r="J289" i="2"/>
  <c r="J288" i="2"/>
  <c r="J287" i="2"/>
  <c r="J286" i="2"/>
  <c r="J285" i="2"/>
  <c r="C297" i="3"/>
  <c r="D297" i="3"/>
  <c r="E297" i="3"/>
  <c r="F297" i="3"/>
  <c r="G297" i="3"/>
  <c r="H297" i="3"/>
  <c r="I297" i="3"/>
  <c r="J297" i="3"/>
  <c r="J160" i="2"/>
  <c r="J159" i="2"/>
  <c r="C112" i="3"/>
  <c r="C114" i="3"/>
  <c r="C115" i="3"/>
  <c r="D112" i="3"/>
  <c r="D114" i="3"/>
  <c r="D115" i="3"/>
  <c r="E112" i="3"/>
  <c r="E114" i="3"/>
  <c r="E115" i="3"/>
  <c r="F112" i="3"/>
  <c r="F114" i="3"/>
  <c r="F115" i="3"/>
  <c r="G112" i="3"/>
  <c r="G114" i="3"/>
  <c r="G115" i="3"/>
  <c r="H112" i="3"/>
  <c r="H114" i="3"/>
  <c r="H115" i="3"/>
  <c r="I112" i="3"/>
  <c r="I114" i="3"/>
  <c r="I115" i="3"/>
  <c r="J112" i="3"/>
  <c r="J114" i="3"/>
  <c r="J115" i="3"/>
  <c r="J157" i="2"/>
  <c r="J158" i="2"/>
  <c r="C284" i="3"/>
  <c r="C285" i="3"/>
  <c r="C286" i="3"/>
  <c r="D284" i="3"/>
  <c r="D285" i="3"/>
  <c r="D286" i="3"/>
  <c r="E284" i="3"/>
  <c r="E285" i="3"/>
  <c r="E286" i="3"/>
  <c r="F284" i="3"/>
  <c r="F285" i="3"/>
  <c r="F286" i="3"/>
  <c r="G284" i="3"/>
  <c r="G285" i="3"/>
  <c r="G286" i="3"/>
  <c r="H284" i="3"/>
  <c r="H285" i="3"/>
  <c r="H286" i="3"/>
  <c r="I284" i="3"/>
  <c r="I285" i="3"/>
  <c r="I286" i="3"/>
  <c r="J284" i="3"/>
  <c r="J285" i="3"/>
  <c r="J286" i="3"/>
  <c r="C273" i="3"/>
  <c r="D273" i="3"/>
  <c r="E273" i="3"/>
  <c r="F273" i="3"/>
  <c r="G273" i="3"/>
  <c r="H273" i="3"/>
  <c r="I273" i="3"/>
  <c r="J273" i="3"/>
  <c r="C332" i="3"/>
  <c r="D332" i="3"/>
  <c r="E332" i="3"/>
  <c r="F332" i="3"/>
  <c r="G332" i="3"/>
  <c r="H332" i="3"/>
  <c r="I332" i="3"/>
  <c r="J332" i="3"/>
  <c r="J155" i="2"/>
  <c r="A29" i="14"/>
  <c r="B29" i="14"/>
  <c r="H29" i="14"/>
  <c r="A28" i="14"/>
  <c r="B28" i="14"/>
  <c r="H28" i="14"/>
  <c r="P8" i="19"/>
  <c r="R8" i="19"/>
  <c r="S8" i="19"/>
  <c r="C322" i="3"/>
  <c r="D322" i="3"/>
  <c r="E322" i="3"/>
  <c r="F322" i="3"/>
  <c r="G322" i="3"/>
  <c r="H322" i="3"/>
  <c r="I322" i="3"/>
  <c r="J322" i="3"/>
  <c r="J149" i="2"/>
  <c r="C218" i="3"/>
  <c r="D218" i="3"/>
  <c r="E218" i="3"/>
  <c r="F218" i="3"/>
  <c r="G218" i="3"/>
  <c r="H218" i="3"/>
  <c r="I218" i="3"/>
  <c r="J218" i="3"/>
  <c r="C312" i="3"/>
  <c r="C313" i="3"/>
  <c r="D312" i="3"/>
  <c r="D313" i="3"/>
  <c r="E312" i="3"/>
  <c r="E313" i="3"/>
  <c r="F312" i="3"/>
  <c r="F313" i="3"/>
  <c r="G312" i="3"/>
  <c r="G313" i="3"/>
  <c r="H312" i="3"/>
  <c r="H313" i="3"/>
  <c r="I312" i="3"/>
  <c r="I313" i="3"/>
  <c r="J312" i="3"/>
  <c r="J313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J156" i="2"/>
  <c r="C331" i="3"/>
  <c r="D331" i="3"/>
  <c r="E331" i="3"/>
  <c r="F331" i="3"/>
  <c r="G331" i="3"/>
  <c r="H331" i="3"/>
  <c r="I331" i="3"/>
  <c r="J331" i="3"/>
  <c r="C329" i="3"/>
  <c r="C330" i="3"/>
  <c r="D329" i="3"/>
  <c r="D330" i="3"/>
  <c r="E329" i="3"/>
  <c r="E330" i="3"/>
  <c r="F329" i="3"/>
  <c r="F330" i="3"/>
  <c r="G329" i="3"/>
  <c r="G330" i="3"/>
  <c r="H329" i="3"/>
  <c r="H330" i="3"/>
  <c r="I329" i="3"/>
  <c r="I330" i="3"/>
  <c r="J329" i="3"/>
  <c r="J330" i="3"/>
  <c r="J153" i="2"/>
  <c r="J154" i="2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B71" i="1"/>
  <c r="H71" i="1" s="1"/>
  <c r="C71" i="1"/>
  <c r="E71" i="1" s="1"/>
  <c r="D71" i="1"/>
  <c r="J67" i="21"/>
  <c r="K67" i="21"/>
  <c r="C324" i="3"/>
  <c r="D324" i="3"/>
  <c r="E324" i="3"/>
  <c r="F324" i="3"/>
  <c r="G324" i="3"/>
  <c r="H324" i="3"/>
  <c r="I324" i="3"/>
  <c r="J324" i="3"/>
  <c r="C323" i="3"/>
  <c r="D323" i="3"/>
  <c r="E323" i="3"/>
  <c r="F323" i="3"/>
  <c r="G323" i="3"/>
  <c r="H323" i="3"/>
  <c r="I323" i="3"/>
  <c r="J323" i="3"/>
  <c r="C319" i="3"/>
  <c r="C320" i="3"/>
  <c r="C321" i="3"/>
  <c r="D319" i="3"/>
  <c r="D320" i="3"/>
  <c r="D321" i="3"/>
  <c r="E319" i="3"/>
  <c r="E320" i="3"/>
  <c r="E321" i="3"/>
  <c r="F319" i="3"/>
  <c r="F320" i="3"/>
  <c r="F321" i="3"/>
  <c r="G319" i="3"/>
  <c r="G320" i="3"/>
  <c r="G321" i="3"/>
  <c r="H319" i="3"/>
  <c r="H320" i="3"/>
  <c r="H321" i="3"/>
  <c r="I319" i="3"/>
  <c r="I320" i="3"/>
  <c r="I321" i="3"/>
  <c r="J319" i="3"/>
  <c r="J320" i="3"/>
  <c r="J321" i="3"/>
  <c r="J151" i="2"/>
  <c r="J152" i="2"/>
  <c r="J150" i="2"/>
  <c r="J101" i="2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4" i="3"/>
  <c r="D314" i="3"/>
  <c r="E314" i="3"/>
  <c r="F314" i="3"/>
  <c r="G314" i="3"/>
  <c r="H314" i="3"/>
  <c r="I314" i="3"/>
  <c r="J314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J148" i="2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B70" i="1"/>
  <c r="H70" i="1" s="1"/>
  <c r="C70" i="1"/>
  <c r="E70" i="1" s="1"/>
  <c r="D67" i="21" s="1"/>
  <c r="D70" i="1"/>
  <c r="C67" i="21" s="1"/>
  <c r="C233" i="3"/>
  <c r="D233" i="3"/>
  <c r="E233" i="3"/>
  <c r="F233" i="3"/>
  <c r="G233" i="3"/>
  <c r="H233" i="3"/>
  <c r="I233" i="3"/>
  <c r="J233" i="3"/>
  <c r="J146" i="2"/>
  <c r="J147" i="2"/>
  <c r="C105" i="3"/>
  <c r="D105" i="3"/>
  <c r="E105" i="3"/>
  <c r="F105" i="3"/>
  <c r="G105" i="3"/>
  <c r="H105" i="3"/>
  <c r="I105" i="3"/>
  <c r="J105" i="3"/>
  <c r="C103" i="3"/>
  <c r="D103" i="3"/>
  <c r="E103" i="3"/>
  <c r="F103" i="3"/>
  <c r="G103" i="3"/>
  <c r="H103" i="3"/>
  <c r="I103" i="3"/>
  <c r="J103" i="3"/>
  <c r="J143" i="2"/>
  <c r="J144" i="2"/>
  <c r="C138" i="3"/>
  <c r="D138" i="3"/>
  <c r="E138" i="3"/>
  <c r="F138" i="3"/>
  <c r="G138" i="3"/>
  <c r="H138" i="3"/>
  <c r="I138" i="3"/>
  <c r="J138" i="3"/>
  <c r="J142" i="2"/>
  <c r="A31" i="19"/>
  <c r="B31" i="19"/>
  <c r="C31" i="19"/>
  <c r="P7" i="19"/>
  <c r="R7" i="19"/>
  <c r="S7" i="19"/>
  <c r="A30" i="19"/>
  <c r="B30" i="19"/>
  <c r="C30" i="19"/>
  <c r="C287" i="3"/>
  <c r="D287" i="3"/>
  <c r="E287" i="3"/>
  <c r="F287" i="3"/>
  <c r="G287" i="3"/>
  <c r="H287" i="3"/>
  <c r="I287" i="3"/>
  <c r="J287" i="3"/>
  <c r="C275" i="3"/>
  <c r="D275" i="3"/>
  <c r="E275" i="3"/>
  <c r="F275" i="3"/>
  <c r="G275" i="3"/>
  <c r="H275" i="3"/>
  <c r="I275" i="3"/>
  <c r="J275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0" i="3"/>
  <c r="D210" i="3"/>
  <c r="E210" i="3"/>
  <c r="F210" i="3"/>
  <c r="G210" i="3"/>
  <c r="H210" i="3"/>
  <c r="I210" i="3"/>
  <c r="J210" i="3"/>
  <c r="J145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49" i="21"/>
  <c r="J51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K44" i="21"/>
  <c r="K48" i="21"/>
  <c r="K49" i="21"/>
  <c r="K51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A42" i="24"/>
  <c r="A41" i="24"/>
  <c r="A40" i="24"/>
  <c r="A39" i="24"/>
  <c r="A38" i="24"/>
  <c r="A37" i="24"/>
  <c r="A36" i="24"/>
  <c r="A35" i="24"/>
  <c r="A34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297" i="3" l="1"/>
  <c r="K115" i="3"/>
  <c r="K114" i="3"/>
  <c r="K112" i="3"/>
  <c r="K286" i="3"/>
  <c r="K284" i="3"/>
  <c r="K285" i="3"/>
  <c r="K273" i="3"/>
  <c r="K332" i="3"/>
  <c r="K322" i="3"/>
  <c r="K218" i="3"/>
  <c r="K312" i="3"/>
  <c r="K313" i="3"/>
  <c r="K335" i="3"/>
  <c r="K334" i="3"/>
  <c r="K333" i="3"/>
  <c r="K331" i="3"/>
  <c r="K329" i="3"/>
  <c r="K330" i="3"/>
  <c r="K328" i="3"/>
  <c r="K327" i="3"/>
  <c r="K326" i="3"/>
  <c r="K325" i="3"/>
  <c r="K323" i="3"/>
  <c r="K324" i="3"/>
  <c r="I71" i="1"/>
  <c r="G71" i="1"/>
  <c r="J71" i="1"/>
  <c r="F71" i="1"/>
  <c r="K319" i="3"/>
  <c r="K321" i="3"/>
  <c r="K320" i="3"/>
  <c r="K318" i="3"/>
  <c r="K317" i="3"/>
  <c r="K314" i="3"/>
  <c r="K316" i="3"/>
  <c r="K315" i="3"/>
  <c r="K311" i="3"/>
  <c r="K310" i="3"/>
  <c r="G70" i="1"/>
  <c r="J70" i="1"/>
  <c r="I70" i="1"/>
  <c r="F70" i="1"/>
  <c r="K233" i="3"/>
  <c r="K105" i="3"/>
  <c r="K103" i="3"/>
  <c r="K138" i="3"/>
  <c r="D31" i="19"/>
  <c r="N31" i="19" s="1"/>
  <c r="G31" i="19"/>
  <c r="D30" i="19"/>
  <c r="N30" i="19" s="1"/>
  <c r="G30" i="19"/>
  <c r="K287" i="3"/>
  <c r="K275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0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47" i="3"/>
  <c r="D147" i="3"/>
  <c r="E147" i="3"/>
  <c r="F147" i="3"/>
  <c r="G147" i="3"/>
  <c r="H147" i="3"/>
  <c r="I147" i="3"/>
  <c r="J147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47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23" i="28" l="1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05" i="3"/>
  <c r="D305" i="3"/>
  <c r="E305" i="3"/>
  <c r="F305" i="3"/>
  <c r="G305" i="3"/>
  <c r="H305" i="3"/>
  <c r="I305" i="3"/>
  <c r="J305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05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30" i="9" l="1"/>
  <c r="AC30" i="9" s="1"/>
  <c r="AA31" i="9"/>
  <c r="AA28" i="9"/>
  <c r="AC28" i="9" s="1"/>
  <c r="AA29" i="9"/>
  <c r="AA27" i="9"/>
  <c r="AA26" i="9"/>
  <c r="AF26" i="9" s="1"/>
  <c r="AA24" i="9"/>
  <c r="AC24" i="9" s="1"/>
  <c r="AA25" i="9"/>
  <c r="AA22" i="9"/>
  <c r="AC22" i="9" s="1"/>
  <c r="AA23" i="9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I30" i="9" l="1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C26" i="9"/>
  <c r="AI26" i="9"/>
  <c r="AH26" i="9"/>
  <c r="Z26" i="9"/>
  <c r="AG26" i="9"/>
  <c r="AI24" i="9"/>
  <c r="AH24" i="9"/>
  <c r="Z24" i="9"/>
  <c r="AG24" i="9"/>
  <c r="AF24" i="9"/>
  <c r="AC25" i="9"/>
  <c r="AF25" i="9"/>
  <c r="AG25" i="9"/>
  <c r="Z25" i="9"/>
  <c r="AH25" i="9"/>
  <c r="AI25" i="9"/>
  <c r="AI22" i="9"/>
  <c r="AH22" i="9"/>
  <c r="Z22" i="9"/>
  <c r="AG22" i="9"/>
  <c r="AF22" i="9"/>
  <c r="AC23" i="9"/>
  <c r="AH23" i="9"/>
  <c r="AF23" i="9"/>
  <c r="AG23" i="9"/>
  <c r="Z23" i="9"/>
  <c r="AI23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9" i="14"/>
  <c r="A11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B8" i="14"/>
  <c r="B9" i="14"/>
  <c r="B11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H8" i="14"/>
  <c r="H9" i="14"/>
  <c r="H11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50" i="1"/>
  <c r="B57" i="1"/>
  <c r="H57" i="1" s="1"/>
  <c r="B58" i="1"/>
  <c r="H58" i="1" s="1"/>
  <c r="B59" i="1"/>
  <c r="F59" i="1" s="1"/>
  <c r="B60" i="1"/>
  <c r="H60" i="1" s="1"/>
  <c r="B61" i="1"/>
  <c r="H61" i="1" s="1"/>
  <c r="B63" i="1"/>
  <c r="F63" i="1" s="1"/>
  <c r="C57" i="1"/>
  <c r="E57" i="1" s="1"/>
  <c r="D54" i="21" s="1"/>
  <c r="C58" i="1"/>
  <c r="E58" i="1" s="1"/>
  <c r="D55" i="21" s="1"/>
  <c r="C59" i="1"/>
  <c r="E59" i="1" s="1"/>
  <c r="D56" i="21" s="1"/>
  <c r="C60" i="1"/>
  <c r="E60" i="1" s="1"/>
  <c r="C61" i="1"/>
  <c r="E61" i="1" s="1"/>
  <c r="D58" i="21" s="1"/>
  <c r="C63" i="1"/>
  <c r="E63" i="1" s="1"/>
  <c r="D57" i="1"/>
  <c r="C54" i="21" s="1"/>
  <c r="D58" i="1"/>
  <c r="C55" i="21" s="1"/>
  <c r="D59" i="1"/>
  <c r="C56" i="21" s="1"/>
  <c r="D60" i="1"/>
  <c r="C57" i="21" s="1"/>
  <c r="D61" i="1"/>
  <c r="C58" i="21" s="1"/>
  <c r="D63" i="1"/>
  <c r="C60" i="21" s="1"/>
  <c r="B52" i="1"/>
  <c r="F52" i="1" s="1"/>
  <c r="B54" i="1"/>
  <c r="H54" i="1" s="1"/>
  <c r="C52" i="1"/>
  <c r="E52" i="1" s="1"/>
  <c r="D49" i="21" s="1"/>
  <c r="C54" i="1"/>
  <c r="E54" i="1" s="1"/>
  <c r="D52" i="1"/>
  <c r="C49" i="21" s="1"/>
  <c r="D54" i="1"/>
  <c r="C51" i="21" s="1"/>
  <c r="B51" i="1"/>
  <c r="H51" i="1" s="1"/>
  <c r="C51" i="1"/>
  <c r="E51" i="1" s="1"/>
  <c r="D51" i="1"/>
  <c r="C48" i="21" s="1"/>
  <c r="C309" i="3"/>
  <c r="D309" i="3"/>
  <c r="E309" i="3"/>
  <c r="F309" i="3"/>
  <c r="G309" i="3"/>
  <c r="H309" i="3"/>
  <c r="I309" i="3"/>
  <c r="J309" i="3"/>
  <c r="C302" i="3"/>
  <c r="D302" i="3"/>
  <c r="E302" i="3"/>
  <c r="F302" i="3"/>
  <c r="G302" i="3"/>
  <c r="H302" i="3"/>
  <c r="I302" i="3"/>
  <c r="J302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J284" i="2"/>
  <c r="C303" i="3"/>
  <c r="D303" i="3"/>
  <c r="E303" i="3"/>
  <c r="F303" i="3"/>
  <c r="G303" i="3"/>
  <c r="H303" i="3"/>
  <c r="I303" i="3"/>
  <c r="J303" i="3"/>
  <c r="C301" i="3"/>
  <c r="D301" i="3"/>
  <c r="E301" i="3"/>
  <c r="F301" i="3"/>
  <c r="G301" i="3"/>
  <c r="H301" i="3"/>
  <c r="I301" i="3"/>
  <c r="J301" i="3"/>
  <c r="J12" i="2"/>
  <c r="C300" i="3"/>
  <c r="D300" i="3"/>
  <c r="E300" i="3"/>
  <c r="F300" i="3"/>
  <c r="G300" i="3"/>
  <c r="H300" i="3"/>
  <c r="I300" i="3"/>
  <c r="J300" i="3"/>
  <c r="J10" i="2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J138" i="2"/>
  <c r="J135" i="2"/>
  <c r="J136" i="2"/>
  <c r="J137" i="2"/>
  <c r="J13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B47" i="1"/>
  <c r="C47" i="1"/>
  <c r="E47" i="1" s="1"/>
  <c r="D44" i="21" s="1"/>
  <c r="D47" i="1"/>
  <c r="C44" i="21" s="1"/>
  <c r="C265" i="3"/>
  <c r="D265" i="3"/>
  <c r="E265" i="3"/>
  <c r="F265" i="3"/>
  <c r="G265" i="3"/>
  <c r="H265" i="3"/>
  <c r="I265" i="3"/>
  <c r="J265" i="3"/>
  <c r="J213" i="2"/>
  <c r="J204" i="2"/>
  <c r="J205" i="2"/>
  <c r="J206" i="2"/>
  <c r="J207" i="2"/>
  <c r="J208" i="2"/>
  <c r="J209" i="2"/>
  <c r="J210" i="2"/>
  <c r="J211" i="2"/>
  <c r="J212" i="2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188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40" i="2"/>
  <c r="J139" i="2"/>
  <c r="J134" i="2"/>
  <c r="J133" i="2"/>
  <c r="J132" i="2"/>
  <c r="J130" i="2"/>
  <c r="J129" i="2"/>
  <c r="C281" i="3"/>
  <c r="C282" i="3"/>
  <c r="C288" i="3"/>
  <c r="D281" i="3"/>
  <c r="D282" i="3"/>
  <c r="D288" i="3"/>
  <c r="E281" i="3"/>
  <c r="E282" i="3"/>
  <c r="E288" i="3"/>
  <c r="F281" i="3"/>
  <c r="F282" i="3"/>
  <c r="F288" i="3"/>
  <c r="G281" i="3"/>
  <c r="G282" i="3"/>
  <c r="G288" i="3"/>
  <c r="H281" i="3"/>
  <c r="H282" i="3"/>
  <c r="H288" i="3"/>
  <c r="I281" i="3"/>
  <c r="I282" i="3"/>
  <c r="I288" i="3"/>
  <c r="J281" i="3"/>
  <c r="J282" i="3"/>
  <c r="J288" i="3"/>
  <c r="J128" i="2"/>
  <c r="J127" i="2"/>
  <c r="J126" i="2"/>
  <c r="C266" i="3"/>
  <c r="C267" i="3"/>
  <c r="C268" i="3"/>
  <c r="C269" i="3"/>
  <c r="C270" i="3"/>
  <c r="C271" i="3"/>
  <c r="C272" i="3"/>
  <c r="C274" i="3"/>
  <c r="C276" i="3"/>
  <c r="C277" i="3"/>
  <c r="C278" i="3"/>
  <c r="C279" i="3"/>
  <c r="C280" i="3"/>
  <c r="D266" i="3"/>
  <c r="D267" i="3"/>
  <c r="D268" i="3"/>
  <c r="D269" i="3"/>
  <c r="D270" i="3"/>
  <c r="D271" i="3"/>
  <c r="D272" i="3"/>
  <c r="D274" i="3"/>
  <c r="D276" i="3"/>
  <c r="D277" i="3"/>
  <c r="D278" i="3"/>
  <c r="D279" i="3"/>
  <c r="D280" i="3"/>
  <c r="E266" i="3"/>
  <c r="E267" i="3"/>
  <c r="E268" i="3"/>
  <c r="E269" i="3"/>
  <c r="E270" i="3"/>
  <c r="E271" i="3"/>
  <c r="E272" i="3"/>
  <c r="E274" i="3"/>
  <c r="E276" i="3"/>
  <c r="E277" i="3"/>
  <c r="E278" i="3"/>
  <c r="E279" i="3"/>
  <c r="E280" i="3"/>
  <c r="F266" i="3"/>
  <c r="F267" i="3"/>
  <c r="F268" i="3"/>
  <c r="F269" i="3"/>
  <c r="F270" i="3"/>
  <c r="F271" i="3"/>
  <c r="F272" i="3"/>
  <c r="F274" i="3"/>
  <c r="F276" i="3"/>
  <c r="F277" i="3"/>
  <c r="F278" i="3"/>
  <c r="F279" i="3"/>
  <c r="F280" i="3"/>
  <c r="G266" i="3"/>
  <c r="G267" i="3"/>
  <c r="G268" i="3"/>
  <c r="G269" i="3"/>
  <c r="G270" i="3"/>
  <c r="G271" i="3"/>
  <c r="G272" i="3"/>
  <c r="G274" i="3"/>
  <c r="G276" i="3"/>
  <c r="G277" i="3"/>
  <c r="G278" i="3"/>
  <c r="G279" i="3"/>
  <c r="G280" i="3"/>
  <c r="H266" i="3"/>
  <c r="H267" i="3"/>
  <c r="H268" i="3"/>
  <c r="H269" i="3"/>
  <c r="H270" i="3"/>
  <c r="H271" i="3"/>
  <c r="H272" i="3"/>
  <c r="H274" i="3"/>
  <c r="H276" i="3"/>
  <c r="H277" i="3"/>
  <c r="H278" i="3"/>
  <c r="H279" i="3"/>
  <c r="H280" i="3"/>
  <c r="I266" i="3"/>
  <c r="I267" i="3"/>
  <c r="I268" i="3"/>
  <c r="I269" i="3"/>
  <c r="I270" i="3"/>
  <c r="I271" i="3"/>
  <c r="I272" i="3"/>
  <c r="I274" i="3"/>
  <c r="I276" i="3"/>
  <c r="I277" i="3"/>
  <c r="I278" i="3"/>
  <c r="I279" i="3"/>
  <c r="I280" i="3"/>
  <c r="J266" i="3"/>
  <c r="J267" i="3"/>
  <c r="J268" i="3"/>
  <c r="J269" i="3"/>
  <c r="J270" i="3"/>
  <c r="J271" i="3"/>
  <c r="J272" i="3"/>
  <c r="J274" i="3"/>
  <c r="J276" i="3"/>
  <c r="J277" i="3"/>
  <c r="J278" i="3"/>
  <c r="J279" i="3"/>
  <c r="J280" i="3"/>
  <c r="B66" i="1"/>
  <c r="F66" i="1" s="1"/>
  <c r="C66" i="1"/>
  <c r="E66" i="1" s="1"/>
  <c r="D66" i="1"/>
  <c r="C63" i="21" s="1"/>
  <c r="J124" i="2"/>
  <c r="J123" i="2"/>
  <c r="J122" i="2"/>
  <c r="J121" i="2"/>
  <c r="J120" i="2"/>
  <c r="J119" i="2"/>
  <c r="J118" i="2"/>
  <c r="J117" i="2"/>
  <c r="J116" i="2"/>
  <c r="J115" i="2"/>
  <c r="J114" i="2"/>
  <c r="C121" i="3"/>
  <c r="C122" i="3"/>
  <c r="C123" i="3"/>
  <c r="C124" i="3"/>
  <c r="C125" i="3"/>
  <c r="C126" i="3"/>
  <c r="C127" i="3"/>
  <c r="C128" i="3"/>
  <c r="C129" i="3"/>
  <c r="C130" i="3"/>
  <c r="D121" i="3"/>
  <c r="D122" i="3"/>
  <c r="D123" i="3"/>
  <c r="D124" i="3"/>
  <c r="D125" i="3"/>
  <c r="D126" i="3"/>
  <c r="D127" i="3"/>
  <c r="D128" i="3"/>
  <c r="D129" i="3"/>
  <c r="D130" i="3"/>
  <c r="E121" i="3"/>
  <c r="E122" i="3"/>
  <c r="E123" i="3"/>
  <c r="E124" i="3"/>
  <c r="E125" i="3"/>
  <c r="E126" i="3"/>
  <c r="E127" i="3"/>
  <c r="E128" i="3"/>
  <c r="E129" i="3"/>
  <c r="E130" i="3"/>
  <c r="F121" i="3"/>
  <c r="F122" i="3"/>
  <c r="F123" i="3"/>
  <c r="F124" i="3"/>
  <c r="F125" i="3"/>
  <c r="F126" i="3"/>
  <c r="F127" i="3"/>
  <c r="F128" i="3"/>
  <c r="F129" i="3"/>
  <c r="F130" i="3"/>
  <c r="G121" i="3"/>
  <c r="G122" i="3"/>
  <c r="G123" i="3"/>
  <c r="G124" i="3"/>
  <c r="G125" i="3"/>
  <c r="G126" i="3"/>
  <c r="G127" i="3"/>
  <c r="G128" i="3"/>
  <c r="G129" i="3"/>
  <c r="G130" i="3"/>
  <c r="H121" i="3"/>
  <c r="H122" i="3"/>
  <c r="H123" i="3"/>
  <c r="H124" i="3"/>
  <c r="H125" i="3"/>
  <c r="H126" i="3"/>
  <c r="H127" i="3"/>
  <c r="H128" i="3"/>
  <c r="H129" i="3"/>
  <c r="H130" i="3"/>
  <c r="I121" i="3"/>
  <c r="I122" i="3"/>
  <c r="I123" i="3"/>
  <c r="I124" i="3"/>
  <c r="I125" i="3"/>
  <c r="I126" i="3"/>
  <c r="I127" i="3"/>
  <c r="I128" i="3"/>
  <c r="I129" i="3"/>
  <c r="I130" i="3"/>
  <c r="J121" i="3"/>
  <c r="J122" i="3"/>
  <c r="J123" i="3"/>
  <c r="J124" i="3"/>
  <c r="J125" i="3"/>
  <c r="J126" i="3"/>
  <c r="J127" i="3"/>
  <c r="J128" i="3"/>
  <c r="J129" i="3"/>
  <c r="J130" i="3"/>
  <c r="J113" i="2"/>
  <c r="C119" i="3"/>
  <c r="D119" i="3"/>
  <c r="E119" i="3"/>
  <c r="F119" i="3"/>
  <c r="G119" i="3"/>
  <c r="H119" i="3"/>
  <c r="I119" i="3"/>
  <c r="J119" i="3"/>
  <c r="D64" i="1"/>
  <c r="C61" i="21" s="1"/>
  <c r="D65" i="1"/>
  <c r="C62" i="21" s="1"/>
  <c r="D67" i="1"/>
  <c r="C64" i="21" s="1"/>
  <c r="C65" i="21"/>
  <c r="D69" i="1"/>
  <c r="C66" i="21" s="1"/>
  <c r="D72" i="1"/>
  <c r="J111" i="2"/>
  <c r="J109" i="2"/>
  <c r="C230" i="3"/>
  <c r="D230" i="3"/>
  <c r="E230" i="3"/>
  <c r="F230" i="3"/>
  <c r="G230" i="3"/>
  <c r="H230" i="3"/>
  <c r="I230" i="3"/>
  <c r="J230" i="3"/>
  <c r="J108" i="2"/>
  <c r="J107" i="2"/>
  <c r="J106" i="2"/>
  <c r="J105" i="2"/>
  <c r="J104" i="2"/>
  <c r="C289" i="3"/>
  <c r="C290" i="3"/>
  <c r="C291" i="3"/>
  <c r="C292" i="3"/>
  <c r="C293" i="3"/>
  <c r="C294" i="3"/>
  <c r="D289" i="3"/>
  <c r="D290" i="3"/>
  <c r="D291" i="3"/>
  <c r="D292" i="3"/>
  <c r="D293" i="3"/>
  <c r="D294" i="3"/>
  <c r="E289" i="3"/>
  <c r="E290" i="3"/>
  <c r="E291" i="3"/>
  <c r="E292" i="3"/>
  <c r="E293" i="3"/>
  <c r="E294" i="3"/>
  <c r="F289" i="3"/>
  <c r="F290" i="3"/>
  <c r="F291" i="3"/>
  <c r="F292" i="3"/>
  <c r="F293" i="3"/>
  <c r="F294" i="3"/>
  <c r="G289" i="3"/>
  <c r="G290" i="3"/>
  <c r="G291" i="3"/>
  <c r="G292" i="3"/>
  <c r="G293" i="3"/>
  <c r="G294" i="3"/>
  <c r="H289" i="3"/>
  <c r="H290" i="3"/>
  <c r="H291" i="3"/>
  <c r="H292" i="3"/>
  <c r="H293" i="3"/>
  <c r="H294" i="3"/>
  <c r="I289" i="3"/>
  <c r="I290" i="3"/>
  <c r="I291" i="3"/>
  <c r="I292" i="3"/>
  <c r="I293" i="3"/>
  <c r="I294" i="3"/>
  <c r="J289" i="3"/>
  <c r="J290" i="3"/>
  <c r="J291" i="3"/>
  <c r="J292" i="3"/>
  <c r="J293" i="3"/>
  <c r="J294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J103" i="2"/>
  <c r="J102" i="2"/>
  <c r="J98" i="2"/>
  <c r="J97" i="2"/>
  <c r="C229" i="3"/>
  <c r="C232" i="3"/>
  <c r="C234" i="3"/>
  <c r="D229" i="3"/>
  <c r="D232" i="3"/>
  <c r="D234" i="3"/>
  <c r="E229" i="3"/>
  <c r="E232" i="3"/>
  <c r="E234" i="3"/>
  <c r="F229" i="3"/>
  <c r="F232" i="3"/>
  <c r="F234" i="3"/>
  <c r="G229" i="3"/>
  <c r="G232" i="3"/>
  <c r="G234" i="3"/>
  <c r="H229" i="3"/>
  <c r="H232" i="3"/>
  <c r="H234" i="3"/>
  <c r="I229" i="3"/>
  <c r="I232" i="3"/>
  <c r="I234" i="3"/>
  <c r="J229" i="3"/>
  <c r="J232" i="3"/>
  <c r="J234" i="3"/>
  <c r="J96" i="2"/>
  <c r="C214" i="3"/>
  <c r="D214" i="3"/>
  <c r="E214" i="3"/>
  <c r="F214" i="3"/>
  <c r="G214" i="3"/>
  <c r="H214" i="3"/>
  <c r="I214" i="3"/>
  <c r="J214" i="3"/>
  <c r="J92" i="2"/>
  <c r="C209" i="3"/>
  <c r="C211" i="3"/>
  <c r="C213" i="3"/>
  <c r="C215" i="3"/>
  <c r="C219" i="3"/>
  <c r="C220" i="3"/>
  <c r="C221" i="3"/>
  <c r="C222" i="3"/>
  <c r="D209" i="3"/>
  <c r="D211" i="3"/>
  <c r="D213" i="3"/>
  <c r="D215" i="3"/>
  <c r="D219" i="3"/>
  <c r="D220" i="3"/>
  <c r="D221" i="3"/>
  <c r="D222" i="3"/>
  <c r="E209" i="3"/>
  <c r="E211" i="3"/>
  <c r="E213" i="3"/>
  <c r="E215" i="3"/>
  <c r="E219" i="3"/>
  <c r="E220" i="3"/>
  <c r="E221" i="3"/>
  <c r="E222" i="3"/>
  <c r="F209" i="3"/>
  <c r="F211" i="3"/>
  <c r="F213" i="3"/>
  <c r="F215" i="3"/>
  <c r="F219" i="3"/>
  <c r="F220" i="3"/>
  <c r="F221" i="3"/>
  <c r="F222" i="3"/>
  <c r="G209" i="3"/>
  <c r="G211" i="3"/>
  <c r="G213" i="3"/>
  <c r="G215" i="3"/>
  <c r="G219" i="3"/>
  <c r="G220" i="3"/>
  <c r="G221" i="3"/>
  <c r="G222" i="3"/>
  <c r="H209" i="3"/>
  <c r="H211" i="3"/>
  <c r="H213" i="3"/>
  <c r="H215" i="3"/>
  <c r="H219" i="3"/>
  <c r="H220" i="3"/>
  <c r="H221" i="3"/>
  <c r="H222" i="3"/>
  <c r="I209" i="3"/>
  <c r="I211" i="3"/>
  <c r="I213" i="3"/>
  <c r="I215" i="3"/>
  <c r="I219" i="3"/>
  <c r="I220" i="3"/>
  <c r="I221" i="3"/>
  <c r="I222" i="3"/>
  <c r="J209" i="3"/>
  <c r="J211" i="3"/>
  <c r="J213" i="3"/>
  <c r="J215" i="3"/>
  <c r="J219" i="3"/>
  <c r="J220" i="3"/>
  <c r="J221" i="3"/>
  <c r="J222" i="3"/>
  <c r="C136" i="3"/>
  <c r="D136" i="3"/>
  <c r="E136" i="3"/>
  <c r="F136" i="3"/>
  <c r="G136" i="3"/>
  <c r="H136" i="3"/>
  <c r="I136" i="3"/>
  <c r="J136" i="3"/>
  <c r="C110" i="3"/>
  <c r="D110" i="3"/>
  <c r="E110" i="3"/>
  <c r="F110" i="3"/>
  <c r="G110" i="3"/>
  <c r="H110" i="3"/>
  <c r="I110" i="3"/>
  <c r="J110" i="3"/>
  <c r="J95" i="2"/>
  <c r="J94" i="2"/>
  <c r="J93" i="2"/>
  <c r="B67" i="1"/>
  <c r="H67" i="1" s="1"/>
  <c r="C67" i="1"/>
  <c r="E67" i="1" s="1"/>
  <c r="C134" i="3"/>
  <c r="C135" i="3"/>
  <c r="C137" i="3"/>
  <c r="C139" i="3"/>
  <c r="C140" i="3"/>
  <c r="C141" i="3"/>
  <c r="C142" i="3"/>
  <c r="D134" i="3"/>
  <c r="D135" i="3"/>
  <c r="D137" i="3"/>
  <c r="D139" i="3"/>
  <c r="D140" i="3"/>
  <c r="D141" i="3"/>
  <c r="D142" i="3"/>
  <c r="E134" i="3"/>
  <c r="E135" i="3"/>
  <c r="E137" i="3"/>
  <c r="E139" i="3"/>
  <c r="E140" i="3"/>
  <c r="E141" i="3"/>
  <c r="E142" i="3"/>
  <c r="F134" i="3"/>
  <c r="F135" i="3"/>
  <c r="F137" i="3"/>
  <c r="F139" i="3"/>
  <c r="F140" i="3"/>
  <c r="F141" i="3"/>
  <c r="F142" i="3"/>
  <c r="G134" i="3"/>
  <c r="G135" i="3"/>
  <c r="G137" i="3"/>
  <c r="G139" i="3"/>
  <c r="G140" i="3"/>
  <c r="G141" i="3"/>
  <c r="G142" i="3"/>
  <c r="H134" i="3"/>
  <c r="H135" i="3"/>
  <c r="H137" i="3"/>
  <c r="H139" i="3"/>
  <c r="H140" i="3"/>
  <c r="H141" i="3"/>
  <c r="H142" i="3"/>
  <c r="I134" i="3"/>
  <c r="I135" i="3"/>
  <c r="I137" i="3"/>
  <c r="I139" i="3"/>
  <c r="I140" i="3"/>
  <c r="I141" i="3"/>
  <c r="I142" i="3"/>
  <c r="J134" i="3"/>
  <c r="J135" i="3"/>
  <c r="J137" i="3"/>
  <c r="J139" i="3"/>
  <c r="J140" i="3"/>
  <c r="J141" i="3"/>
  <c r="J142" i="3"/>
  <c r="J91" i="2"/>
  <c r="J90" i="2"/>
  <c r="J8" i="2"/>
  <c r="C108" i="3"/>
  <c r="D108" i="3"/>
  <c r="E108" i="3"/>
  <c r="F108" i="3"/>
  <c r="G108" i="3"/>
  <c r="H108" i="3"/>
  <c r="I108" i="3"/>
  <c r="J108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J89" i="2"/>
  <c r="J24" i="2"/>
  <c r="J2" i="2"/>
  <c r="J3" i="2"/>
  <c r="J4" i="2"/>
  <c r="J5" i="2"/>
  <c r="J6" i="2"/>
  <c r="J7" i="2"/>
  <c r="J9" i="2"/>
  <c r="J11" i="2"/>
  <c r="J13" i="2"/>
  <c r="J17" i="2"/>
  <c r="J18" i="2"/>
  <c r="J19" i="2"/>
  <c r="J20" i="2"/>
  <c r="J21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4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C102" i="3"/>
  <c r="C104" i="3"/>
  <c r="D102" i="3"/>
  <c r="D104" i="3"/>
  <c r="E102" i="3"/>
  <c r="E104" i="3"/>
  <c r="F102" i="3"/>
  <c r="F104" i="3"/>
  <c r="G102" i="3"/>
  <c r="G104" i="3"/>
  <c r="H102" i="3"/>
  <c r="H104" i="3"/>
  <c r="I102" i="3"/>
  <c r="I104" i="3"/>
  <c r="J102" i="3"/>
  <c r="J104" i="3"/>
  <c r="C204" i="3"/>
  <c r="C205" i="3"/>
  <c r="C206" i="3"/>
  <c r="C207" i="3"/>
  <c r="D204" i="3"/>
  <c r="D205" i="3"/>
  <c r="D206" i="3"/>
  <c r="D207" i="3"/>
  <c r="E204" i="3"/>
  <c r="E205" i="3"/>
  <c r="E206" i="3"/>
  <c r="E207" i="3"/>
  <c r="F204" i="3"/>
  <c r="F205" i="3"/>
  <c r="F206" i="3"/>
  <c r="F207" i="3"/>
  <c r="G204" i="3"/>
  <c r="G205" i="3"/>
  <c r="G206" i="3"/>
  <c r="G207" i="3"/>
  <c r="H204" i="3"/>
  <c r="H205" i="3"/>
  <c r="H206" i="3"/>
  <c r="H207" i="3"/>
  <c r="I204" i="3"/>
  <c r="I205" i="3"/>
  <c r="I206" i="3"/>
  <c r="I207" i="3"/>
  <c r="J204" i="3"/>
  <c r="J205" i="3"/>
  <c r="J206" i="3"/>
  <c r="J207" i="3"/>
  <c r="B69" i="1"/>
  <c r="F69" i="1" s="1"/>
  <c r="C69" i="1"/>
  <c r="E69" i="1" s="1"/>
  <c r="C170" i="3"/>
  <c r="D170" i="3"/>
  <c r="E170" i="3"/>
  <c r="F170" i="3"/>
  <c r="G170" i="3"/>
  <c r="H170" i="3"/>
  <c r="I170" i="3"/>
  <c r="J170" i="3"/>
  <c r="C111" i="3"/>
  <c r="C116" i="3"/>
  <c r="C117" i="3"/>
  <c r="C118" i="3"/>
  <c r="C131" i="3"/>
  <c r="D111" i="3"/>
  <c r="D116" i="3"/>
  <c r="D117" i="3"/>
  <c r="D118" i="3"/>
  <c r="D131" i="3"/>
  <c r="E111" i="3"/>
  <c r="E116" i="3"/>
  <c r="E117" i="3"/>
  <c r="E118" i="3"/>
  <c r="E131" i="3"/>
  <c r="F111" i="3"/>
  <c r="F116" i="3"/>
  <c r="F117" i="3"/>
  <c r="F118" i="3"/>
  <c r="F131" i="3"/>
  <c r="G111" i="3"/>
  <c r="G116" i="3"/>
  <c r="G117" i="3"/>
  <c r="G118" i="3"/>
  <c r="G131" i="3"/>
  <c r="H111" i="3"/>
  <c r="H116" i="3"/>
  <c r="H117" i="3"/>
  <c r="H118" i="3"/>
  <c r="H131" i="3"/>
  <c r="I111" i="3"/>
  <c r="I116" i="3"/>
  <c r="I117" i="3"/>
  <c r="I118" i="3"/>
  <c r="I131" i="3"/>
  <c r="J111" i="3"/>
  <c r="J116" i="3"/>
  <c r="J117" i="3"/>
  <c r="J118" i="3"/>
  <c r="J131" i="3"/>
  <c r="C184" i="3"/>
  <c r="C185" i="3"/>
  <c r="C186" i="3"/>
  <c r="C187" i="3"/>
  <c r="D184" i="3"/>
  <c r="D185" i="3"/>
  <c r="D186" i="3"/>
  <c r="D187" i="3"/>
  <c r="E184" i="3"/>
  <c r="E185" i="3"/>
  <c r="E186" i="3"/>
  <c r="E187" i="3"/>
  <c r="F184" i="3"/>
  <c r="F185" i="3"/>
  <c r="F186" i="3"/>
  <c r="F187" i="3"/>
  <c r="G184" i="3"/>
  <c r="G185" i="3"/>
  <c r="G186" i="3"/>
  <c r="G187" i="3"/>
  <c r="H184" i="3"/>
  <c r="H185" i="3"/>
  <c r="H186" i="3"/>
  <c r="H187" i="3"/>
  <c r="I184" i="3"/>
  <c r="I185" i="3"/>
  <c r="I186" i="3"/>
  <c r="I187" i="3"/>
  <c r="J184" i="3"/>
  <c r="J185" i="3"/>
  <c r="J186" i="3"/>
  <c r="J187" i="3"/>
  <c r="E6" i="26" l="1"/>
  <c r="E5" i="26"/>
  <c r="E7" i="26"/>
  <c r="F7" i="26" s="1"/>
  <c r="G7" i="26" s="1"/>
  <c r="H7" i="26" s="1"/>
  <c r="E15" i="26"/>
  <c r="F15" i="26" s="1"/>
  <c r="G15" i="26" s="1"/>
  <c r="H15" i="26" s="1"/>
  <c r="E8" i="26"/>
  <c r="F8" i="26" s="1"/>
  <c r="G8" i="26" s="1"/>
  <c r="H8" i="26" s="1"/>
  <c r="E9" i="26"/>
  <c r="E2" i="26"/>
  <c r="E10" i="26"/>
  <c r="E3" i="26"/>
  <c r="E11" i="26"/>
  <c r="E4" i="26"/>
  <c r="E12" i="26"/>
  <c r="E13" i="26"/>
  <c r="G60" i="1"/>
  <c r="D57" i="21"/>
  <c r="I50" i="1"/>
  <c r="I69" i="1"/>
  <c r="D66" i="21"/>
  <c r="I66" i="1"/>
  <c r="D63" i="21"/>
  <c r="I51" i="1"/>
  <c r="D48" i="21"/>
  <c r="G63" i="1"/>
  <c r="D60" i="21"/>
  <c r="I67" i="1"/>
  <c r="D64" i="21"/>
  <c r="I54" i="1"/>
  <c r="D51" i="21"/>
  <c r="H46" i="1"/>
  <c r="N15" i="19"/>
  <c r="N17" i="19"/>
  <c r="K302" i="3"/>
  <c r="K309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4" i="1"/>
  <c r="F61" i="1"/>
  <c r="G59" i="1"/>
  <c r="I59" i="1"/>
  <c r="G57" i="1"/>
  <c r="I57" i="1"/>
  <c r="J57" i="1"/>
  <c r="I60" i="1"/>
  <c r="F57" i="1"/>
  <c r="I63" i="1"/>
  <c r="F58" i="1"/>
  <c r="F51" i="1"/>
  <c r="H59" i="1"/>
  <c r="F60" i="1"/>
  <c r="J60" i="1"/>
  <c r="G61" i="1"/>
  <c r="J61" i="1"/>
  <c r="I61" i="1"/>
  <c r="I58" i="1"/>
  <c r="G58" i="1"/>
  <c r="J58" i="1"/>
  <c r="J59" i="1"/>
  <c r="J63" i="1"/>
  <c r="G52" i="1"/>
  <c r="I52" i="1"/>
  <c r="J52" i="1"/>
  <c r="G54" i="1"/>
  <c r="J54" i="1"/>
  <c r="H52" i="1"/>
  <c r="G51" i="1"/>
  <c r="J51" i="1"/>
  <c r="K307" i="3"/>
  <c r="K308" i="3"/>
  <c r="K306" i="3"/>
  <c r="K304" i="3"/>
  <c r="K303" i="3"/>
  <c r="K301" i="3"/>
  <c r="K300" i="3"/>
  <c r="K299" i="3"/>
  <c r="K298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5" i="3"/>
  <c r="K240" i="3"/>
  <c r="K247" i="3"/>
  <c r="K248" i="3"/>
  <c r="K255" i="3"/>
  <c r="K256" i="3"/>
  <c r="K263" i="3"/>
  <c r="K239" i="3"/>
  <c r="K264" i="3"/>
  <c r="K257" i="3"/>
  <c r="K261" i="3"/>
  <c r="K253" i="3"/>
  <c r="K245" i="3"/>
  <c r="K237" i="3"/>
  <c r="K251" i="3"/>
  <c r="K235" i="3"/>
  <c r="K262" i="3"/>
  <c r="K254" i="3"/>
  <c r="K246" i="3"/>
  <c r="K238" i="3"/>
  <c r="K260" i="3"/>
  <c r="K252" i="3"/>
  <c r="K244" i="3"/>
  <c r="K236" i="3"/>
  <c r="K258" i="3"/>
  <c r="K250" i="3"/>
  <c r="K242" i="3"/>
  <c r="K259" i="3"/>
  <c r="K249" i="3"/>
  <c r="K243" i="3"/>
  <c r="K241" i="3"/>
  <c r="K288" i="3"/>
  <c r="K281" i="3"/>
  <c r="K282" i="3"/>
  <c r="K278" i="3"/>
  <c r="K268" i="3"/>
  <c r="K280" i="3"/>
  <c r="K270" i="3"/>
  <c r="K277" i="3"/>
  <c r="K267" i="3"/>
  <c r="K279" i="3"/>
  <c r="K271" i="3"/>
  <c r="K276" i="3"/>
  <c r="K274" i="3"/>
  <c r="K266" i="3"/>
  <c r="K269" i="3"/>
  <c r="K272" i="3"/>
  <c r="J66" i="1"/>
  <c r="G66" i="1"/>
  <c r="H66" i="1"/>
  <c r="K129" i="3"/>
  <c r="K122" i="3"/>
  <c r="K123" i="3"/>
  <c r="K121" i="3"/>
  <c r="K130" i="3"/>
  <c r="K128" i="3"/>
  <c r="K124" i="3"/>
  <c r="K125" i="3"/>
  <c r="K126" i="3"/>
  <c r="K127" i="3"/>
  <c r="K119" i="3"/>
  <c r="K230" i="3"/>
  <c r="K289" i="3"/>
  <c r="K292" i="3"/>
  <c r="K290" i="3"/>
  <c r="K291" i="3"/>
  <c r="K293" i="3"/>
  <c r="K294" i="3"/>
  <c r="K217" i="3"/>
  <c r="K216" i="3"/>
  <c r="K232" i="3"/>
  <c r="K229" i="3"/>
  <c r="K234" i="3"/>
  <c r="K214" i="3"/>
  <c r="K209" i="3"/>
  <c r="K215" i="3"/>
  <c r="K219" i="3"/>
  <c r="K220" i="3"/>
  <c r="K221" i="3"/>
  <c r="K222" i="3"/>
  <c r="K211" i="3"/>
  <c r="K213" i="3"/>
  <c r="K136" i="3"/>
  <c r="K110" i="3"/>
  <c r="K142" i="3"/>
  <c r="K141" i="3"/>
  <c r="K134" i="3"/>
  <c r="K139" i="3"/>
  <c r="K135" i="3"/>
  <c r="K137" i="3"/>
  <c r="K140" i="3"/>
  <c r="F67" i="1"/>
  <c r="J67" i="1"/>
  <c r="G67" i="1"/>
  <c r="K108" i="3"/>
  <c r="K296" i="3"/>
  <c r="K295" i="3"/>
  <c r="K104" i="3"/>
  <c r="K102" i="3"/>
  <c r="K207" i="3"/>
  <c r="K204" i="3"/>
  <c r="K205" i="3"/>
  <c r="K206" i="3"/>
  <c r="H69" i="1"/>
  <c r="J69" i="1"/>
  <c r="G69" i="1"/>
  <c r="K170" i="3"/>
  <c r="K111" i="3"/>
  <c r="K118" i="3"/>
  <c r="K131" i="3"/>
  <c r="K116" i="3"/>
  <c r="K117" i="3"/>
  <c r="K187" i="3"/>
  <c r="K184" i="3"/>
  <c r="K186" i="3"/>
  <c r="K185" i="3"/>
  <c r="C208" i="3"/>
  <c r="D208" i="3"/>
  <c r="E208" i="3"/>
  <c r="F208" i="3"/>
  <c r="G208" i="3"/>
  <c r="H208" i="3"/>
  <c r="I208" i="3"/>
  <c r="J208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7" i="3"/>
  <c r="E109" i="3"/>
  <c r="E143" i="3"/>
  <c r="E144" i="3"/>
  <c r="E145" i="3"/>
  <c r="E146" i="3"/>
  <c r="E148" i="3"/>
  <c r="E154" i="3"/>
  <c r="E155" i="3"/>
  <c r="E156" i="3"/>
  <c r="E157" i="3"/>
  <c r="E158" i="3"/>
  <c r="E159" i="3"/>
  <c r="E160" i="3"/>
  <c r="E161" i="3"/>
  <c r="E168" i="3"/>
  <c r="E169" i="3"/>
  <c r="E193" i="3"/>
  <c r="E194" i="3"/>
  <c r="E195" i="3"/>
  <c r="E196" i="3"/>
  <c r="E197" i="3"/>
  <c r="E198" i="3"/>
  <c r="E199" i="3"/>
  <c r="E200" i="3"/>
  <c r="E201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95" i="3"/>
  <c r="D195" i="3"/>
  <c r="F195" i="3"/>
  <c r="G195" i="3"/>
  <c r="H195" i="3"/>
  <c r="I195" i="3"/>
  <c r="J195" i="3"/>
  <c r="C194" i="3"/>
  <c r="D194" i="3"/>
  <c r="F194" i="3"/>
  <c r="G194" i="3"/>
  <c r="H194" i="3"/>
  <c r="I194" i="3"/>
  <c r="J194" i="3"/>
  <c r="C193" i="3"/>
  <c r="D193" i="3"/>
  <c r="F193" i="3"/>
  <c r="G193" i="3"/>
  <c r="H193" i="3"/>
  <c r="I193" i="3"/>
  <c r="J193" i="3"/>
  <c r="C157" i="3"/>
  <c r="C158" i="3"/>
  <c r="C159" i="3"/>
  <c r="D157" i="3"/>
  <c r="D158" i="3"/>
  <c r="D159" i="3"/>
  <c r="F157" i="3"/>
  <c r="F158" i="3"/>
  <c r="F159" i="3"/>
  <c r="G157" i="3"/>
  <c r="G158" i="3"/>
  <c r="G159" i="3"/>
  <c r="H157" i="3"/>
  <c r="H158" i="3"/>
  <c r="H159" i="3"/>
  <c r="I157" i="3"/>
  <c r="I158" i="3"/>
  <c r="I159" i="3"/>
  <c r="J157" i="3"/>
  <c r="J158" i="3"/>
  <c r="J159" i="3"/>
  <c r="C169" i="3"/>
  <c r="D169" i="3"/>
  <c r="F169" i="3"/>
  <c r="G169" i="3"/>
  <c r="H169" i="3"/>
  <c r="I169" i="3"/>
  <c r="J169" i="3"/>
  <c r="C168" i="3"/>
  <c r="D168" i="3"/>
  <c r="F168" i="3"/>
  <c r="G168" i="3"/>
  <c r="H168" i="3"/>
  <c r="I168" i="3"/>
  <c r="J168" i="3"/>
  <c r="C160" i="3"/>
  <c r="C161" i="3"/>
  <c r="D160" i="3"/>
  <c r="D161" i="3"/>
  <c r="F160" i="3"/>
  <c r="F161" i="3"/>
  <c r="G160" i="3"/>
  <c r="G161" i="3"/>
  <c r="H160" i="3"/>
  <c r="H161" i="3"/>
  <c r="I160" i="3"/>
  <c r="I161" i="3"/>
  <c r="J160" i="3"/>
  <c r="J161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44" i="3"/>
  <c r="D144" i="3"/>
  <c r="F144" i="3"/>
  <c r="G144" i="3"/>
  <c r="H144" i="3"/>
  <c r="I144" i="3"/>
  <c r="J144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43" i="3"/>
  <c r="D143" i="3"/>
  <c r="F143" i="3"/>
  <c r="G143" i="3"/>
  <c r="H143" i="3"/>
  <c r="I143" i="3"/>
  <c r="J143" i="3"/>
  <c r="C109" i="3"/>
  <c r="D109" i="3"/>
  <c r="F109" i="3"/>
  <c r="G109" i="3"/>
  <c r="H109" i="3"/>
  <c r="I109" i="3"/>
  <c r="J109" i="3"/>
  <c r="C107" i="3"/>
  <c r="D107" i="3"/>
  <c r="F107" i="3"/>
  <c r="G107" i="3"/>
  <c r="H107" i="3"/>
  <c r="I107" i="3"/>
  <c r="J107" i="3"/>
  <c r="C101" i="3"/>
  <c r="D101" i="3"/>
  <c r="F101" i="3"/>
  <c r="G101" i="3"/>
  <c r="H101" i="3"/>
  <c r="I101" i="3"/>
  <c r="J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C98" i="3"/>
  <c r="D98" i="3"/>
  <c r="F98" i="3"/>
  <c r="G98" i="3"/>
  <c r="H98" i="3"/>
  <c r="I98" i="3"/>
  <c r="J98" i="3"/>
  <c r="F4" i="26" l="1"/>
  <c r="G4" i="26" s="1"/>
  <c r="H4" i="26" s="1"/>
  <c r="F2" i="26"/>
  <c r="G2" i="26" s="1"/>
  <c r="H2" i="26" s="1"/>
  <c r="F11" i="26"/>
  <c r="G11" i="26" s="1"/>
  <c r="H11" i="26" s="1"/>
  <c r="F9" i="26"/>
  <c r="G9" i="26" s="1"/>
  <c r="H9" i="26" s="1"/>
  <c r="F13" i="26"/>
  <c r="G13" i="26" s="1"/>
  <c r="H13" i="26" s="1"/>
  <c r="F3" i="26"/>
  <c r="G3" i="26" s="1"/>
  <c r="H3" i="26" s="1"/>
  <c r="F5" i="26"/>
  <c r="G5" i="26" s="1"/>
  <c r="H5" i="26" s="1"/>
  <c r="F12" i="26"/>
  <c r="G12" i="26" s="1"/>
  <c r="H12" i="26" s="1"/>
  <c r="F10" i="26"/>
  <c r="G10" i="26" s="1"/>
  <c r="H10" i="26" s="1"/>
  <c r="F6" i="26"/>
  <c r="G6" i="26" s="1"/>
  <c r="H6" i="26" s="1"/>
  <c r="K208" i="3"/>
  <c r="K203" i="3"/>
  <c r="K202" i="3"/>
  <c r="K201" i="3"/>
  <c r="K200" i="3"/>
  <c r="K199" i="3"/>
  <c r="K198" i="3"/>
  <c r="K197" i="3"/>
  <c r="K196" i="3"/>
  <c r="K195" i="3"/>
  <c r="K194" i="3"/>
  <c r="K193" i="3"/>
  <c r="K157" i="3"/>
  <c r="K159" i="3"/>
  <c r="K158" i="3"/>
  <c r="K169" i="3"/>
  <c r="K168" i="3"/>
  <c r="K160" i="3"/>
  <c r="K161" i="3"/>
  <c r="K156" i="3"/>
  <c r="K155" i="3"/>
  <c r="K154" i="3"/>
  <c r="K144" i="3"/>
  <c r="K148" i="3"/>
  <c r="K146" i="3"/>
  <c r="K145" i="3"/>
  <c r="K143" i="3"/>
  <c r="K109" i="3"/>
  <c r="K107" i="3"/>
  <c r="K101" i="3"/>
  <c r="K100" i="3"/>
  <c r="K99" i="3"/>
  <c r="K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K97" i="3" l="1"/>
  <c r="K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B72" i="1"/>
  <c r="H72" i="1" s="1"/>
  <c r="C72" i="1"/>
  <c r="E72" i="1" s="1"/>
  <c r="D65" i="21"/>
  <c r="B65" i="1"/>
  <c r="H65" i="1" s="1"/>
  <c r="C65" i="1"/>
  <c r="E65" i="1" s="1"/>
  <c r="I65" i="1" l="1"/>
  <c r="D62" i="21"/>
  <c r="K95" i="3"/>
  <c r="K94" i="3"/>
  <c r="K93" i="3"/>
  <c r="K92" i="3"/>
  <c r="K91" i="3"/>
  <c r="K90" i="3"/>
  <c r="K89" i="3"/>
  <c r="K88" i="3"/>
  <c r="K87" i="3"/>
  <c r="I72" i="1"/>
  <c r="G72" i="1"/>
  <c r="J72" i="1"/>
  <c r="F72" i="1"/>
  <c r="F65" i="1"/>
  <c r="J65" i="1"/>
  <c r="G65" i="1"/>
  <c r="B64" i="1"/>
  <c r="E17" i="26" s="1"/>
  <c r="F17" i="26" s="1"/>
  <c r="G17" i="26" s="1"/>
  <c r="H17" i="26" s="1"/>
  <c r="C64" i="1"/>
  <c r="E64" i="1" s="1"/>
  <c r="D61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6" i="28" l="1"/>
  <c r="AT38" i="28"/>
  <c r="AT39" i="28"/>
  <c r="AT37" i="28"/>
  <c r="AT34" i="28"/>
  <c r="AT35" i="28"/>
  <c r="AT32" i="28"/>
  <c r="AT33" i="28"/>
  <c r="AT30" i="28"/>
  <c r="AT31" i="28"/>
  <c r="AT28" i="28"/>
  <c r="AT29" i="28"/>
  <c r="E29" i="26"/>
  <c r="F29" i="26" s="1"/>
  <c r="G29" i="26" s="1"/>
  <c r="H29" i="26" s="1"/>
  <c r="E16" i="26"/>
  <c r="F16" i="26" s="1"/>
  <c r="G16" i="26" s="1"/>
  <c r="H16" i="26" s="1"/>
  <c r="E28" i="26"/>
  <c r="F28" i="26" s="1"/>
  <c r="G28" i="26" s="1"/>
  <c r="H28" i="26" s="1"/>
  <c r="E14" i="26"/>
  <c r="F14" i="26" s="1"/>
  <c r="G14" i="26" s="1"/>
  <c r="H14" i="26" s="1"/>
  <c r="E18" i="26"/>
  <c r="E20" i="26"/>
  <c r="E22" i="26"/>
  <c r="F22" i="26" s="1"/>
  <c r="G22" i="26" s="1"/>
  <c r="H22" i="26" s="1"/>
  <c r="E24" i="26"/>
  <c r="F24" i="26" s="1"/>
  <c r="G24" i="26" s="1"/>
  <c r="H24" i="26" s="1"/>
  <c r="E26" i="26"/>
  <c r="E19" i="26"/>
  <c r="F19" i="26" s="1"/>
  <c r="G19" i="26" s="1"/>
  <c r="H19" i="26" s="1"/>
  <c r="E23" i="26"/>
  <c r="E25" i="26"/>
  <c r="E27" i="26"/>
  <c r="F27" i="26" s="1"/>
  <c r="G27" i="26" s="1"/>
  <c r="H27" i="26" s="1"/>
  <c r="E21" i="26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4" i="1"/>
  <c r="I64" i="1"/>
  <c r="J64" i="1"/>
  <c r="F64" i="1"/>
  <c r="G64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9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AH19" i="27" s="1"/>
  <c r="BU2" i="9"/>
  <c r="BZ2" i="9"/>
  <c r="P2" i="19"/>
  <c r="AG2" i="27"/>
  <c r="AK2" i="27"/>
  <c r="B2" i="27"/>
  <c r="AB19" i="27" s="1"/>
  <c r="AT2" i="9"/>
  <c r="AV31" i="9" s="1"/>
  <c r="AJ2" i="9"/>
  <c r="AL31" i="9" s="1"/>
  <c r="P2" i="9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5" i="14" l="1"/>
  <c r="D5" i="14" s="1"/>
  <c r="M5" i="14" s="1"/>
  <c r="C6" i="14"/>
  <c r="D6" i="14" s="1"/>
  <c r="M6" i="14" s="1"/>
  <c r="AG19" i="27"/>
  <c r="AK19" i="27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W31" i="9"/>
  <c r="AU31" i="9"/>
  <c r="AK31" i="9"/>
  <c r="AM31" i="9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L26" i="9"/>
  <c r="AV25" i="9"/>
  <c r="AU25" i="9" s="1"/>
  <c r="AV26" i="9"/>
  <c r="AL23" i="9"/>
  <c r="AK23" i="9" s="1"/>
  <c r="AL24" i="9"/>
  <c r="AV23" i="9"/>
  <c r="AU23" i="9" s="1"/>
  <c r="AV24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2" i="14"/>
  <c r="D12" i="14" s="1"/>
  <c r="M12" i="14" s="1"/>
  <c r="C13" i="14"/>
  <c r="D13" i="14" s="1"/>
  <c r="E31" i="27" s="1"/>
  <c r="C10" i="14"/>
  <c r="D10" i="14" s="1"/>
  <c r="M10" i="14" s="1"/>
  <c r="F26" i="26"/>
  <c r="G26" i="26" s="1"/>
  <c r="H26" i="26" s="1"/>
  <c r="F21" i="26"/>
  <c r="G21" i="26" s="1"/>
  <c r="H21" i="26" s="1"/>
  <c r="F20" i="26"/>
  <c r="G20" i="26" s="1"/>
  <c r="H20" i="26" s="1"/>
  <c r="F23" i="26"/>
  <c r="G23" i="26" s="1"/>
  <c r="H23" i="26" s="1"/>
  <c r="F18" i="26"/>
  <c r="G18" i="26" s="1"/>
  <c r="H18" i="26" s="1"/>
  <c r="F25" i="26"/>
  <c r="G25" i="26" s="1"/>
  <c r="H25" i="26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5" i="14"/>
  <c r="D15" i="14" s="1"/>
  <c r="C21" i="14"/>
  <c r="D21" i="14" s="1"/>
  <c r="C23" i="14"/>
  <c r="D23" i="14" s="1"/>
  <c r="C25" i="14"/>
  <c r="D25" i="14" s="1"/>
  <c r="C27" i="14"/>
  <c r="D27" i="14" s="1"/>
  <c r="C19" i="14"/>
  <c r="D19" i="14" s="1"/>
  <c r="C24" i="14"/>
  <c r="D24" i="14" s="1"/>
  <c r="C11" i="14"/>
  <c r="D11" i="14" s="1"/>
  <c r="C14" i="14"/>
  <c r="D14" i="14" s="1"/>
  <c r="C8" i="14"/>
  <c r="D8" i="14" s="1"/>
  <c r="C18" i="14"/>
  <c r="D18" i="14" s="1"/>
  <c r="C20" i="14"/>
  <c r="D20" i="14" s="1"/>
  <c r="C22" i="14"/>
  <c r="D22" i="14" s="1"/>
  <c r="C16" i="14"/>
  <c r="D16" i="14" s="1"/>
  <c r="C9" i="14"/>
  <c r="D9" i="14" s="1"/>
  <c r="E11" i="28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W13" i="28" l="1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3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6" i="9"/>
  <c r="AW26" i="9"/>
  <c r="AM26" i="9"/>
  <c r="AK26" i="9"/>
  <c r="AW23" i="9"/>
  <c r="AM23" i="9"/>
  <c r="AU24" i="9"/>
  <c r="AW24" i="9"/>
  <c r="AK24" i="9"/>
  <c r="AM24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26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Y13" i="28" l="1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9" i="9" l="1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J7" i="29" l="1"/>
  <c r="AI8" i="29"/>
  <c r="M9" i="29"/>
  <c r="AL21" i="27"/>
  <c r="AI9" i="29"/>
  <c r="M10" i="29"/>
  <c r="C9" i="9"/>
  <c r="E9" i="9" s="1"/>
  <c r="J6" i="29"/>
  <c r="AI7" i="29"/>
  <c r="M8" i="29"/>
  <c r="C8" i="9"/>
  <c r="E8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K9" i="9" l="1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5" i="9"/>
  <c r="AX25" i="9" s="1"/>
  <c r="R23" i="9"/>
  <c r="AX23" i="9" s="1"/>
  <c r="R24" i="9"/>
  <c r="AX24" i="9" s="1"/>
  <c r="R26" i="9"/>
  <c r="AX26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24" i="29" l="1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M9" i="14"/>
  <c r="J12" i="31"/>
  <c r="Z6" i="9" l="1"/>
  <c r="Z5" i="9"/>
  <c r="M11" i="14"/>
  <c r="J13" i="31"/>
  <c r="Z7" i="9" l="1"/>
  <c r="AC6" i="9"/>
  <c r="M14" i="14"/>
  <c r="J14" i="31"/>
  <c r="D33" i="21"/>
  <c r="C33" i="21"/>
  <c r="D32" i="21"/>
  <c r="C32" i="21"/>
  <c r="AC8" i="9" l="1"/>
  <c r="AC7" i="9"/>
  <c r="M15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Z12" i="9" l="1"/>
  <c r="Z11" i="9"/>
  <c r="M19" i="14"/>
  <c r="J19" i="31"/>
  <c r="AC13" i="9" l="1"/>
  <c r="AC12" i="9"/>
  <c r="M20" i="14"/>
  <c r="J20" i="31"/>
  <c r="Z13" i="9" l="1"/>
  <c r="J21" i="31"/>
  <c r="Z14" i="9" l="1"/>
  <c r="AC14" i="9"/>
  <c r="J22" i="31"/>
  <c r="J23" i="31" l="1"/>
  <c r="J24" i="31" l="1"/>
  <c r="M21" i="14" l="1"/>
  <c r="J25" i="31"/>
  <c r="M22" i="14" l="1"/>
  <c r="J26" i="31"/>
  <c r="J27" i="31" l="1"/>
  <c r="M23" i="14" l="1"/>
  <c r="J28" i="31"/>
  <c r="J29" i="31" l="1"/>
  <c r="M24" i="14" l="1"/>
  <c r="J30" i="31"/>
  <c r="M25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30" i="31"/>
  <c r="N48" i="31"/>
  <c r="P13" i="31"/>
  <c r="P11" i="31"/>
  <c r="N9" i="31"/>
  <c r="N42" i="31"/>
  <c r="P5" i="31"/>
  <c r="N59" i="31"/>
  <c r="P54" i="31"/>
  <c r="P41" i="31"/>
  <c r="P14" i="31"/>
  <c r="P50" i="31"/>
  <c r="P33" i="31"/>
  <c r="P8" i="31"/>
  <c r="P38" i="31"/>
  <c r="P19" i="31"/>
  <c r="P15" i="31"/>
  <c r="N17" i="31"/>
  <c r="P27" i="31"/>
  <c r="N3" i="31"/>
  <c r="P36" i="31"/>
  <c r="P17" i="31"/>
  <c r="P7" i="31"/>
  <c r="N12" i="31"/>
  <c r="N61" i="31"/>
  <c r="P10" i="31"/>
  <c r="N45" i="31"/>
  <c r="N28" i="31"/>
  <c r="P2" i="31"/>
  <c r="P20" i="31"/>
  <c r="N29" i="31"/>
  <c r="N4" i="31"/>
  <c r="P18" i="31"/>
  <c r="N55" i="31"/>
  <c r="P43" i="31"/>
  <c r="P22" i="31"/>
  <c r="P51" i="31"/>
  <c r="N16" i="31"/>
  <c r="P21" i="31"/>
  <c r="N39" i="31"/>
  <c r="P31" i="31"/>
  <c r="P26" i="31"/>
  <c r="N46" i="31"/>
  <c r="N56" i="31"/>
  <c r="N34" i="31"/>
  <c r="P47" i="31"/>
  <c r="P24" i="31"/>
  <c r="P35" i="31"/>
  <c r="N37" i="31"/>
  <c r="P57" i="31"/>
  <c r="P25" i="31"/>
  <c r="P60" i="31"/>
  <c r="P40" i="31"/>
  <c r="P49" i="31"/>
  <c r="P6" i="31"/>
  <c r="N23" i="31"/>
  <c r="N32" i="31"/>
  <c r="N52" i="31"/>
  <c r="P58" i="31"/>
  <c r="P53" i="31"/>
  <c r="P44" i="31"/>
  <c r="O12" i="31" l="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P48" i="31"/>
  <c r="P28" i="31"/>
  <c r="N11" i="31"/>
  <c r="N36" i="31"/>
  <c r="N24" i="31"/>
  <c r="P29" i="31"/>
  <c r="N62" i="31"/>
  <c r="P16" i="31"/>
  <c r="N53" i="31"/>
  <c r="P12" i="31"/>
  <c r="N33" i="31"/>
  <c r="N49" i="31"/>
  <c r="N41" i="31"/>
  <c r="P4" i="31"/>
  <c r="N19" i="31"/>
  <c r="N51" i="31"/>
  <c r="N54" i="31"/>
  <c r="N57" i="31"/>
  <c r="N7" i="31"/>
  <c r="P30" i="31"/>
  <c r="P39" i="31"/>
  <c r="N18" i="31"/>
  <c r="P34" i="31"/>
  <c r="P23" i="31"/>
  <c r="N21" i="31"/>
  <c r="N5" i="31"/>
  <c r="N25" i="31"/>
  <c r="N43" i="31"/>
  <c r="P37" i="31"/>
  <c r="N20" i="31"/>
  <c r="P32" i="31"/>
  <c r="N27" i="31"/>
  <c r="N15" i="31"/>
  <c r="N6" i="31"/>
  <c r="N40" i="31"/>
  <c r="N13" i="31"/>
  <c r="P59" i="31"/>
  <c r="N50" i="31"/>
  <c r="N47" i="31"/>
  <c r="N8" i="31"/>
  <c r="N38" i="31"/>
  <c r="P52" i="31"/>
  <c r="N26" i="31"/>
  <c r="P42" i="31"/>
  <c r="P45" i="31"/>
  <c r="N60" i="31"/>
  <c r="P46" i="31"/>
  <c r="N31" i="31"/>
  <c r="P61" i="31"/>
  <c r="N35" i="31"/>
  <c r="P9" i="31"/>
  <c r="P56" i="31"/>
  <c r="N14" i="31"/>
  <c r="N10" i="31"/>
  <c r="P3" i="31"/>
  <c r="N44" i="31"/>
  <c r="N22" i="31"/>
  <c r="N58" i="31"/>
  <c r="P55" i="31"/>
  <c r="O11" i="31" l="1"/>
  <c r="O5" i="31"/>
  <c r="P11" i="27" s="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O31" i="27" l="1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4" i="31"/>
  <c r="P63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N67" i="31"/>
  <c r="P66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P113" i="31"/>
  <c r="N114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N149" i="31"/>
  <c r="P148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N169" i="31"/>
  <c r="P168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N178" i="31"/>
  <c r="P177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N197" i="31"/>
  <c r="P196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N230" i="31"/>
  <c r="P229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4" i="31"/>
  <c r="N233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N244" i="31"/>
  <c r="P243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N274" i="31"/>
  <c r="P273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N320" i="31"/>
  <c r="P319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N340" i="31"/>
  <c r="P339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Q5" i="25"/>
  <c r="F5" i="25"/>
  <c r="K5" i="25"/>
  <c r="P5" i="25"/>
  <c r="M5" i="25"/>
  <c r="J5" i="25"/>
  <c r="D5" i="25"/>
  <c r="H5" i="25"/>
  <c r="N5" i="25"/>
  <c r="O5" i="25"/>
  <c r="E5" i="25"/>
  <c r="L5" i="25"/>
  <c r="N501" i="31"/>
  <c r="G5" i="25"/>
  <c r="I5" i="25"/>
  <c r="P500" i="31"/>
  <c r="O501" i="31" l="1"/>
  <c r="Q13" i="27"/>
  <c r="Q12" i="27"/>
  <c r="Q11" i="27"/>
  <c r="O4" i="27"/>
  <c r="P501" i="31"/>
  <c r="B9" i="25"/>
  <c r="Q26" i="27" l="1"/>
  <c r="Q24" i="27"/>
  <c r="R9" i="25"/>
  <c r="Q9" i="25"/>
  <c r="N9" i="25"/>
  <c r="M9" i="25"/>
  <c r="L9" i="25"/>
  <c r="P9" i="25"/>
  <c r="O9" i="25"/>
  <c r="J9" i="25"/>
  <c r="I9" i="25"/>
  <c r="B10" i="25"/>
  <c r="E9" i="25"/>
  <c r="F9" i="25"/>
  <c r="K9" i="25"/>
  <c r="G9" i="25"/>
  <c r="D9" i="25"/>
  <c r="H9" i="25"/>
  <c r="C5" i="25"/>
  <c r="R10" i="25" l="1"/>
  <c r="O10" i="25"/>
  <c r="M10" i="25"/>
  <c r="P10" i="25"/>
  <c r="N10" i="25"/>
  <c r="L10" i="25"/>
  <c r="Q10" i="25"/>
  <c r="I10" i="25"/>
  <c r="E10" i="25"/>
  <c r="B11" i="25"/>
  <c r="G10" i="25"/>
  <c r="H10" i="25"/>
  <c r="F10" i="25"/>
  <c r="K10" i="25"/>
  <c r="C9" i="25"/>
  <c r="J10" i="25"/>
  <c r="D10" i="25"/>
  <c r="C10" i="25"/>
  <c r="R11" i="25" l="1"/>
  <c r="L11" i="25"/>
  <c r="N11" i="25"/>
  <c r="M11" i="25"/>
  <c r="Q11" i="25"/>
  <c r="P11" i="25"/>
  <c r="O11" i="25"/>
  <c r="H11" i="25"/>
  <c r="B12" i="25"/>
  <c r="G11" i="25"/>
  <c r="F11" i="25"/>
  <c r="K11" i="25"/>
  <c r="C11" i="25"/>
  <c r="E11" i="25"/>
  <c r="J11" i="25"/>
  <c r="I11" i="25"/>
  <c r="D11" i="25"/>
  <c r="R12" i="25" l="1"/>
  <c r="N12" i="25"/>
  <c r="O12" i="25"/>
  <c r="L12" i="25"/>
  <c r="P12" i="25"/>
  <c r="M12" i="25"/>
  <c r="Q12" i="25"/>
  <c r="I12" i="25"/>
  <c r="C12" i="25"/>
  <c r="J12" i="25"/>
  <c r="F12" i="25"/>
  <c r="B13" i="25"/>
  <c r="K12" i="25"/>
  <c r="H12" i="25"/>
  <c r="E12" i="25"/>
  <c r="D12" i="25"/>
  <c r="G12" i="25"/>
  <c r="R13" i="25" l="1"/>
  <c r="O13" i="25"/>
  <c r="M13" i="25"/>
  <c r="Q13" i="25"/>
  <c r="N13" i="25"/>
  <c r="L13" i="25"/>
  <c r="P13" i="25"/>
  <c r="K13" i="25"/>
  <c r="E13" i="25"/>
  <c r="I13" i="25"/>
  <c r="H13" i="25"/>
  <c r="F13" i="25"/>
  <c r="C13" i="25"/>
  <c r="J13" i="25"/>
  <c r="D13" i="25"/>
  <c r="B14" i="25"/>
  <c r="G13" i="25"/>
  <c r="R14" i="25" l="1"/>
  <c r="M14" i="25"/>
  <c r="P14" i="25"/>
  <c r="N14" i="25"/>
  <c r="L14" i="25"/>
  <c r="O14" i="25"/>
  <c r="Q14" i="25"/>
  <c r="F14" i="25"/>
  <c r="B15" i="25"/>
  <c r="K14" i="25"/>
  <c r="I14" i="25"/>
  <c r="J14" i="25"/>
  <c r="C14" i="25"/>
  <c r="G14" i="25"/>
  <c r="H14" i="25"/>
  <c r="E14" i="25"/>
  <c r="D14" i="25"/>
  <c r="R15" i="25" l="1"/>
  <c r="O15" i="25"/>
  <c r="N15" i="25"/>
  <c r="M15" i="25"/>
  <c r="L15" i="25"/>
  <c r="Q15" i="25"/>
  <c r="P15" i="25"/>
  <c r="H15" i="25"/>
  <c r="D15" i="25"/>
  <c r="K15" i="25"/>
  <c r="J15" i="25"/>
  <c r="F15" i="25"/>
  <c r="I15" i="25"/>
  <c r="G15" i="25"/>
  <c r="E15" i="25"/>
  <c r="C15" i="25"/>
  <c r="B16" i="25"/>
  <c r="R16" i="25" l="1"/>
  <c r="M16" i="25"/>
  <c r="P16" i="25"/>
  <c r="O16" i="25"/>
  <c r="L16" i="25"/>
  <c r="N16" i="25"/>
  <c r="Q16" i="25"/>
  <c r="E16" i="25"/>
  <c r="J16" i="25"/>
  <c r="B17" i="25"/>
  <c r="C16" i="25"/>
  <c r="G16" i="25"/>
  <c r="F16" i="25"/>
  <c r="K16" i="25"/>
  <c r="I16" i="25"/>
  <c r="H16" i="25"/>
  <c r="D16" i="25"/>
  <c r="R17" i="25" l="1"/>
  <c r="N17" i="25"/>
  <c r="O17" i="25"/>
  <c r="L17" i="25"/>
  <c r="M17" i="25"/>
  <c r="P17" i="25"/>
  <c r="Q17" i="25"/>
  <c r="I17" i="25"/>
  <c r="C17" i="25"/>
  <c r="K17" i="25"/>
  <c r="B18" i="25"/>
  <c r="D17" i="25"/>
  <c r="E17" i="25"/>
  <c r="G17" i="25"/>
  <c r="F17" i="25"/>
  <c r="H17" i="25"/>
  <c r="J17" i="25"/>
  <c r="R18" i="25" l="1"/>
  <c r="N18" i="25"/>
  <c r="Q18" i="25"/>
  <c r="M18" i="25"/>
  <c r="O18" i="25"/>
  <c r="P18" i="25"/>
  <c r="L18" i="25"/>
  <c r="H18" i="25"/>
  <c r="F18" i="25"/>
  <c r="K18" i="25"/>
  <c r="D18" i="25"/>
  <c r="E18" i="25"/>
  <c r="B19" i="25"/>
  <c r="I18" i="25"/>
  <c r="J18" i="25"/>
  <c r="C18" i="25"/>
  <c r="G18" i="25"/>
  <c r="R19" i="25" l="1"/>
  <c r="P19" i="25"/>
  <c r="L19" i="25"/>
  <c r="M19" i="25"/>
  <c r="N19" i="25"/>
  <c r="O19" i="25"/>
  <c r="Q19" i="25"/>
  <c r="J19" i="25"/>
  <c r="H19" i="25"/>
  <c r="F19" i="25"/>
  <c r="K19" i="25"/>
  <c r="C19" i="25"/>
  <c r="D19" i="25"/>
  <c r="I19" i="25"/>
  <c r="B20" i="25"/>
  <c r="E19" i="25"/>
  <c r="G19" i="25"/>
  <c r="R20" i="25" l="1"/>
  <c r="O20" i="25"/>
  <c r="M20" i="25"/>
  <c r="P20" i="25"/>
  <c r="Q20" i="25"/>
  <c r="L20" i="25"/>
  <c r="N20" i="25"/>
  <c r="J20" i="25"/>
  <c r="C20" i="25"/>
  <c r="I20" i="25"/>
  <c r="K20" i="25"/>
  <c r="G20" i="25"/>
  <c r="B21" i="25"/>
  <c r="E20" i="25"/>
  <c r="F20" i="25"/>
  <c r="H20" i="25"/>
  <c r="D20" i="25"/>
  <c r="R21" i="25" l="1"/>
  <c r="Q21" i="25"/>
  <c r="O21" i="25"/>
  <c r="N21" i="25"/>
  <c r="M21" i="25"/>
  <c r="L21" i="25"/>
  <c r="P21" i="25"/>
  <c r="F21" i="25"/>
  <c r="G21" i="25"/>
  <c r="C21" i="25"/>
  <c r="H21" i="25"/>
  <c r="K21" i="25"/>
  <c r="B22" i="25"/>
  <c r="E21" i="25"/>
  <c r="D21" i="25"/>
  <c r="I21" i="25"/>
  <c r="J21" i="25"/>
  <c r="R22" i="25" l="1"/>
  <c r="P22" i="25"/>
  <c r="N22" i="25"/>
  <c r="Q22" i="25"/>
  <c r="L22" i="25"/>
  <c r="M22" i="25"/>
  <c r="O22" i="25"/>
  <c r="H22" i="25"/>
  <c r="D22" i="25"/>
  <c r="I22" i="25"/>
  <c r="C22" i="25"/>
  <c r="F22" i="25"/>
  <c r="E22" i="25"/>
  <c r="K22" i="25"/>
  <c r="B23" i="25"/>
  <c r="J22" i="25"/>
  <c r="G22" i="25"/>
  <c r="R23" i="25" l="1"/>
  <c r="O23" i="25"/>
  <c r="L23" i="25"/>
  <c r="P23" i="25"/>
  <c r="M23" i="25"/>
  <c r="Q23" i="25"/>
  <c r="N23" i="25"/>
  <c r="H23" i="25"/>
  <c r="G23" i="25"/>
  <c r="C23" i="25"/>
  <c r="J23" i="25"/>
  <c r="D23" i="25"/>
  <c r="B24" i="25"/>
  <c r="E23" i="25"/>
  <c r="I23" i="25"/>
  <c r="F23" i="25"/>
  <c r="K23" i="25"/>
  <c r="R24" i="25" l="1"/>
  <c r="M24" i="25"/>
  <c r="O24" i="25"/>
  <c r="L24" i="25"/>
  <c r="Q24" i="25"/>
  <c r="N24" i="25"/>
  <c r="P24" i="25"/>
  <c r="G24" i="25"/>
  <c r="F24" i="25"/>
  <c r="K24" i="25"/>
  <c r="B25" i="25"/>
  <c r="H24" i="25"/>
  <c r="C24" i="25"/>
  <c r="E24" i="25"/>
  <c r="D24" i="25"/>
  <c r="J24" i="25"/>
  <c r="I24" i="25"/>
  <c r="R25" i="25" l="1"/>
  <c r="M25" i="25"/>
  <c r="N25" i="25"/>
  <c r="L25" i="25"/>
  <c r="Q25" i="25"/>
  <c r="O25" i="25"/>
  <c r="P25" i="25"/>
  <c r="E25" i="25"/>
  <c r="B26" i="25"/>
  <c r="I25" i="25"/>
  <c r="F25" i="25"/>
  <c r="K25" i="25"/>
  <c r="D25" i="25"/>
  <c r="H25" i="25"/>
  <c r="J25" i="25"/>
  <c r="C25" i="25"/>
  <c r="G25" i="25"/>
  <c r="R26" i="25" l="1"/>
  <c r="N26" i="25"/>
  <c r="L26" i="25"/>
  <c r="Q26" i="25"/>
  <c r="P26" i="25"/>
  <c r="O26" i="25"/>
  <c r="M26" i="25"/>
  <c r="J26" i="25"/>
  <c r="F26" i="25"/>
  <c r="K26" i="25"/>
  <c r="C26" i="25"/>
  <c r="D26" i="25"/>
  <c r="E26" i="25"/>
  <c r="I26" i="25"/>
  <c r="B27" i="25"/>
  <c r="H26" i="25"/>
  <c r="G26" i="25"/>
  <c r="R27" i="25" l="1"/>
  <c r="M27" i="25"/>
  <c r="L27" i="25"/>
  <c r="P27" i="25"/>
  <c r="Q27" i="25"/>
  <c r="N27" i="25"/>
  <c r="O27" i="25"/>
  <c r="D27" i="25"/>
  <c r="C27" i="25"/>
  <c r="I27" i="25"/>
  <c r="G27" i="25"/>
  <c r="F27" i="25"/>
  <c r="B28" i="25"/>
  <c r="E27" i="25"/>
  <c r="K27" i="25"/>
  <c r="H27" i="25"/>
  <c r="J27" i="25"/>
  <c r="R28" i="25" l="1"/>
  <c r="O28" i="25"/>
  <c r="M28" i="25"/>
  <c r="Q28" i="25"/>
  <c r="L28" i="25"/>
  <c r="P28" i="25"/>
  <c r="N28" i="25"/>
  <c r="G28" i="25"/>
  <c r="B29" i="25"/>
  <c r="F28" i="25"/>
  <c r="E28" i="25"/>
  <c r="I28" i="25"/>
  <c r="D28" i="25"/>
  <c r="K28" i="25"/>
  <c r="H28" i="25"/>
  <c r="J28" i="25"/>
  <c r="C28" i="25"/>
  <c r="R29" i="25" l="1"/>
  <c r="N29" i="25"/>
  <c r="P29" i="25"/>
  <c r="L29" i="25"/>
  <c r="O29" i="25"/>
  <c r="M29" i="25"/>
  <c r="Q29" i="25"/>
  <c r="B30" i="25"/>
  <c r="D29" i="25"/>
  <c r="I29" i="25"/>
  <c r="C29" i="25"/>
  <c r="G29" i="25"/>
  <c r="H29" i="25"/>
  <c r="J29" i="25"/>
  <c r="E29" i="25"/>
  <c r="K29" i="25"/>
  <c r="F29" i="25"/>
  <c r="R30" i="25" l="1"/>
  <c r="N30" i="25"/>
  <c r="P30" i="25"/>
  <c r="Q30" i="25"/>
  <c r="L30" i="25"/>
  <c r="M30" i="25"/>
  <c r="O30" i="25"/>
  <c r="C30" i="25"/>
  <c r="J30" i="25"/>
  <c r="D30" i="25"/>
  <c r="K30" i="25"/>
  <c r="B31" i="25"/>
  <c r="G30" i="25"/>
  <c r="E30" i="25"/>
  <c r="F30" i="25"/>
  <c r="H30" i="25"/>
  <c r="I30" i="25"/>
  <c r="R31" i="25" l="1"/>
  <c r="L31" i="25"/>
  <c r="Q31" i="25"/>
  <c r="P31" i="25"/>
  <c r="M31" i="25"/>
  <c r="N31" i="25"/>
  <c r="O31" i="25"/>
  <c r="E31" i="25"/>
  <c r="C31" i="25"/>
  <c r="G31" i="25"/>
  <c r="K31" i="25"/>
  <c r="B32" i="25"/>
  <c r="I31" i="25"/>
  <c r="F31" i="25"/>
  <c r="H31" i="25"/>
  <c r="D31" i="25"/>
  <c r="J31" i="25"/>
  <c r="R32" i="25" l="1"/>
  <c r="M32" i="25"/>
  <c r="L32" i="25"/>
  <c r="O32" i="25"/>
  <c r="N32" i="25"/>
  <c r="P32" i="25"/>
  <c r="Q32" i="25"/>
  <c r="J32" i="25"/>
  <c r="F32" i="25"/>
  <c r="D32" i="25"/>
  <c r="K32" i="25"/>
  <c r="C32" i="25"/>
  <c r="I32" i="25"/>
  <c r="G32" i="25"/>
  <c r="E32" i="25"/>
  <c r="H32" i="25"/>
  <c r="B33" i="25"/>
  <c r="R33" i="25" l="1"/>
  <c r="N33" i="25"/>
  <c r="M33" i="25"/>
  <c r="L33" i="25"/>
  <c r="P33" i="25"/>
  <c r="O33" i="25"/>
  <c r="Q33" i="25"/>
  <c r="I33" i="25"/>
  <c r="H33" i="25"/>
  <c r="C33" i="25"/>
  <c r="D33" i="25"/>
  <c r="B34" i="25"/>
  <c r="E33" i="25"/>
  <c r="F33" i="25"/>
  <c r="J33" i="25"/>
  <c r="G33" i="25"/>
  <c r="K33" i="25"/>
  <c r="R34" i="25" l="1"/>
  <c r="L34" i="25"/>
  <c r="M34" i="25"/>
  <c r="N34" i="25"/>
  <c r="O34" i="25"/>
  <c r="Q34" i="25"/>
  <c r="P34" i="25"/>
  <c r="H34" i="25"/>
  <c r="C34" i="25"/>
  <c r="D34" i="25"/>
  <c r="J34" i="25"/>
  <c r="I34" i="25"/>
  <c r="B35" i="25"/>
  <c r="F34" i="25"/>
  <c r="E34" i="25"/>
  <c r="G34" i="25"/>
  <c r="K34" i="25"/>
  <c r="R35" i="25" l="1"/>
  <c r="P35" i="25"/>
  <c r="L35" i="25"/>
  <c r="M35" i="25"/>
  <c r="O35" i="25"/>
  <c r="N35" i="25"/>
  <c r="Q35" i="25"/>
  <c r="G35" i="25"/>
  <c r="J35" i="25"/>
  <c r="C35" i="25"/>
  <c r="D35" i="25"/>
  <c r="B36" i="25"/>
  <c r="K35" i="25"/>
  <c r="E35" i="25"/>
  <c r="I35" i="25"/>
  <c r="F35" i="25"/>
  <c r="H35" i="25"/>
  <c r="R36" i="25" l="1"/>
  <c r="Q36" i="25"/>
  <c r="M36" i="25"/>
  <c r="P36" i="25"/>
  <c r="O36" i="25"/>
  <c r="L36" i="25"/>
  <c r="N36" i="25"/>
  <c r="B37" i="25"/>
  <c r="H36" i="25"/>
  <c r="F36" i="25"/>
  <c r="I36" i="25"/>
  <c r="J36" i="25"/>
  <c r="C36" i="25"/>
  <c r="D36" i="25"/>
  <c r="G36" i="25"/>
  <c r="E36" i="25"/>
  <c r="K36" i="25"/>
  <c r="R37" i="25" l="1"/>
  <c r="Q37" i="25"/>
  <c r="N37" i="25"/>
  <c r="M37" i="25"/>
  <c r="L37" i="25"/>
  <c r="P37" i="25"/>
  <c r="O37" i="25"/>
  <c r="C37" i="25"/>
  <c r="K37" i="25"/>
  <c r="H37" i="25"/>
  <c r="D37" i="25"/>
  <c r="G37" i="25"/>
  <c r="E37" i="25"/>
  <c r="B38" i="25"/>
  <c r="F37" i="25"/>
  <c r="I37" i="25"/>
  <c r="J37" i="25"/>
  <c r="R38" i="25" l="1"/>
  <c r="N38" i="25"/>
  <c r="L38" i="25"/>
  <c r="M38" i="25"/>
  <c r="O38" i="25"/>
  <c r="Q38" i="25"/>
  <c r="P38" i="25"/>
  <c r="K38" i="25"/>
  <c r="J38" i="25"/>
  <c r="C38" i="25"/>
  <c r="E38" i="25"/>
  <c r="F38" i="25"/>
  <c r="D38" i="25"/>
  <c r="G38" i="25"/>
  <c r="B39" i="25"/>
  <c r="H38" i="25"/>
  <c r="I38" i="25"/>
  <c r="R39" i="25" l="1"/>
  <c r="Q39" i="25"/>
  <c r="O39" i="25"/>
  <c r="M39" i="25"/>
  <c r="L39" i="25"/>
  <c r="P39" i="25"/>
  <c r="N39" i="25"/>
  <c r="K39" i="25"/>
  <c r="J39" i="25"/>
  <c r="H39" i="25"/>
  <c r="G39" i="25"/>
  <c r="B40" i="25"/>
  <c r="C39" i="25"/>
  <c r="F39" i="25"/>
  <c r="E39" i="25"/>
  <c r="I39" i="25"/>
  <c r="D39" i="25"/>
  <c r="M40" i="25" l="1"/>
  <c r="L40" i="25"/>
  <c r="O40" i="25"/>
  <c r="R40" i="25"/>
  <c r="N40" i="25"/>
  <c r="Q40" i="25"/>
  <c r="P40" i="25"/>
  <c r="K40" i="25"/>
  <c r="J40" i="25"/>
  <c r="C40" i="25"/>
  <c r="D40" i="25"/>
  <c r="F40" i="25"/>
  <c r="E40" i="25"/>
  <c r="H40" i="25"/>
  <c r="I40" i="25"/>
  <c r="G40" i="25"/>
  <c r="B41" i="25"/>
  <c r="P41" i="25" l="1"/>
  <c r="M41" i="25"/>
  <c r="Q41" i="25"/>
  <c r="L41" i="25"/>
  <c r="R41" i="25"/>
  <c r="K41" i="25"/>
  <c r="O41" i="25"/>
  <c r="N41" i="25"/>
  <c r="J41" i="25"/>
  <c r="F41" i="25"/>
  <c r="C41" i="25"/>
  <c r="D41" i="25"/>
  <c r="E41" i="25"/>
  <c r="I41" i="25"/>
  <c r="H41" i="25"/>
  <c r="B42" i="25"/>
  <c r="G41" i="25"/>
  <c r="P42" i="25" l="1"/>
  <c r="L42" i="25"/>
  <c r="M42" i="25"/>
  <c r="K42" i="25"/>
  <c r="Q42" i="25"/>
  <c r="R42" i="25"/>
  <c r="O42" i="25"/>
  <c r="N42" i="25"/>
  <c r="J42" i="25"/>
  <c r="G42" i="25"/>
  <c r="I42" i="25"/>
  <c r="C42" i="25"/>
  <c r="D42" i="25"/>
  <c r="H42" i="25"/>
  <c r="F42" i="25"/>
  <c r="B43" i="25"/>
  <c r="E42" i="25"/>
  <c r="L43" i="25" l="1"/>
  <c r="P43" i="25"/>
  <c r="R43" i="25"/>
  <c r="N43" i="25"/>
  <c r="Q43" i="25"/>
  <c r="O43" i="25"/>
  <c r="K43" i="25"/>
  <c r="M43" i="25"/>
  <c r="J43" i="25"/>
  <c r="D43" i="25"/>
  <c r="F43" i="25"/>
  <c r="C43" i="25"/>
  <c r="B44" i="25"/>
  <c r="G43" i="25"/>
  <c r="E43" i="25"/>
  <c r="I43" i="25"/>
  <c r="H43" i="25"/>
  <c r="M44" i="25" l="1"/>
  <c r="R44" i="25"/>
  <c r="P44" i="25"/>
  <c r="O44" i="25"/>
  <c r="N44" i="25"/>
  <c r="K44" i="25"/>
  <c r="Q44" i="25"/>
  <c r="L44" i="25"/>
  <c r="J44" i="25"/>
  <c r="H44" i="25"/>
  <c r="B45" i="25"/>
  <c r="E44" i="25"/>
  <c r="G44" i="25"/>
  <c r="C44" i="25"/>
  <c r="F44" i="25"/>
  <c r="I44" i="25"/>
  <c r="D44" i="25"/>
  <c r="L45" i="25" l="1"/>
  <c r="O45" i="25"/>
  <c r="K45" i="25"/>
  <c r="M45" i="25"/>
  <c r="P45" i="25"/>
  <c r="N45" i="25"/>
  <c r="Q45" i="25"/>
  <c r="R45" i="25"/>
  <c r="J45" i="25"/>
  <c r="I45" i="25"/>
  <c r="C45" i="25"/>
  <c r="G45" i="25"/>
  <c r="H45" i="25"/>
  <c r="D45" i="25"/>
  <c r="E45" i="25"/>
  <c r="B46" i="25"/>
  <c r="F45" i="25"/>
  <c r="R46" i="25" l="1"/>
  <c r="Q46" i="25"/>
  <c r="O46" i="25"/>
  <c r="P46" i="25"/>
  <c r="K46" i="25"/>
  <c r="M46" i="25"/>
  <c r="N46" i="25"/>
  <c r="L46" i="25"/>
  <c r="J46" i="25"/>
  <c r="G46" i="25"/>
  <c r="E46" i="25"/>
  <c r="H46" i="25"/>
  <c r="B47" i="25"/>
  <c r="F46" i="25"/>
  <c r="I46" i="25"/>
  <c r="C46" i="25"/>
  <c r="D46" i="25"/>
  <c r="M47" i="25" l="1"/>
  <c r="R47" i="25"/>
  <c r="P47" i="25"/>
  <c r="O47" i="25"/>
  <c r="N47" i="25"/>
  <c r="Q47" i="25"/>
  <c r="L47" i="25"/>
  <c r="K47" i="25"/>
  <c r="J47" i="25"/>
  <c r="F47" i="25"/>
  <c r="B48" i="25"/>
  <c r="I47" i="25"/>
  <c r="D47" i="25"/>
  <c r="H47" i="25"/>
  <c r="E47" i="25"/>
  <c r="C47" i="25"/>
  <c r="G47" i="25"/>
  <c r="P48" i="25" l="1"/>
  <c r="R48" i="25"/>
  <c r="O48" i="25"/>
  <c r="L48" i="25"/>
  <c r="Q48" i="25"/>
  <c r="M48" i="25"/>
  <c r="K48" i="25"/>
  <c r="N48" i="25"/>
  <c r="J48" i="25"/>
  <c r="H48" i="25"/>
  <c r="E48" i="25"/>
  <c r="B49" i="25"/>
  <c r="G48" i="25"/>
  <c r="D48" i="25"/>
  <c r="F48" i="25"/>
  <c r="I48" i="25"/>
  <c r="C48" i="25"/>
  <c r="Q49" i="25" l="1"/>
  <c r="J49" i="25"/>
  <c r="O49" i="25"/>
  <c r="N49" i="25"/>
  <c r="R49" i="25"/>
  <c r="K49" i="25"/>
  <c r="L49" i="25"/>
  <c r="M49" i="25"/>
  <c r="P49" i="25"/>
  <c r="I49" i="25"/>
  <c r="D49" i="25"/>
  <c r="B50" i="25"/>
  <c r="E49" i="25"/>
  <c r="C49" i="25"/>
  <c r="G49" i="25"/>
  <c r="F49" i="25"/>
  <c r="H49" i="25"/>
  <c r="N50" i="25" l="1"/>
  <c r="O50" i="25"/>
  <c r="L50" i="25"/>
  <c r="J50" i="25"/>
  <c r="K50" i="25"/>
  <c r="P50" i="25"/>
  <c r="R50" i="25"/>
  <c r="M50" i="25"/>
  <c r="Q50" i="25"/>
  <c r="F50" i="25"/>
  <c r="G50" i="25"/>
  <c r="C50" i="25"/>
  <c r="D50" i="25"/>
  <c r="B51" i="25"/>
  <c r="I50" i="25"/>
  <c r="E50" i="25"/>
  <c r="H50" i="25"/>
  <c r="P51" i="25" l="1"/>
  <c r="O51" i="25"/>
  <c r="J51" i="25"/>
  <c r="N51" i="25"/>
  <c r="L51" i="25"/>
  <c r="K51" i="25"/>
  <c r="R51" i="25"/>
  <c r="M51" i="25"/>
  <c r="Q51" i="25"/>
  <c r="D51" i="25"/>
  <c r="E51" i="25"/>
  <c r="I51" i="25"/>
  <c r="H51" i="25"/>
  <c r="G51" i="25"/>
  <c r="B52" i="25"/>
  <c r="C51" i="25"/>
  <c r="F51" i="25"/>
  <c r="J52" i="25" l="1"/>
  <c r="L52" i="25"/>
  <c r="O52" i="25"/>
  <c r="N52" i="25"/>
  <c r="M52" i="25"/>
  <c r="P52" i="25"/>
  <c r="R52" i="25"/>
  <c r="Q52" i="25"/>
  <c r="K52" i="25"/>
  <c r="C52" i="25"/>
  <c r="E52" i="25"/>
  <c r="H52" i="25"/>
  <c r="G52" i="25"/>
  <c r="F52" i="25"/>
  <c r="B53" i="25"/>
  <c r="I52" i="25"/>
  <c r="D52" i="25"/>
  <c r="N53" i="25" l="1"/>
  <c r="R53" i="25"/>
  <c r="L53" i="25"/>
  <c r="O53" i="25"/>
  <c r="Q53" i="25"/>
  <c r="M53" i="25"/>
  <c r="J53" i="25"/>
  <c r="P53" i="25"/>
  <c r="K53" i="25"/>
  <c r="D53" i="25"/>
  <c r="C53" i="25"/>
  <c r="F53" i="25"/>
  <c r="I53" i="25"/>
  <c r="B54" i="25"/>
  <c r="E53" i="25"/>
  <c r="G53" i="25"/>
  <c r="H53" i="25"/>
  <c r="J54" i="25" l="1"/>
  <c r="Q54" i="25"/>
  <c r="N54" i="25"/>
  <c r="M54" i="25"/>
  <c r="K54" i="25"/>
  <c r="L54" i="25"/>
  <c r="R54" i="25"/>
  <c r="P54" i="25"/>
  <c r="O54" i="25"/>
  <c r="D54" i="25"/>
  <c r="F54" i="25"/>
  <c r="B55" i="25"/>
  <c r="G54" i="25"/>
  <c r="C54" i="25"/>
  <c r="H54" i="25"/>
  <c r="E54" i="25"/>
  <c r="I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<sst xmlns="http://schemas.openxmlformats.org/spreadsheetml/2006/main" count="4790" uniqueCount="1886">
  <si>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</si>
  <si>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</si>
  <si>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</si>
  <si>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</si>
  <si>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</si>
  <si>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</si>
  <si>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</si>
  <si>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</si>
  <si>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</si>
  <si>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</si>
  <si>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</si>
  <si>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</si>
  <si>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</si>
  <si>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</si>
  <si>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</si>
  <si>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</si>
  <si>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</si>
  <si>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</si>
  <si>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</si>
  <si>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</si>
  <si>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</si>
  <si>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</si>
  <si>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</si>
  <si>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</si>
  <si>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</si>
  <si>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</si>
  <si>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</si>
  <si>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</si>
  <si>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</si>
  <si>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</si>
  <si>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</si>
  <si>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</si>
  <si>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</si>
  <si>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</si>
  <si>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</si>
  <si>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</si>
  <si>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</si>
  <si>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</si>
  <si>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</si>
  <si>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</si>
  <si>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</si>
  <si>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</si>
  <si>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</si>
  <si>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</si>
  <si>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</si>
  <si>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</si>
  <si>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</si>
  <si>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</si>
  <si>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</si>
  <si>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</si>
  <si>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</si>
  <si>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</si>
  <si>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</si>
  <si>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</si>
  <si>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</si>
  <si>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</si>
  <si>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</si>
  <si>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</si>
  <si>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</si>
  <si>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</si>
  <si>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</si>
  <si>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</si>
  <si>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</si>
  <si>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</si>
  <si>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</si>
  <si>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</si>
  <si>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</si>
  <si>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</si>
  <si>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</si>
  <si>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</si>
  <si>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</si>
  <si>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</si>
  <si>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</si>
  <si>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</si>
  <si>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</si>
  <si>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</si>
  <si>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</si>
  <si>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</si>
  <si>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</si>
  <si>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</si>
  <si>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</si>
  <si>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</si>
  <si>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</si>
  <si>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</si>
  <si>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</si>
  <si>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</si>
  <si>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</si>
  <si>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</si>
  <si>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</si>
  <si>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</si>
  <si>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</si>
  <si>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</si>
  <si>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</si>
  <si>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</si>
  <si>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</si>
  <si>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</si>
  <si>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</si>
  <si>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</si>
  <si>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</si>
  <si>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</si>
  <si>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</si>
  <si>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</si>
  <si>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</si>
  <si>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</si>
  <si>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</si>
  <si>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</si>
  <si>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</si>
  <si>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</si>
  <si>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</si>
  <si>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</si>
  <si>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</si>
  <si>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</si>
  <si>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</si>
  <si>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</si>
  <si>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</si>
  <si>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</si>
  <si>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</si>
  <si>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</si>
  <si>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</si>
  <si>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</si>
  <si>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</si>
  <si>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</si>
  <si>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</si>
  <si>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</si>
  <si>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</si>
  <si>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</si>
  <si>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</si>
  <si>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</si>
  <si>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</si>
  <si>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</si>
  <si>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</si>
  <si>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</si>
  <si>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</si>
  <si>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</si>
  <si>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</si>
  <si>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</si>
  <si>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</si>
  <si>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</si>
  <si>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</si>
  <si>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</si>
  <si>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</si>
  <si>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</si>
  <si>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</si>
  <si>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</si>
  <si>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</si>
  <si>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</si>
  <si>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</si>
  <si>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</si>
  <si>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</si>
  <si>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</si>
  <si>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</si>
  <si>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</si>
  <si>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</si>
  <si>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</si>
  <si>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</si>
  <si>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</si>
  <si>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</si>
  <si>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</si>
  <si>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</si>
  <si>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</si>
  <si>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</si>
  <si>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</si>
  <si>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</si>
  <si>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</si>
  <si>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</si>
  <si>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</si>
  <si>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</si>
  <si>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</si>
  <si>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</si>
  <si>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</si>
  <si>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</si>
  <si>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</si>
  <si>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</si>
  <si>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</si>
  <si>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</si>
  <si>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</si>
  <si>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</si>
  <si>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</si>
  <si>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</si>
  <si>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</si>
  <si>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</si>
  <si>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</si>
  <si>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</si>
  <si>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</si>
  <si>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</si>
  <si>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</si>
  <si>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</si>
  <si>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</si>
  <si>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</si>
  <si>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</si>
  <si>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</si>
  <si>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</si>
  <si>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</si>
  <si>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</si>
  <si>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</si>
  <si>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</si>
  <si>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</si>
  <si>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</si>
  <si>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</si>
  <si>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</si>
  <si>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</si>
  <si>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</si>
  <si>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</si>
  <si>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</si>
  <si>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</si>
  <si>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</si>
  <si>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</si>
  <si>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</si>
  <si>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</si>
  <si>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</si>
  <si>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</si>
  <si>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</si>
  <si>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</si>
  <si>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</si>
  <si>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</si>
  <si>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</si>
  <si>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</si>
  <si>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</si>
  <si>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</si>
  <si>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</si>
  <si>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</si>
  <si>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</si>
  <si>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</si>
  <si>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</si>
  <si>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</si>
  <si>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</si>
  <si>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</si>
  <si>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</si>
  <si>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</si>
  <si>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</si>
  <si>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</si>
  <si>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</si>
  <si>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</si>
  <si>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</si>
  <si>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</si>
  <si>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</si>
  <si>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</si>
  <si>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</si>
  <si>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</si>
  <si>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</si>
  <si>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</si>
  <si>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</si>
  <si>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</si>
  <si>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</si>
  <si>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</si>
  <si>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</si>
  <si>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</si>
  <si>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</si>
  <si>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</si>
  <si>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</si>
  <si>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</si>
  <si>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</si>
  <si>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</si>
  <si>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</si>
  <si>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</si>
  <si>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</si>
  <si>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</si>
  <si>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</si>
  <si>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</si>
  <si>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</si>
  <si>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</si>
  <si>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</si>
  <si>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</si>
  <si>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</si>
  <si>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</si>
  <si>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</si>
  <si>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</si>
  <si>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</si>
  <si>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</si>
  <si>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</si>
  <si>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</si>
  <si>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</si>
  <si>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</si>
  <si>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</si>
  <si>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</si>
  <si>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</si>
  <si>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</si>
  <si>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</si>
  <si>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</si>
  <si>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</si>
  <si>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</si>
  <si>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</si>
  <si>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</si>
  <si>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</si>
  <si>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</si>
  <si>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</si>
  <si>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</si>
  <si>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</si>
  <si>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</si>
  <si>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</si>
  <si>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</si>
  <si>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</si>
  <si>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</si>
  <si>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</si>
  <si>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</si>
  <si>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</si>
  <si>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</si>
  <si>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</si>
  <si>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</si>
  <si>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</si>
  <si>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</si>
  <si>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</si>
  <si>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</si>
  <si>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</si>
  <si>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</si>
  <si>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</si>
  <si>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</si>
  <si>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</si>
  <si>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</si>
  <si>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</si>
  <si>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</si>
  <si>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</si>
  <si>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</si>
  <si>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</si>
  <si>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</si>
  <si>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</si>
  <si>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</si>
  <si>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</si>
  <si>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</si>
  <si>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</si>
  <si>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</si>
  <si>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</si>
  <si>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</si>
  <si>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</si>
  <si>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</si>
  <si>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</si>
  <si>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</si>
  <si>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</si>
  <si>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</si>
  <si>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</si>
  <si>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</si>
  <si>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</si>
  <si>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</si>
  <si>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</si>
  <si>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</si>
  <si>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</si>
  <si>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</si>
  <si>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</si>
  <si>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</si>
  <si>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</si>
  <si>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</si>
  <si>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</si>
  <si>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</si>
  <si>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</si>
  <si>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</si>
  <si>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</si>
  <si>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</si>
  <si>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</si>
  <si>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</si>
  <si>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</si>
  <si>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</si>
  <si>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</si>
  <si>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</si>
  <si>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</si>
  <si>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</si>
  <si>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</si>
  <si>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</si>
  <si>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</si>
  <si>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</si>
  <si>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</si>
  <si>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</si>
  <si>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</si>
  <si>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</si>
  <si>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</si>
  <si>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</si>
  <si>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</si>
  <si>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</si>
  <si>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</si>
  <si>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</si>
  <si>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</si>
  <si>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</si>
  <si>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</si>
  <si>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</si>
  <si>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</si>
  <si>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</si>
  <si>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</si>
  <si>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</si>
  <si>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</si>
  <si>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</si>
  <si>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</si>
  <si>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</si>
  <si>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</si>
  <si>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</si>
  <si>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</si>
  <si>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</si>
  <si>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</si>
  <si>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</si>
  <si>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</si>
  <si>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</si>
  <si>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</si>
  <si>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</si>
  <si>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</si>
  <si>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</si>
  <si>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</si>
  <si>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</si>
  <si>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</si>
  <si>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</si>
  <si>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</si>
  <si>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</si>
  <si>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</si>
  <si>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</si>
  <si>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</si>
  <si>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</si>
  <si>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</si>
  <si>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</si>
  <si>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</si>
  <si>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</si>
  <si>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</si>
  <si>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</si>
  <si>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</si>
  <si>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</si>
  <si>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</si>
  <si>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</si>
  <si>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</si>
  <si>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</si>
  <si>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</si>
  <si>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</si>
  <si>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</si>
  <si>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</si>
  <si>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</si>
  <si>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</si>
  <si>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</si>
  <si>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</si>
  <si>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</si>
  <si>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</si>
  <si>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</si>
  <si>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</si>
  <si>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</si>
  <si>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</si>
  <si>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</si>
  <si>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</si>
  <si>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</si>
  <si>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</si>
  <si>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</si>
  <si>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</si>
  <si>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</si>
  <si>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</si>
  <si>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</si>
  <si>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</si>
  <si>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</si>
  <si>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</si>
  <si>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</si>
  <si>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</si>
  <si>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</si>
  <si>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</si>
  <si>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</si>
  <si>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</si>
  <si>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</si>
  <si>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</si>
  <si>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</si>
  <si>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</si>
  <si>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</si>
  <si>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</si>
  <si>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</si>
  <si>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</si>
  <si>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</si>
  <si>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</si>
  <si>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</si>
  <si>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</si>
  <si>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</si>
  <si>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</si>
  <si>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</si>
  <si>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</si>
  <si>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</si>
  <si>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</si>
  <si>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</si>
  <si>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</si>
  <si>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</si>
  <si>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</si>
  <si>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</si>
  <si>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</si>
  <si>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</si>
  <si>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</si>
  <si>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</si>
  <si>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</si>
  <si>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</si>
  <si>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</si>
  <si>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</si>
  <si>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</si>
  <si>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</si>
  <si>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</si>
  <si>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</si>
  <si>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</si>
  <si>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</si>
  <si>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</si>
  <si>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</si>
  <si>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</si>
  <si>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</si>
  <si>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</si>
  <si>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</si>
  <si>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</si>
  <si>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</si>
  <si>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</si>
  <si>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</si>
  <si>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</si>
  <si>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</si>
  <si>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</si>
  <si>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</si>
  <si>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</si>
  <si>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</si>
  <si>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</si>
  <si>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</si>
  <si>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</si>
  <si>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</si>
  <si>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</si>
  <si>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</si>
  <si>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</si>
  <si>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</si>
  <si>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</si>
  <si>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</si>
  <si>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</si>
  <si>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</si>
  <si>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</si>
  <si>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</si>
  <si>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</si>
  <si>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</si>
  <si>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</si>
  <si>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</si>
  <si>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</si>
  <si>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</si>
  <si>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</si>
  <si>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</si>
  <si>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</si>
  <si>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</si>
  <si>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</si>
  <si>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</si>
  <si>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</si>
  <si>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</si>
  <si>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</si>
  <si>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</si>
  <si>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</si>
  <si>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</si>
  <si>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</si>
  <si>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</si>
  <si>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</si>
  <si>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</si>
  <si>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</si>
  <si>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</si>
  <si>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</si>
  <si>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</si>
  <si>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</si>
  <si>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</si>
  <si>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</si>
  <si>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</si>
  <si>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</si>
  <si>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</si>
  <si>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</si>
  <si>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</si>
  <si>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</si>
  <si>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</si>
  <si>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</si>
  <si>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</si>
  <si>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</si>
  <si>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</si>
  <si>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</si>
  <si>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</si>
  <si>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</si>
  <si>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</si>
  <si>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</si>
  <si>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</si>
  <si>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</si>
  <si>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</si>
  <si>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</si>
  <si>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</si>
  <si>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</si>
  <si>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</si>
  <si>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</si>
  <si>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</si>
  <si>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</si>
  <si>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</si>
  <si>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</si>
  <si>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</si>
  <si>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</si>
  <si>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</si>
  <si>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</si>
  <si>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</si>
  <si>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</si>
  <si>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</si>
  <si>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</si>
  <si>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</si>
  <si>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</si>
  <si>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</si>
  <si>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</si>
  <si>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</si>
  <si>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</si>
  <si>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</si>
  <si>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</si>
  <si>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</si>
  <si>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</si>
  <si>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</si>
  <si>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</si>
  <si>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</si>
  <si>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</si>
  <si>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</si>
  <si>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</si>
  <si>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</si>
  <si>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</si>
  <si>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</si>
  <si>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</si>
  <si>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</si>
  <si>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</si>
  <si>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</si>
  <si>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</si>
  <si>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</si>
  <si>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</si>
  <si>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</si>
  <si>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</si>
  <si>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</si>
  <si>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</si>
  <si>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</si>
  <si>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</si>
  <si>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</si>
  <si>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</si>
  <si>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</si>
  <si>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</si>
  <si>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</si>
  <si>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</si>
  <si>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</si>
  <si>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</si>
  <si>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</si>
  <si>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</si>
  <si>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</si>
  <si>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</si>
  <si>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</si>
  <si>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</si>
  <si>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</si>
  <si>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</si>
  <si>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</si>
  <si>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</si>
  <si>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</si>
  <si>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</si>
  <si>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</si>
  <si>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</si>
  <si>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</si>
  <si>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</si>
  <si>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</si>
  <si>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</si>
  <si>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</si>
  <si>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</si>
  <si>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</si>
  <si>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</si>
  <si>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</si>
  <si>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</si>
  <si>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</si>
  <si>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</si>
  <si>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</si>
  <si>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</si>
  <si>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</si>
  <si>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</si>
  <si>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</si>
  <si>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</si>
  <si>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</si>
  <si>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</si>
  <si>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</si>
  <si>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</si>
  <si>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</si>
  <si>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</si>
  <si>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</si>
  <si>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</si>
  <si>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</si>
  <si>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</si>
  <si>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</si>
  <si>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</si>
  <si>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</si>
  <si>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</si>
  <si>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</si>
  <si>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</si>
  <si>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</si>
  <si>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</si>
  <si>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</si>
  <si>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</si>
  <si>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</si>
  <si>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</si>
  <si>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</si>
  <si>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</si>
  <si>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</si>
  <si>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</si>
  <si>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</si>
  <si>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</si>
  <si>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</si>
  <si>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</si>
  <si>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</si>
  <si>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</si>
  <si>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</si>
  <si>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</si>
  <si>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</si>
  <si>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</si>
  <si>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</si>
  <si>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</si>
  <si>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</si>
  <si>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</si>
  <si>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</si>
  <si>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</si>
  <si>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</si>
  <si>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</si>
  <si>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</si>
  <si>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</si>
  <si>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</si>
  <si>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</si>
  <si>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</si>
  <si>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</si>
  <si>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</si>
  <si>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</si>
  <si>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</si>
  <si>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</si>
  <si>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</si>
  <si>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</si>
  <si>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</si>
  <si>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</si>
  <si>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</si>
  <si>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</si>
  <si>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</si>
  <si>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</si>
  <si>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</si>
  <si>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</si>
  <si>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</si>
  <si>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</si>
  <si>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</si>
  <si>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</si>
  <si>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</si>
  <si>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</si>
  <si>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</si>
  <si>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</si>
  <si>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</si>
  <si>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</si>
  <si>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</si>
  <si>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</si>
  <si>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</si>
  <si>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</si>
  <si>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</si>
  <si>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</si>
  <si>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</si>
  <si>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</si>
  <si>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</si>
  <si>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</si>
  <si>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</si>
  <si>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</si>
  <si>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</si>
  <si>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</si>
  <si>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</si>
  <si>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</si>
  <si>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</si>
  <si>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</si>
  <si>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</si>
  <si>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</si>
  <si>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</si>
  <si>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</si>
  <si>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</si>
  <si>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</si>
  <si>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</si>
  <si>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</si>
  <si>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</si>
  <si>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</si>
  <si>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</si>
  <si>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</si>
  <si>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</si>
  <si>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</si>
  <si>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</si>
  <si>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</si>
  <si>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</si>
  <si>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</si>
  <si>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</si>
  <si>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</si>
  <si>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</si>
  <si>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</si>
  <si>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</si>
  <si>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</si>
  <si>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</si>
  <si>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</si>
  <si>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</si>
  <si>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</si>
  <si>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</si>
  <si>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</si>
  <si>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</si>
  <si>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</si>
  <si>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</si>
  <si>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</si>
  <si>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</si>
  <si>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</si>
  <si>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</si>
  <si>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</si>
  <si>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</si>
  <si>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</si>
  <si>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</si>
  <si>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</si>
  <si>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</si>
  <si>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</si>
  <si>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</si>
  <si>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</si>
  <si>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</si>
  <si>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</si>
  <si>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</si>
  <si>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</si>
  <si>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</si>
  <si>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</si>
  <si>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</si>
  <si>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</si>
  <si>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</si>
  <si>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</si>
  <si>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</si>
  <si>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</si>
  <si>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</si>
  <si>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</si>
  <si>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</si>
  <si>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</si>
  <si>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</si>
  <si>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</si>
  <si>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</si>
  <si>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</si>
  <si>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</si>
  <si>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</si>
  <si>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</si>
  <si>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</si>
  <si>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</si>
  <si>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</si>
  <si>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</si>
  <si>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</si>
  <si>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</si>
  <si>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</si>
  <si>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</si>
  <si>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</si>
  <si>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</si>
  <si>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</si>
  <si>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</si>
  <si>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</si>
  <si>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</si>
  <si>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</si>
  <si>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</si>
  <si>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</si>
  <si>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</si>
  <si>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</si>
  <si>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</si>
  <si>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</si>
  <si>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</si>
  <si>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</si>
  <si>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</si>
  <si>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</si>
  <si>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</si>
  <si>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</si>
  <si>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</si>
  <si>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</si>
  <si>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</si>
  <si>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</si>
  <si>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</si>
  <si>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</si>
  <si>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</si>
  <si>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</si>
  <si>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</si>
  <si>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</si>
  <si>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</si>
  <si>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</si>
  <si>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</si>
  <si>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</si>
  <si>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</si>
  <si>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</si>
  <si>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</si>
  <si>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</si>
  <si>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</si>
  <si>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</si>
  <si>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</si>
  <si>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</si>
  <si>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</si>
  <si>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</si>
  <si>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</si>
  <si>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</si>
  <si>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</si>
  <si>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</si>
  <si>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</si>
  <si>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</si>
  <si>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</si>
  <si>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</si>
  <si>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</si>
  <si>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</si>
  <si>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</si>
  <si>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</si>
  <si>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</si>
  <si>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</si>
  <si>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</si>
  <si>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</si>
  <si>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</si>
  <si>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</si>
  <si>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</si>
  <si>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</si>
  <si>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</si>
  <si>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</si>
  <si>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</si>
  <si>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</si>
  <si>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</si>
  <si>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</si>
  <si>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</si>
  <si>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</si>
  <si>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</si>
  <si>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</si>
  <si>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</si>
  <si>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</si>
  <si>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</si>
  <si>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</si>
  <si>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</si>
  <si>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</si>
  <si>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</si>
  <si>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</si>
  <si>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</si>
  <si>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</si>
  <si>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</si>
  <si>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</si>
  <si>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</si>
  <si>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</si>
  <si>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</si>
  <si>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</si>
  <si>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</si>
  <si>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</si>
  <si>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</si>
  <si>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</si>
  <si>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</si>
  <si>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</si>
  <si>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</si>
  <si>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</si>
  <si>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</si>
  <si>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</si>
  <si>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</si>
  <si>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</si>
  <si>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</si>
  <si>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</si>
  <si>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</si>
  <si>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</si>
  <si>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</si>
  <si>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</si>
  <si>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</si>
  <si>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</si>
  <si>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</si>
  <si>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</si>
  <si>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</si>
  <si>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</si>
  <si>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</si>
  <si>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</si>
  <si>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</si>
  <si>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</si>
  <si>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</si>
  <si>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</si>
  <si>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</si>
  <si>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</si>
  <si>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</si>
  <si>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</si>
  <si>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</si>
  <si>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</si>
  <si>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</si>
  <si>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</si>
  <si>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</si>
  <si>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</si>
  <si>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</si>
  <si>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</si>
  <si>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</si>
  <si>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</si>
  <si>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</si>
  <si>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</si>
  <si>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</si>
  <si>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</si>
  <si>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</si>
  <si>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</si>
  <si>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</si>
  <si>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</si>
  <si>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</si>
  <si>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</si>
  <si>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</si>
  <si>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</si>
  <si>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</si>
  <si>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</si>
  <si>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</si>
  <si>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</si>
  <si>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</si>
  <si>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</si>
  <si>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</si>
  <si>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</si>
  <si>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</si>
  <si>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</si>
  <si>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</si>
  <si>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</si>
  <si>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</si>
  <si>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</si>
  <si>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</si>
  <si>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</si>
  <si>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</si>
  <si>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</si>
  <si>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</si>
  <si>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</si>
  <si>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</si>
  <si>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</si>
  <si>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</si>
  <si>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</si>
  <si>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</si>
  <si>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</si>
  <si>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</si>
  <si>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</si>
  <si>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</si>
  <si>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</si>
  <si>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</si>
  <si>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</si>
  <si>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</si>
  <si>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</si>
  <si>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</si>
  <si>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</si>
  <si>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</si>
  <si>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</si>
  <si>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</si>
  <si>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</si>
  <si>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</si>
  <si>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</si>
  <si>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</si>
  <si>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</si>
  <si>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</si>
  <si>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</si>
  <si>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</si>
  <si>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</si>
  <si>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</si>
  <si>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</si>
  <si>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</si>
  <si>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</si>
  <si>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</si>
  <si>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</si>
  <si>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</si>
  <si>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</si>
  <si>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</si>
  <si>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</si>
  <si>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</si>
  <si>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</si>
  <si>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</si>
  <si>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</si>
  <si>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</si>
  <si>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</si>
  <si>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</si>
  <si>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</si>
  <si>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</si>
  <si>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</si>
  <si>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</si>
  <si>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</si>
  <si>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</si>
  <si>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</si>
  <si>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</si>
  <si>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</si>
  <si>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</si>
  <si>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</si>
  <si>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</si>
  <si>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</si>
  <si>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</si>
  <si>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</si>
  <si>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</si>
  <si>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</si>
  <si>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</si>
  <si>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</si>
  <si>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</si>
  <si>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</si>
  <si>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</si>
  <si>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</si>
  <si>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</si>
  <si>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</si>
  <si>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</si>
  <si>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</si>
  <si>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</si>
  <si>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</si>
  <si>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</si>
  <si>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</si>
  <si>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</si>
  <si>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</si>
  <si>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</si>
  <si>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</si>
  <si>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</si>
  <si>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</si>
  <si>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</si>
  <si>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</si>
  <si>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</si>
  <si>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</si>
  <si>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</si>
  <si>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</si>
  <si>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</si>
  <si>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</si>
  <si>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</si>
  <si>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</si>
  <si>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</si>
  <si>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</si>
  <si>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</si>
  <si>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</si>
  <si>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</si>
  <si>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</si>
  <si>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</si>
  <si>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</si>
  <si>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</si>
  <si>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</si>
  <si>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</si>
  <si>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</si>
  <si>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</si>
  <si>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</si>
  <si>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</si>
  <si>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</si>
  <si>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</si>
  <si>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</si>
  <si>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</si>
  <si>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</si>
  <si>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</si>
  <si>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</si>
  <si>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</si>
  <si>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</si>
  <si>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</si>
  <si>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</si>
  <si>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</si>
  <si>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</si>
  <si>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</si>
  <si>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</si>
  <si>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</si>
  <si>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</si>
  <si>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</si>
  <si>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</si>
  <si>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</si>
  <si>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</si>
  <si>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</si>
  <si>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</si>
  <si>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</si>
  <si>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</si>
  <si>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</si>
  <si>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</si>
  <si>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</si>
  <si>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</si>
  <si>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</si>
  <si>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</si>
  <si>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</si>
  <si>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</si>
  <si>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</si>
  <si>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</si>
  <si>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</si>
  <si>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</si>
  <si>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</si>
  <si>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</si>
  <si>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</si>
  <si>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</si>
  <si>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</si>
  <si>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</si>
  <si>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</si>
  <si>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</si>
  <si>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</si>
  <si>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</si>
  <si>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</si>
  <si>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</si>
  <si>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</si>
  <si>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</si>
  <si>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</si>
  <si>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</si>
  <si>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</si>
  <si>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</si>
  <si>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</si>
  <si>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</si>
  <si>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</si>
  <si>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</si>
  <si>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</si>
  <si>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</si>
  <si>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</si>
  <si>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</si>
  <si>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</si>
  <si>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</si>
  <si>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</si>
  <si>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</si>
  <si>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</si>
  <si>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</si>
  <si>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</si>
  <si>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</si>
  <si>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</si>
  <si>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</si>
  <si>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</si>
  <si>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</si>
  <si>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</si>
  <si>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</si>
  <si>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</si>
  <si>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</si>
  <si>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</si>
  <si>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</si>
  <si>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</si>
  <si>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</si>
  <si>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</si>
  <si>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</si>
  <si>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</si>
  <si>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</si>
  <si>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</si>
  <si>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</si>
  <si>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</si>
  <si>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</si>
  <si>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</si>
  <si>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</si>
  <si>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</si>
  <si>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</si>
  <si>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</si>
  <si>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</si>
  <si>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</si>
  <si>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</si>
  <si>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</si>
  <si>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</si>
  <si>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</si>
  <si>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</si>
  <si>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</si>
  <si>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</si>
  <si>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</si>
  <si>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</si>
  <si>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</si>
  <si>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</si>
  <si>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</si>
  <si>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</si>
  <si>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</si>
  <si>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</si>
  <si>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</si>
  <si>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</si>
  <si>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</si>
  <si>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</si>
  <si>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</si>
  <si>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</si>
  <si>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</si>
  <si>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</si>
  <si>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</si>
  <si>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</si>
  <si>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</si>
  <si>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</si>
  <si>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</si>
  <si>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</si>
  <si>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</si>
  <si>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</si>
  <si>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</si>
  <si>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</si>
  <si>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</si>
  <si>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</si>
  <si>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</si>
  <si>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</si>
  <si>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</si>
  <si>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</si>
  <si>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</si>
  <si>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</si>
  <si>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</si>
  <si>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</si>
  <si>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</si>
  <si>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</si>
  <si>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</si>
  <si>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</si>
  <si>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</si>
  <si>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</si>
  <si>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</si>
  <si>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</si>
  <si>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</si>
  <si>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</si>
  <si>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</si>
  <si>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</si>
  <si>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</si>
  <si>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</si>
  <si>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</si>
  <si>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</si>
  <si>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</si>
  <si>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</si>
  <si>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</si>
  <si>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</si>
  <si>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</si>
  <si>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</si>
  <si>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</si>
  <si>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</si>
  <si>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</si>
  <si>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</si>
  <si>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</si>
  <si>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</si>
  <si>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</si>
  <si>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</si>
  <si>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</si>
  <si>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</si>
  <si>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</si>
  <si>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</si>
  <si>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</si>
  <si>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</si>
  <si>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</si>
  <si>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</si>
  <si>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</si>
  <si>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</si>
  <si>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</si>
  <si>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</si>
  <si>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</si>
  <si>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</si>
  <si>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</si>
  <si>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</si>
  <si>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</si>
  <si>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</si>
  <si>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</si>
  <si>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</si>
  <si>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</si>
  <si>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</si>
  <si>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</si>
  <si>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</si>
  <si>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</si>
  <si>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</si>
  <si>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</si>
  <si>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</si>
  <si>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</si>
  <si>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</si>
  <si>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</si>
  <si>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</si>
  <si>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</si>
  <si>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</si>
  <si>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</si>
  <si>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</si>
  <si>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</si>
  <si>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</si>
  <si>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</si>
  <si>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</si>
  <si>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</si>
  <si>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</si>
  <si>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</si>
  <si>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</si>
  <si>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</si>
  <si>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</si>
  <si>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</si>
  <si>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</si>
  <si>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</si>
  <si>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</si>
  <si>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</si>
  <si>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</si>
  <si>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</si>
  <si>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</si>
  <si>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</si>
  <si>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</si>
  <si>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</si>
  <si>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</si>
  <si>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</si>
  <si>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</si>
  <si>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</si>
  <si>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</si>
  <si>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</si>
  <si>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</si>
  <si>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</si>
  <si>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</si>
  <si>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</si>
  <si>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</si>
  <si>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</si>
  <si>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</si>
  <si>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</si>
  <si>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</si>
  <si>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</si>
  <si>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</si>
  <si>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</si>
  <si>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</si>
  <si>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</si>
  <si>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</si>
  <si>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</si>
  <si>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</si>
  <si>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</si>
  <si>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</si>
  <si>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</si>
  <si>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</si>
  <si>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</si>
  <si>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</si>
  <si>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</si>
  <si>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</si>
  <si>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</si>
  <si>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</si>
  <si>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</si>
  <si>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</si>
  <si>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</si>
  <si>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</si>
  <si>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</si>
  <si>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</si>
  <si>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</si>
  <si>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</si>
  <si>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</si>
  <si>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</si>
  <si>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</si>
  <si>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</si>
  <si>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</si>
  <si>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</si>
  <si>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</si>
  <si>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</si>
  <si>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</si>
  <si>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</si>
  <si>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</si>
  <si>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</si>
  <si>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</si>
  <si>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</si>
  <si>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</si>
  <si>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</si>
  <si>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</si>
  <si>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</si>
  <si>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</si>
  <si>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</si>
  <si>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</si>
  <si>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</si>
  <si>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</si>
  <si>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</si>
  <si>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</si>
  <si>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</si>
  <si>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</si>
  <si>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</si>
  <si>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</si>
  <si>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</si>
  <si>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</si>
  <si>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</si>
  <si>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</si>
  <si>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</si>
  <si>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</si>
  <si>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</si>
  <si>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</si>
  <si>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</si>
  <si>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</si>
  <si>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</si>
  <si>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</si>
  <si>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</si>
  <si>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</si>
  <si>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</si>
  <si>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</si>
  <si>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</si>
  <si>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</si>
  <si>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</si>
  <si>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</si>
  <si>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</si>
  <si>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</si>
  <si>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</si>
  <si>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</si>
  <si>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</si>
  <si>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</si>
  <si>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</si>
  <si>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</si>
  <si>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</si>
  <si>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</si>
  <si>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</si>
  <si>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</si>
  <si>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</si>
  <si>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</si>
  <si>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</si>
  <si>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</si>
  <si>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</si>
  <si>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</si>
  <si>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</si>
  <si>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</si>
  <si>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</si>
  <si>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</si>
  <si>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</si>
  <si>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</si>
  <si>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</si>
  <si>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</si>
  <si>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</si>
  <si>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</si>
  <si>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</si>
  <si>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</si>
  <si>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</si>
  <si>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</si>
  <si>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</si>
  <si>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</si>
  <si>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</si>
  <si>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</si>
  <si>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</si>
  <si>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</si>
  <si>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</si>
  <si>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</si>
  <si>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</si>
  <si>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</si>
  <si>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</si>
  <si>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</si>
  <si>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</si>
  <si>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</si>
  <si>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</si>
  <si>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</si>
  <si>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</si>
  <si>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</si>
  <si>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</si>
  <si>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</si>
  <si>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</si>
  <si>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</si>
  <si>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</si>
  <si>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</si>
  <si>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</si>
  <si>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</si>
  <si>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</si>
  <si>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</si>
  <si>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</si>
  <si>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</si>
  <si>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</si>
  <si>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</si>
  <si>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</si>
  <si>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</si>
  <si>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</si>
  <si>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</si>
  <si>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</si>
  <si>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</si>
  <si>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</si>
  <si>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</si>
  <si>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</si>
  <si>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</si>
  <si>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</si>
  <si>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</si>
  <si>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</si>
  <si>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</si>
  <si>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</si>
  <si>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</si>
  <si>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</si>
  <si>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</si>
  <si>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</si>
  <si>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</si>
  <si>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</si>
  <si>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</si>
  <si>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</si>
  <si>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</si>
  <si>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</si>
  <si>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</si>
  <si>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</si>
  <si>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</si>
  <si>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</si>
  <si>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</si>
  <si>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</si>
  <si>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</si>
  <si>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</si>
  <si>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</si>
  <si>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</si>
  <si>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</si>
  <si>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</si>
  <si>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</si>
  <si>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</si>
  <si>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</si>
  <si>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</si>
  <si>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</si>
  <si>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</si>
  <si>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</si>
  <si>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</si>
  <si>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</si>
  <si>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</si>
  <si>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</si>
  <si>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</si>
  <si>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</si>
  <si>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</si>
  <si>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</si>
  <si>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</si>
  <si>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</si>
  <si>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</si>
  <si>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</si>
  <si>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</si>
  <si>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</si>
  <si>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</si>
  <si>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</si>
  <si>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</si>
  <si>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</si>
  <si>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</si>
  <si>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</si>
  <si>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</si>
  <si>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</si>
  <si>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</si>
  <si>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</si>
  <si>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</si>
  <si>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</si>
  <si>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</si>
  <si>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</si>
  <si>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</si>
  <si>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</si>
  <si>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</si>
  <si>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</si>
  <si>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</si>
  <si>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</si>
  <si>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</si>
  <si>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</si>
  <si>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</si>
  <si>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</si>
  <si>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</si>
  <si>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</si>
  <si>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</si>
  <si>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</si>
  <si>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</si>
  <si>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</si>
  <si>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</si>
  <si>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</si>
  <si>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</si>
  <si>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</si>
  <si>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</si>
  <si>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</si>
  <si>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</si>
  <si>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</si>
  <si>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</si>
  <si>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</si>
  <si>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</si>
  <si>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</si>
  <si>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</si>
  <si>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</si>
  <si>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</si>
  <si>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</si>
  <si>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</si>
  <si>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</si>
  <si>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</si>
  <si>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</si>
  <si>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</si>
  <si>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</si>
  <si>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</si>
  <si>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</si>
  <si>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</si>
  <si>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</si>
  <si>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</si>
  <si>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</si>
  <si>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</si>
  <si>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</si>
  <si>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</si>
  <si>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</si>
  <si>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</si>
  <si>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</si>
  <si>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</si>
  <si>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</si>
  <si>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</si>
  <si>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</si>
  <si>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</si>
  <si>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</si>
  <si>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</si>
  <si>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</si>
  <si>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</si>
  <si>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</si>
  <si>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</si>
  <si>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</si>
  <si>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</si>
  <si>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</si>
  <si>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</si>
  <si>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</si>
  <si>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</si>
  <si>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</si>
  <si>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</si>
  <si>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</si>
  <si>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</si>
  <si>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</si>
  <si>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</si>
  <si>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</si>
  <si>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</si>
  <si>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</si>
  <si>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</si>
  <si>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</si>
  <si>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</si>
  <si>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</si>
  <si>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</si>
  <si>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</si>
  <si>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</si>
  <si>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</si>
  <si>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</si>
  <si>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</si>
  <si>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</si>
  <si>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</si>
  <si>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</si>
  <si>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</si>
  <si>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</si>
  <si>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</si>
  <si>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</si>
  <si>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</si>
  <si>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</si>
  <si>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</si>
  <si>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</si>
  <si>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</si>
  <si>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</si>
  <si>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</si>
  <si>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</si>
  <si>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</si>
  <si>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</si>
  <si>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</si>
  <si>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</si>
  <si>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</si>
  <si>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</si>
  <si>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</si>
  <si>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</si>
  <si>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</si>
  <si>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</si>
  <si>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</si>
  <si>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</si>
  <si>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</si>
  <si>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</si>
  <si>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</si>
  <si>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</si>
  <si>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</si>
  <si>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</si>
  <si>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</si>
  <si>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</si>
  <si>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</si>
  <si>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</si>
  <si>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</si>
  <si>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</si>
  <si>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</si>
  <si>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</si>
  <si>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</si>
  <si>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</si>
  <si>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</si>
  <si>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</si>
  <si>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</si>
  <si>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</si>
  <si>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</si>
  <si>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</si>
  <si>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</si>
  <si>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</si>
  <si>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</si>
  <si>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</si>
  <si>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</si>
  <si>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</si>
  <si>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</si>
  <si>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</si>
  <si>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</si>
  <si>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</si>
  <si>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</si>
  <si>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</si>
  <si>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</si>
  <si>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</si>
  <si>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</si>
  <si>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</si>
  <si>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</si>
  <si>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</si>
  <si>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</si>
  <si>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2019_03_28_000048_create_fiscalyearmaster_table.php</t>
  </si>
  <si>
    <t>2019_03_28_000049_create_functiondetails_table.php</t>
  </si>
  <si>
    <t>taxcode02</t>
  </si>
  <si>
    <t>taxfactor01</t>
  </si>
  <si>
    <t>subtaxfactor01</t>
  </si>
  <si>
    <t>taxcode01</t>
  </si>
  <si>
    <t>2019_03_28_000050_create_product_group_master_table.php</t>
  </si>
  <si>
    <t>2019_03_28_000051_create_products_table.php</t>
  </si>
  <si>
    <t>2019_03_28_000052_create_product_groups_table.php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</si>
  <si>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</si>
  <si>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</si>
  <si>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</si>
  <si>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</si>
  <si>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</si>
  <si>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</si>
  <si>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</si>
  <si>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</si>
  <si>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</si>
  <si>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</si>
  <si>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</si>
  <si>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</si>
  <si>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</si>
  <si>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</si>
  <si>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</si>
  <si>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</si>
  <si>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</si>
  <si>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</si>
  <si>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</si>
  <si>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</si>
  <si>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</si>
  <si>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</si>
  <si>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</si>
  <si>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</si>
  <si>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</si>
  <si>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</si>
  <si>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</si>
  <si>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</si>
  <si>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</si>
  <si>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</si>
  <si>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</si>
  <si>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</si>
  <si>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</si>
  <si>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</si>
  <si>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</si>
  <si>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</si>
  <si>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</si>
  <si>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</si>
  <si>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</si>
  <si>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</si>
  <si>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</si>
  <si>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</si>
  <si>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</si>
  <si>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</si>
  <si>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</si>
  <si>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</si>
  <si>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</si>
  <si>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</si>
  <si>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</si>
  <si>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</si>
  <si>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</si>
  <si>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</si>
  <si>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</si>
  <si>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</si>
  <si>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</si>
  <si>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</si>
  <si>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</si>
  <si>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</si>
  <si>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</si>
  <si>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</si>
  <si>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</si>
  <si>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</si>
  <si>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</si>
  <si>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</si>
  <si>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User</t>
  </si>
  <si>
    <t>Select Store</t>
  </si>
  <si>
    <t>Enter Sequence Start Number</t>
  </si>
  <si>
    <t>Enter Sequence End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</si>
  <si>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</si>
  <si>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</si>
  <si>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</si>
  <si>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</si>
  <si>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</si>
  <si>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</si>
  <si>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</si>
  <si>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</si>
  <si>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</si>
  <si>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</si>
  <si>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</si>
  <si>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</si>
  <si>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</si>
  <si>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</si>
  <si>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</si>
  <si>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</si>
  <si>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</si>
  <si>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</si>
  <si>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</si>
  <si>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</si>
  <si>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</si>
  <si>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</si>
  <si>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</si>
  <si>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</si>
  <si>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</si>
  <si>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</si>
  <si>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</si>
  <si>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</si>
  <si>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</si>
  <si>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</si>
  <si>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Formt o update 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</si>
  <si>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</si>
  <si>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</si>
  <si>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</si>
  <si>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</si>
  <si>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</si>
  <si>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</si>
  <si>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</si>
  <si>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</si>
  <si>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</si>
  <si>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</si>
  <si>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</si>
  <si>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</si>
  <si>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</si>
  <si>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</si>
  <si>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</si>
  <si>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</si>
  <si>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</si>
  <si>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</si>
  <si>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</si>
  <si>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</si>
  <si>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</si>
  <si>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</si>
  <si>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</si>
  <si>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</si>
  <si>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</si>
  <si>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</si>
  <si>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</si>
  <si>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</si>
  <si>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</si>
  <si>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</si>
  <si>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</si>
  <si>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</si>
  <si>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</si>
  <si>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</si>
  <si>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</si>
  <si>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</si>
  <si>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tinyint</t>
  </si>
  <si>
    <t>order</t>
  </si>
  <si>
    <t>menu_types</t>
  </si>
  <si>
    <t>foreign_sales_order_item</t>
  </si>
  <si>
    <t>soi</t>
  </si>
  <si>
    <t>MenuType</t>
  </si>
  <si>
    <t>FnReserves</t>
  </si>
  <si>
    <t>2019_03_28_000053_create_product_images_table.php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</si>
  <si>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</si>
  <si>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</si>
  <si>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</si>
  <si>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</si>
  <si>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</si>
  <si>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</si>
  <si>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</si>
  <si>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2019_03_28_000061_create_product_transaction_natures_table.php</t>
  </si>
  <si>
    <t>2019_03_28_000062_create_product_transaction_types_table.php</t>
  </si>
  <si>
    <t>2019_03_28_000063_create_store_product_transactions_table.php</t>
  </si>
  <si>
    <t>2019_03_28_000064_create_transactions_table.php</t>
  </si>
  <si>
    <t>2019_03_28_000065_create_transaction_details_table.php</t>
  </si>
  <si>
    <t>2019_03_28_000066_create_d_data_table.php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</si>
  <si>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</si>
  <si>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</si>
  <si>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</si>
  <si>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2019_03_28_000070_create_receipts_table.php</t>
  </si>
  <si>
    <t>2019_03_28_000071_create_fn_reserves_table.php</t>
  </si>
  <si>
    <t>2019_03_28_000072_create_sales_order_sales_table.php</t>
  </si>
  <si>
    <t>2019_03_28_000073_create_w_bin_table.php</t>
  </si>
  <si>
    <t>2019_09_28_122226_create_menu_types_table.php</t>
  </si>
  <si>
    <t>2019_09_28_122338_create_menu_table.php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</si>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</sst>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7">
  <autoFilter ref="A1:J72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9" totalsRowShown="0" headerRowDxfId="311" dataDxfId="310">
  <autoFilter ref="A1:K9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31" headerRowDxfId="298" dataDxfId="297">
  <autoFilter ref="M1:BA31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47" dataDxfId="246">
  <autoFilter ref="BJ1:BS3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53">
  <autoFilter ref="A1:H31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90" totalsRowShown="0" dataDxfId="466">
  <autoFilter ref="A1:J29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3" totalsRowShown="0" dataDxfId="144">
  <autoFilter ref="A1:K13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3" totalsRowShown="0" headerRowDxfId="132" dataDxfId="131">
  <autoFilter ref="M1:AD13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23" totalsRowShown="0" headerRowDxfId="112" dataDxfId="111">
  <autoFilter ref="AF1:AR23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39" totalsRowShown="0" headerRowDxfId="97" dataDxfId="96">
  <autoFilter ref="AT1:BE39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72" dataDxfId="71">
  <autoFilter ref="L1:AC10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9" totalsRowShown="0" headerRowDxfId="52" dataDxfId="51">
  <autoFilter ref="AE1:AN9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28" totalsRowShown="0" headerRowDxfId="40" dataDxfId="39">
  <autoFilter ref="AP1:AW2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36" totalsRowShown="0" headerRowDxfId="360" dataDxfId="359">
  <autoFilter ref="A1:Y36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3" totalsRowShown="0" headerRowDxfId="333" dataDxfId="332">
  <autoFilter ref="AA1:AL23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5" totalsRowShown="0" dataDxfId="455">
  <autoFilter ref="A1:K335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9" totalsRowShown="0" headerRowDxfId="443" dataDxfId="442">
  <autoFilter ref="A1:R59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3">
  <autoFilter ref="A1:K68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1">
  <autoFilter ref="A1:M29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7">
  <autoFilter ref="O1:Z5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37" totalsRowShown="0" dataDxfId="384">
  <autoFilter ref="A1:N37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9">
  <autoFilter ref="P1:W11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H41" workbookViewId="0">
      <selection activeCell="I48" sqref="I48:I49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1846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850</v>
      </c>
      <c r="B52" s="7" t="str">
        <f>Tables[Name]</f>
        <v>functiondetails</v>
      </c>
      <c r="C52" s="7" t="str">
        <f>IF(RIGHT(Tables[Name],3)="ies",MID(Tables[Name],1,LEN(Tables[Name])-3)&amp;"y",IF(RIGHT(Tables[Name],1)="s",MID(Tables[Name],1,LEN(Tables[Name])-1),Tables[Name]))</f>
        <v>functiondetail</v>
      </c>
      <c r="D52" s="8" t="str">
        <f t="shared" si="0"/>
        <v>Milestone\SS\Model</v>
      </c>
      <c r="E52" s="7" t="str">
        <f>SUBSTITUTE(PROPER(Tables[Singular Name]),"_","")</f>
        <v>Functiondetail</v>
      </c>
      <c r="F52" s="7" t="str">
        <f>"php artisan make:migration create_"&amp;Tables[Table]&amp;"_table --create="&amp;Tables[Table]</f>
        <v>php artisan make:migration create_functiondetails_table --create=functiondetails</v>
      </c>
      <c r="G52" s="7" t="str">
        <f>"php artisan make:model "&amp;Tables[Class Name]</f>
        <v>php artisan make:model Functiondetail</v>
      </c>
      <c r="H52" s="7" t="str">
        <f>"protected $table = '"&amp;Tables[Table]&amp;"';"</f>
        <v>protected $table = 'functiondetails';</v>
      </c>
      <c r="I52" s="7" t="str">
        <f>"php artisan make:seed "&amp;Tables[Class Name]&amp;"TableSeeder"</f>
        <v>php artisan make:seed FunctiondetailTableSeeder</v>
      </c>
      <c r="J52" s="7" t="str">
        <f>Tables[Class Name]&amp;"TableSeeder"&amp;"::class,"</f>
        <v>FunctiondetailTableSeeder::class,</v>
      </c>
    </row>
    <row r="53" spans="1:10" x14ac:dyDescent="0.25">
      <c r="A53" s="4" t="s">
        <v>1683</v>
      </c>
      <c r="B53" s="7" t="str">
        <f>Tables[Name]</f>
        <v>product_group_master</v>
      </c>
      <c r="C53" s="7" t="str">
        <f>IF(RIGHT(Tables[Name],3)="ies",MID(Tables[Name],1,LEN(Tables[Name])-3)&amp;"y",IF(RIGHT(Tables[Name],1)="s",MID(Tables[Name],1,LEN(Tables[Name])-1),Tables[Name]))</f>
        <v>product_group_master</v>
      </c>
      <c r="D53" s="8" t="str">
        <f>"Milestone\SS\Model"</f>
        <v>Milestone\SS\Model</v>
      </c>
      <c r="E53" s="7" t="str">
        <f>SUBSTITUTE(PROPER(Tables[Singular Name]),"_","")</f>
        <v>ProductGroupMaster</v>
      </c>
      <c r="F53" s="7" t="str">
        <f>"php artisan make:migration create_"&amp;Tables[Table]&amp;"_table --create="&amp;Tables[Table]</f>
        <v>php artisan make:migration create_product_group_master_table --create=product_group_master</v>
      </c>
      <c r="G53" s="7" t="str">
        <f>"php artisan make:model "&amp;Tables[Class Name]</f>
        <v>php artisan make:model ProductGroupMaster</v>
      </c>
      <c r="H53" s="7" t="str">
        <f>"protected $table = '"&amp;Tables[Table]&amp;"';"</f>
        <v>protected $table = 'product_group_master';</v>
      </c>
      <c r="I53" s="7" t="str">
        <f>"php artisan make:seed "&amp;Tables[Class Name]&amp;"TableSeeder"</f>
        <v>php artisan make:seed ProductGroupMasterTableSeeder</v>
      </c>
      <c r="J53" s="7" t="str">
        <f>Tables[Class Name]&amp;"TableSeeder"&amp;"::class,"</f>
        <v>ProductGroupMasterTableSeeder::class,</v>
      </c>
    </row>
    <row r="54" spans="1:10" x14ac:dyDescent="0.25">
      <c r="A54" s="4" t="s">
        <v>760</v>
      </c>
      <c r="B54" s="7" t="str">
        <f>Tables[Name]</f>
        <v>products</v>
      </c>
      <c r="C54" s="7" t="str">
        <f>IF(RIGHT(Tables[Name],3)="ies",MID(Tables[Name],1,LEN(Tables[Name])-3)&amp;"y",IF(RIGHT(Tables[Name],1)="s",MID(Tables[Name],1,LEN(Tables[Name])-1),Tables[Name]))</f>
        <v>product</v>
      </c>
      <c r="D54" s="8" t="str">
        <f t="shared" si="0"/>
        <v>Milestone\SS\Model</v>
      </c>
      <c r="E54" s="7" t="str">
        <f>SUBSTITUTE(PROPER(Tables[Singular Name]),"_","")</f>
        <v>Product</v>
      </c>
      <c r="F54" s="7" t="str">
        <f>"php artisan make:migration create_"&amp;Tables[Table]&amp;"_table --create="&amp;Tables[Table]</f>
        <v>php artisan make:migration create_products_table --create=products</v>
      </c>
      <c r="G54" s="7" t="str">
        <f>"php artisan make:model "&amp;Tables[Class Name]</f>
        <v>php artisan make:model Product</v>
      </c>
      <c r="H54" s="7" t="str">
        <f>"protected $table = '"&amp;Tables[Table]&amp;"';"</f>
        <v>protected $table = 'products';</v>
      </c>
      <c r="I54" s="7" t="str">
        <f>"php artisan make:seed "&amp;Tables[Class Name]&amp;"TableSeeder"</f>
        <v>php artisan make:seed ProductTableSeeder</v>
      </c>
      <c r="J54" s="7" t="str">
        <f>Tables[Class Name]&amp;"TableSeeder"&amp;"::class,"</f>
        <v>ProductTableSeeder::class,</v>
      </c>
    </row>
    <row r="55" spans="1:10" x14ac:dyDescent="0.25">
      <c r="A55" s="4" t="s">
        <v>1697</v>
      </c>
      <c r="B55" s="7" t="str">
        <f>Tables[Name]</f>
        <v>product_groups</v>
      </c>
      <c r="C55" s="7" t="str">
        <f>IF(RIGHT(Tables[Name],3)="ies",MID(Tables[Name],1,LEN(Tables[Name])-3)&amp;"y",IF(RIGHT(Tables[Name],1)="s",MID(Tables[Name],1,LEN(Tables[Name])-1),Tables[Name]))</f>
        <v>product_group</v>
      </c>
      <c r="D55" s="8" t="str">
        <f>"Milestone\SS\Model"</f>
        <v>Milestone\SS\Model</v>
      </c>
      <c r="E55" s="7" t="str">
        <f>SUBSTITUTE(PROPER(Tables[Singular Name]),"_","")</f>
        <v>ProductGroup</v>
      </c>
      <c r="F55" s="7" t="str">
        <f>"php artisan make:migration create_"&amp;Tables[Table]&amp;"_table --create="&amp;Tables[Table]</f>
        <v>php artisan make:migration create_product_groups_table --create=product_groups</v>
      </c>
      <c r="G55" s="7" t="str">
        <f>"php artisan make:model "&amp;Tables[Class Name]</f>
        <v>php artisan make:model ProductGroup</v>
      </c>
      <c r="H55" s="7" t="str">
        <f>"protected $table = '"&amp;Tables[Table]&amp;"';"</f>
        <v>protected $table = 'product_groups';</v>
      </c>
      <c r="I55" s="7" t="str">
        <f>"php artisan make:seed "&amp;Tables[Class Name]&amp;"TableSeeder"</f>
        <v>php artisan make:seed ProductGroupTableSeeder</v>
      </c>
      <c r="J55" s="7" t="str">
        <f>Tables[Class Name]&amp;"TableSeeder"&amp;"::class,"</f>
        <v>ProductGroupTableSeeder::class,</v>
      </c>
    </row>
    <row r="56" spans="1:10" x14ac:dyDescent="0.25">
      <c r="A56" s="4" t="s">
        <v>1709</v>
      </c>
      <c r="B56" s="7" t="str">
        <f>Tables[Name]</f>
        <v>product_images</v>
      </c>
      <c r="C56" s="7" t="str">
        <f>IF(RIGHT(Tables[Name],3)="ies",MID(Tables[Name],1,LEN(Tables[Name])-3)&amp;"y",IF(RIGHT(Tables[Name],1)="s",MID(Tables[Name],1,LEN(Tables[Name])-1),Tables[Name]))</f>
        <v>product_image</v>
      </c>
      <c r="D56" s="8" t="str">
        <f>"Milestone\SS\Model"</f>
        <v>Milestone\SS\Model</v>
      </c>
      <c r="E56" s="7" t="str">
        <f>SUBSTITUTE(PROPER(Tables[Singular Name]),"_","")</f>
        <v>ProductImage</v>
      </c>
      <c r="F56" s="7" t="str">
        <f>"php artisan make:migration create_"&amp;Tables[Table]&amp;"_table --create="&amp;Tables[Table]</f>
        <v>php artisan make:migration create_product_images_table --create=product_images</v>
      </c>
      <c r="G56" s="7" t="str">
        <f>"php artisan make:model "&amp;Tables[Class Name]</f>
        <v>php artisan make:model ProductImage</v>
      </c>
      <c r="H56" s="7" t="str">
        <f>"protected $table = '"&amp;Tables[Table]&amp;"';"</f>
        <v>protected $table = 'product_images';</v>
      </c>
      <c r="I56" s="7" t="str">
        <f>"php artisan make:seed "&amp;Tables[Class Name]&amp;"TableSeeder"</f>
        <v>php artisan make:seed ProductImageTableSeeder</v>
      </c>
      <c r="J56" s="7" t="str">
        <f>Tables[Class Name]&amp;"TableSeeder"&amp;"::class,"</f>
        <v>ProductImageTableSeeder::class,</v>
      </c>
    </row>
    <row r="57" spans="1:10" x14ac:dyDescent="0.25">
      <c r="A57" s="4" t="s">
        <v>762</v>
      </c>
      <c r="B57" s="7" t="str">
        <f>Tables[Name]</f>
        <v>pricelist</v>
      </c>
      <c r="C57" s="7" t="str">
        <f>IF(RIGHT(Tables[Name],3)="ies",MID(Tables[Name],1,LEN(Tables[Name])-3)&amp;"y",IF(RIGHT(Tables[Name],1)="s",MID(Tables[Name],1,LEN(Tables[Name])-1),Tables[Name]))</f>
        <v>pricelist</v>
      </c>
      <c r="D57" s="8" t="str">
        <f t="shared" si="0"/>
        <v>Milestone\SS\Model</v>
      </c>
      <c r="E57" s="7" t="str">
        <f>SUBSTITUTE(PROPER(Tables[Singular Name]),"_","")</f>
        <v>Pricelist</v>
      </c>
      <c r="F57" s="7" t="str">
        <f>"php artisan make:migration create_"&amp;Tables[Table]&amp;"_table --create="&amp;Tables[Table]</f>
        <v>php artisan make:migration create_pricelist_table --create=pricelist</v>
      </c>
      <c r="G57" s="7" t="str">
        <f>"php artisan make:model "&amp;Tables[Class Name]</f>
        <v>php artisan make:model Pricelist</v>
      </c>
      <c r="H57" s="7" t="str">
        <f>"protected $table = '"&amp;Tables[Table]&amp;"';"</f>
        <v>protected $table = 'pricelist';</v>
      </c>
      <c r="I57" s="7" t="str">
        <f>"php artisan make:seed "&amp;Tables[Class Name]&amp;"TableSeeder"</f>
        <v>php artisan make:seed PricelistTableSeeder</v>
      </c>
      <c r="J57" s="7" t="str">
        <f>Tables[Class Name]&amp;"TableSeeder"&amp;"::class,"</f>
        <v>PricelistTableSeeder::class,</v>
      </c>
    </row>
    <row r="58" spans="1:10" x14ac:dyDescent="0.25">
      <c r="A58" s="4" t="s">
        <v>763</v>
      </c>
      <c r="B58" s="7" t="str">
        <f>Tables[Name]</f>
        <v>pricelist_products</v>
      </c>
      <c r="C58" s="7" t="str">
        <f>IF(RIGHT(Tables[Name],3)="ies",MID(Tables[Name],1,LEN(Tables[Name])-3)&amp;"y",IF(RIGHT(Tables[Name],1)="s",MID(Tables[Name],1,LEN(Tables[Name])-1),Tables[Name]))</f>
        <v>pricelist_product</v>
      </c>
      <c r="D58" s="8" t="str">
        <f t="shared" si="0"/>
        <v>Milestone\SS\Model</v>
      </c>
      <c r="E58" s="7" t="str">
        <f>SUBSTITUTE(PROPER(Tables[Singular Name]),"_","")</f>
        <v>PricelistProduct</v>
      </c>
      <c r="F58" s="7" t="str">
        <f>"php artisan make:migration create_"&amp;Tables[Table]&amp;"_table --create="&amp;Tables[Table]</f>
        <v>php artisan make:migration create_pricelist_products_table --create=pricelist_products</v>
      </c>
      <c r="G58" s="7" t="str">
        <f>"php artisan make:model "&amp;Tables[Class Name]</f>
        <v>php artisan make:model PricelistProduct</v>
      </c>
      <c r="H58" s="7" t="str">
        <f>"protected $table = '"&amp;Tables[Table]&amp;"';"</f>
        <v>protected $table = 'pricelist_products';</v>
      </c>
      <c r="I58" s="7" t="str">
        <f>"php artisan make:seed "&amp;Tables[Class Name]&amp;"TableSeeder"</f>
        <v>php artisan make:seed PricelistProductTableSeeder</v>
      </c>
      <c r="J58" s="7" t="str">
        <f>Tables[Class Name]&amp;"TableSeeder"&amp;"::class,"</f>
        <v>PricelistProductTableSeeder::class,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898</v>
      </c>
      <c r="B64" s="7" t="str">
        <f>Tables[Name]</f>
        <v>transactions</v>
      </c>
      <c r="C64" s="7" t="str">
        <f>IF(RIGHT(Tables[Name],3)="ies",MID(Tables[Name],1,LEN(Tables[Name])-3)&amp;"y",IF(RIGHT(Tables[Name],1)="s",MID(Tables[Name],1,LEN(Tables[Name])-1),Tables[Name]))</f>
        <v>transaction</v>
      </c>
      <c r="D64" s="7" t="str">
        <f t="shared" ref="D64:D72" si="2">"Milestone\SS\Model"</f>
        <v>Milestone\SS\Model</v>
      </c>
      <c r="E64" s="7" t="str">
        <f>SUBSTITUTE(PROPER(Tables[Singular Name]),"_","")</f>
        <v>Transaction</v>
      </c>
      <c r="F64" s="7" t="str">
        <f>"php artisan make:migration create_"&amp;Tables[Table]&amp;"_table --create="&amp;Tables[Table]</f>
        <v>php artisan make:migration create_transactions_table --create=transactions</v>
      </c>
      <c r="G64" s="7" t="str">
        <f>"php artisan make:model "&amp;Tables[Class Name]</f>
        <v>php artisan make:model Transaction</v>
      </c>
      <c r="H64" s="7" t="str">
        <f>"protected $table = '"&amp;Tables[Table]&amp;"';"</f>
        <v>protected $table = 'transactions';</v>
      </c>
      <c r="I64" s="7" t="str">
        <f>"php artisan make:seed "&amp;Tables[Class Name]&amp;"TableSeeder"</f>
        <v>php artisan make:seed TransactionTableSeeder</v>
      </c>
      <c r="J64" s="7" t="str">
        <f>Tables[Class Name]&amp;"TableSeeder"&amp;"::class,"</f>
        <v>TransactionTableSeeder::class,</v>
      </c>
    </row>
    <row r="65" spans="1:10" x14ac:dyDescent="0.25">
      <c r="A65" s="4" t="s">
        <v>899</v>
      </c>
      <c r="B65" s="7" t="str">
        <f>Tables[Name]</f>
        <v>transaction_details</v>
      </c>
      <c r="C65" s="7" t="str">
        <f>IF(RIGHT(Tables[Name],3)="ies",MID(Tables[Name],1,LEN(Tables[Name])-3)&amp;"y",IF(RIGHT(Tables[Name],1)="s",MID(Tables[Name],1,LEN(Tables[Name])-1),Tables[Name]))</f>
        <v>transaction_detail</v>
      </c>
      <c r="D65" s="7" t="str">
        <f t="shared" si="2"/>
        <v>Milestone\SS\Model</v>
      </c>
      <c r="E65" s="7" t="str">
        <f>SUBSTITUTE(PROPER(Tables[Singular Name]),"_","")</f>
        <v>TransactionDetail</v>
      </c>
      <c r="F65" s="7" t="str">
        <f>"php artisan make:migration create_"&amp;Tables[Table]&amp;"_table --create="&amp;Tables[Table]</f>
        <v>php artisan make:migration create_transaction_details_table --create=transaction_details</v>
      </c>
      <c r="G65" s="7" t="str">
        <f>"php artisan make:model "&amp;Tables[Class Name]</f>
        <v>php artisan make:model TransactionDetail</v>
      </c>
      <c r="H65" s="7" t="str">
        <f>"protected $table = '"&amp;Tables[Table]&amp;"';"</f>
        <v>protected $table = 'transaction_details';</v>
      </c>
      <c r="I65" s="7" t="str">
        <f>"php artisan make:seed "&amp;Tables[Class Name]&amp;"TableSeeder"</f>
        <v>php artisan make:seed TransactionDetailTableSeeder</v>
      </c>
      <c r="J65" s="7" t="str">
        <f>Tables[Class Name]&amp;"TableSeeder"&amp;"::class,"</f>
        <v>TransactionDetailTableSeeder::class,</v>
      </c>
    </row>
    <row r="66" spans="1:10" x14ac:dyDescent="0.25">
      <c r="A66" s="4" t="s">
        <v>1054</v>
      </c>
      <c r="B66" s="7" t="str">
        <f>Tables[Name]</f>
        <v>d_data</v>
      </c>
      <c r="C66" s="7" t="str">
        <f>IF(RIGHT(Tables[Name],3)="ies",MID(Tables[Name],1,LEN(Tables[Name])-3)&amp;"y",IF(RIGHT(Tables[Name],1)="s",MID(Tables[Name],1,LEN(Tables[Name])-1),Tables[Name]))</f>
        <v>d_data</v>
      </c>
      <c r="D66" s="7" t="str">
        <f>"Milestone\SS\Model"</f>
        <v>Milestone\SS\Model</v>
      </c>
      <c r="E66" s="7" t="str">
        <f>SUBSTITUTE(PROPER(Tables[Singular Name]),"_","")</f>
        <v>DData</v>
      </c>
      <c r="F66" s="7" t="str">
        <f>"php artisan make:migration create_"&amp;Tables[Table]&amp;"_table --create="&amp;Tables[Table]</f>
        <v>php artisan make:migration create_d_data_table --create=d_data</v>
      </c>
      <c r="G66" s="7" t="str">
        <f>"php artisan make:model "&amp;Tables[Class Name]</f>
        <v>php artisan make:model DData</v>
      </c>
      <c r="H66" s="7" t="str">
        <f>"protected $table = '"&amp;Tables[Table]&amp;"';"</f>
        <v>protected $table = 'd_data';</v>
      </c>
      <c r="I66" s="7" t="str">
        <f>"php artisan make:seed "&amp;Tables[Class Name]&amp;"TableSeeder"</f>
        <v>php artisan make:seed DDataTableSeeder</v>
      </c>
      <c r="J66" s="7" t="str">
        <f>Tables[Class Name]&amp;"TableSeeder"&amp;"::class,"</f>
        <v>DDataTableSeeder::class,</v>
      </c>
    </row>
    <row r="67" spans="1:10" x14ac:dyDescent="0.25">
      <c r="A67" s="4" t="s">
        <v>949</v>
      </c>
      <c r="B67" s="7" t="str">
        <f>Tables[Name]</f>
        <v>sales_order</v>
      </c>
      <c r="C67" s="7" t="str">
        <f>IF(RIGHT(Tables[Name],3)="ies",MID(Tables[Name],1,LEN(Tables[Name])-3)&amp;"y",IF(RIGHT(Tables[Name],1)="s",MID(Tables[Name],1,LEN(Tables[Name])-1),Tables[Name]))</f>
        <v>sales_order</v>
      </c>
      <c r="D67" s="7" t="str">
        <f t="shared" si="2"/>
        <v>Milestone\SS\Model</v>
      </c>
      <c r="E67" s="7" t="str">
        <f>SUBSTITUTE(PROPER(Tables[Singular Name]),"_","")</f>
        <v>SalesOrder</v>
      </c>
      <c r="F67" s="7" t="str">
        <f>"php artisan make:migration create_"&amp;Tables[Table]&amp;"_table --create="&amp;Tables[Table]</f>
        <v>php artisan make:migration create_sales_order_table --create=sales_order</v>
      </c>
      <c r="G67" s="7" t="str">
        <f>"php artisan make:model "&amp;Tables[Class Name]</f>
        <v>php artisan make:model SalesOrder</v>
      </c>
      <c r="H67" s="7" t="str">
        <f>"protected $table = '"&amp;Tables[Table]&amp;"';"</f>
        <v>protected $table = 'sales_order';</v>
      </c>
      <c r="I67" s="7" t="str">
        <f>"php artisan make:seed "&amp;Tables[Class Name]&amp;"TableSeeder"</f>
        <v>php artisan make:seed SalesOrderTableSeeder</v>
      </c>
      <c r="J67" s="7" t="str">
        <f>Tables[Class Name]&amp;"TableSeeder"&amp;"::class,"</f>
        <v>SalesOrderTableSeeder::class,</v>
      </c>
    </row>
    <row r="68" spans="1:10" x14ac:dyDescent="0.25">
      <c r="A68" s="4" t="s">
        <v>950</v>
      </c>
      <c r="B68" s="7" t="str">
        <f>Tables[Name]</f>
        <v>sales_order_items</v>
      </c>
      <c r="C68" s="7" t="str">
        <f>IF(RIGHT(Tables[Name],3)="ies",MID(Tables[Name],1,LEN(Tables[Name])-3)&amp;"y",IF(RIGHT(Tables[Name],1)="s",MID(Tables[Name],1,LEN(Tables[Name])-1),Tables[Name]))</f>
        <v>sales_order_item</v>
      </c>
      <c r="D68" s="7" t="str">
        <f t="shared" si="2"/>
        <v>Milestone\SS\Model</v>
      </c>
      <c r="E68" s="7" t="str">
        <f>SUBSTITUTE(PROPER(Tables[Singular Name]),"_","")</f>
        <v>SalesOrderItem</v>
      </c>
      <c r="F68" s="7" t="str">
        <f>"php artisan make:migration create_"&amp;Tables[Table]&amp;"_table --create="&amp;Tables[Table]</f>
        <v>php artisan make:migration create_sales_order_items_table --create=sales_order_items</v>
      </c>
      <c r="G68" s="7" t="str">
        <f>"php artisan make:model "&amp;Tables[Class Name]</f>
        <v>php artisan make:model SalesOrderItem</v>
      </c>
      <c r="H68" s="7" t="str">
        <f>"protected $table = '"&amp;Tables[Table]&amp;"';"</f>
        <v>protected $table = 'sales_order_items';</v>
      </c>
      <c r="I68" s="7" t="str">
        <f>"php artisan make:seed "&amp;Tables[Class Name]&amp;"TableSeeder"</f>
        <v>php artisan make:seed SalesOrderItemTableSeeder</v>
      </c>
      <c r="J68" s="7" t="str">
        <f>Tables[Class Name]&amp;"TableSeeder"&amp;"::class,"</f>
        <v>SalesOrderItemTableSeeder::class,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2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1615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1626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2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0"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9" si="0">IFERROR($A1+1,1)</f>
        <v>1</v>
      </c>
      <c r="B2" s="1" t="s">
        <v>1623</v>
      </c>
      <c r="C2" s="8" t="str">
        <f>MID(MigrationRenamer[Filename],26,LEN(MigrationRenamer[Filename])-35)</f>
        <v>setup</v>
      </c>
      <c r="D2" s="8" t="str">
        <f t="shared" ref="D2:D29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1624</v>
      </c>
      <c r="C3" s="8" t="str">
        <f>MID(MigrationRenamer[Filename],26,LEN(MigrationRenamer[Filename])-35)</f>
        <v>settings</v>
      </c>
      <c r="D3" s="8" t="str">
        <f t="shared" si="1"/>
        <v>2019_03_28_</v>
      </c>
      <c r="E3" s="8" t="str">
        <f>TEXT(MATCH(MigrationRenamer[[#This Row],[Table]],Tables[Table],0),"000000")</f>
        <v>000049</v>
      </c>
      <c r="F3" s="8" t="str">
        <f>RIGHT(MigrationRenamer[Filename],LEN(MigrationRenamer[Filename])-LEN(MigrationRenamer[Date Part])-LEN(MigrationRenamer[Sequence]))</f>
        <v>_create_settings_table.php</v>
      </c>
      <c r="G3" s="8" t="str">
        <f>MigrationRenamer[Date Part]&amp;MigrationRenamer[Sequence]&amp;MigrationRenamer[Name Part]</f>
        <v>2019_03_28_000049_create_settings_table.php</v>
      </c>
      <c r="H3" s="8" t="str">
        <f>IFERROR("ren "&amp;MigrationRenamer[Filename]&amp;" "&amp;MigrationRenamer[New Name],"del "&amp;MigrationRenamer[Filename])</f>
        <v>ren 2019_03_28_000047_create_settings_table.php 2019_03_28_000049_create_settings_table.php</v>
      </c>
    </row>
    <row r="4" spans="1:8" x14ac:dyDescent="0.25">
      <c r="A4" s="32">
        <f t="shared" si="0"/>
        <v>3</v>
      </c>
      <c r="B4" s="1" t="s">
        <v>1700</v>
      </c>
      <c r="C4" s="8" t="str">
        <f>MID(MigrationRenamer[Filename],26,LEN(MigrationRenamer[Filename])-35)</f>
        <v>fiscalyearmaster</v>
      </c>
      <c r="D4" s="8" t="str">
        <f t="shared" si="1"/>
        <v>2019_03_28_</v>
      </c>
      <c r="E4" s="8" t="str">
        <f>TEXT(MATCH(MigrationRenamer[[#This Row],[Table]],Tables[Table],0),"000000")</f>
        <v>000050</v>
      </c>
      <c r="F4" s="8" t="str">
        <f>RIGHT(MigrationRenamer[Filename],LEN(MigrationRenamer[Filename])-LEN(MigrationRenamer[Date Part])-LEN(MigrationRenamer[Sequence]))</f>
        <v>_create_fiscalyearmaster_table.php</v>
      </c>
      <c r="G4" s="8" t="str">
        <f>MigrationRenamer[Date Part]&amp;MigrationRenamer[Sequence]&amp;MigrationRenamer[Name Part]</f>
        <v>2019_03_28_000050_create_fiscalyearmaster_table.php</v>
      </c>
      <c r="H4" s="8" t="str">
        <f>IFERROR("ren "&amp;MigrationRenamer[Filename]&amp;" "&amp;MigrationRenamer[New Name],"del "&amp;MigrationRenamer[Filename])</f>
        <v>ren 2019_03_28_000048_create_fiscalyearmaster_table.php 2019_03_28_000050_create_fiscalyearmaster_table.php</v>
      </c>
    </row>
    <row r="5" spans="1:8" x14ac:dyDescent="0.25">
      <c r="A5" s="32">
        <f t="shared" si="0"/>
        <v>4</v>
      </c>
      <c r="B5" s="1" t="s">
        <v>1701</v>
      </c>
      <c r="C5" s="8" t="str">
        <f>MID(MigrationRenamer[Filename],26,LEN(MigrationRenamer[Filename])-35)</f>
        <v>functiondetails</v>
      </c>
      <c r="D5" s="8" t="str">
        <f t="shared" si="1"/>
        <v>2019_03_28_</v>
      </c>
      <c r="E5" s="8" t="str">
        <f>TEXT(MATCH(MigrationRenamer[[#This Row],[Table]],Tables[Table],0),"000000")</f>
        <v>000051</v>
      </c>
      <c r="F5" s="8" t="str">
        <f>RIGHT(MigrationRenamer[Filename],LEN(MigrationRenamer[Filename])-LEN(MigrationRenamer[Date Part])-LEN(MigrationRenamer[Sequence]))</f>
        <v>_create_functiondetails_table.php</v>
      </c>
      <c r="G5" s="8" t="str">
        <f>MigrationRenamer[Date Part]&amp;MigrationRenamer[Sequence]&amp;MigrationRenamer[Name Part]</f>
        <v>2019_03_28_000051_create_functiondetails_table.php</v>
      </c>
      <c r="H5" s="8" t="str">
        <f>IFERROR("ren "&amp;MigrationRenamer[Filename]&amp;" "&amp;MigrationRenamer[New Name],"del "&amp;MigrationRenamer[Filename])</f>
        <v>ren 2019_03_28_000049_create_functiondetails_table.php 2019_03_28_000051_create_functiondetails_table.php</v>
      </c>
    </row>
    <row r="6" spans="1:8" x14ac:dyDescent="0.25">
      <c r="A6" s="32">
        <f t="shared" si="0"/>
        <v>5</v>
      </c>
      <c r="B6" s="1" t="s">
        <v>1706</v>
      </c>
      <c r="C6" s="8" t="str">
        <f>MID(MigrationRenamer[Filename],26,LEN(MigrationRenamer[Filename])-35)</f>
        <v>product_group_master</v>
      </c>
      <c r="D6" s="8" t="str">
        <f t="shared" si="1"/>
        <v>2019_03_28_</v>
      </c>
      <c r="E6" s="8" t="str">
        <f>TEXT(MATCH(MigrationRenamer[[#This Row],[Table]],Tables[Table],0),"000000")</f>
        <v>000052</v>
      </c>
      <c r="F6" s="8" t="str">
        <f>RIGHT(MigrationRenamer[Filename],LEN(MigrationRenamer[Filename])-LEN(MigrationRenamer[Date Part])-LEN(MigrationRenamer[Sequence]))</f>
        <v>_create_product_group_master_table.php</v>
      </c>
      <c r="G6" s="8" t="str">
        <f>MigrationRenamer[Date Part]&amp;MigrationRenamer[Sequence]&amp;MigrationRenamer[Name Part]</f>
        <v>2019_03_28_000052_create_product_group_master_table.php</v>
      </c>
      <c r="H6" s="8" t="str">
        <f>IFERROR("ren "&amp;MigrationRenamer[Filename]&amp;" "&amp;MigrationRenamer[New Name],"del "&amp;MigrationRenamer[Filename])</f>
        <v>ren 2019_03_28_000050_create_product_group_master_table.php 2019_03_28_000052_create_product_group_master_table.php</v>
      </c>
    </row>
    <row r="7" spans="1:8" x14ac:dyDescent="0.25">
      <c r="A7" s="32">
        <f t="shared" si="0"/>
        <v>6</v>
      </c>
      <c r="B7" s="1" t="s">
        <v>1707</v>
      </c>
      <c r="C7" s="8" t="str">
        <f>MID(MigrationRenamer[Filename],26,LEN(MigrationRenamer[Filename])-35)</f>
        <v>products</v>
      </c>
      <c r="D7" s="8" t="str">
        <f t="shared" si="1"/>
        <v>2019_03_28_</v>
      </c>
      <c r="E7" s="8" t="str">
        <f>TEXT(MATCH(MigrationRenamer[[#This Row],[Table]],Tables[Table],0),"000000")</f>
        <v>000053</v>
      </c>
      <c r="F7" s="8" t="str">
        <f>RIGHT(MigrationRenamer[Filename],LEN(MigrationRenamer[Filename])-LEN(MigrationRenamer[Date Part])-LEN(MigrationRenamer[Sequence]))</f>
        <v>_create_products_table.php</v>
      </c>
      <c r="G7" s="8" t="str">
        <f>MigrationRenamer[Date Part]&amp;MigrationRenamer[Sequence]&amp;MigrationRenamer[Name Part]</f>
        <v>2019_03_28_000053_create_products_table.php</v>
      </c>
      <c r="H7" s="8" t="str">
        <f>IFERROR("ren "&amp;MigrationRenamer[Filename]&amp;" "&amp;MigrationRenamer[New Name],"del "&amp;MigrationRenamer[Filename])</f>
        <v>ren 2019_03_28_000051_create_products_table.php 2019_03_28_000053_create_products_table.php</v>
      </c>
    </row>
    <row r="8" spans="1:8" x14ac:dyDescent="0.25">
      <c r="A8" s="32">
        <f t="shared" si="0"/>
        <v>7</v>
      </c>
      <c r="B8" s="1" t="s">
        <v>1708</v>
      </c>
      <c r="C8" s="8" t="str">
        <f>MID(MigrationRenamer[Filename],26,LEN(MigrationRenamer[Filename])-35)</f>
        <v>product_groups</v>
      </c>
      <c r="D8" s="8" t="str">
        <f t="shared" si="1"/>
        <v>2019_03_28_</v>
      </c>
      <c r="E8" s="8" t="str">
        <f>TEXT(MATCH(MigrationRenamer[[#This Row],[Table]],Tables[Table],0),"000000")</f>
        <v>000054</v>
      </c>
      <c r="F8" s="8" t="str">
        <f>RIGHT(MigrationRenamer[Filename],LEN(MigrationRenamer[Filename])-LEN(MigrationRenamer[Date Part])-LEN(MigrationRenamer[Sequence]))</f>
        <v>_create_product_groups_table.php</v>
      </c>
      <c r="G8" s="8" t="str">
        <f>MigrationRenamer[Date Part]&amp;MigrationRenamer[Sequence]&amp;MigrationRenamer[Name Part]</f>
        <v>2019_03_28_000054_create_product_groups_table.php</v>
      </c>
      <c r="H8" s="8" t="str">
        <f>IFERROR("ren "&amp;MigrationRenamer[Filename]&amp;" "&amp;MigrationRenamer[New Name],"del "&amp;MigrationRenamer[Filename])</f>
        <v>ren 2019_03_28_000052_create_product_groups_table.php 2019_03_28_000054_create_product_groups_table.php</v>
      </c>
    </row>
    <row r="9" spans="1:8" x14ac:dyDescent="0.25">
      <c r="A9" s="32">
        <f t="shared" si="0"/>
        <v>8</v>
      </c>
      <c r="B9" s="1" t="s">
        <v>1851</v>
      </c>
      <c r="C9" s="8" t="str">
        <f>MID(MigrationRenamer[Filename],26,LEN(MigrationRenamer[Filename])-35)</f>
        <v>product_images</v>
      </c>
      <c r="D9" s="8" t="str">
        <f t="shared" si="1"/>
        <v>2019_03_28_</v>
      </c>
      <c r="E9" s="8" t="str">
        <f>TEXT(MATCH(MigrationRenamer[[#This Row],[Table]],Tables[Table],0),"000000")</f>
        <v>000055</v>
      </c>
      <c r="F9" s="8" t="str">
        <f>RIGHT(MigrationRenamer[Filename],LEN(MigrationRenamer[Filename])-LEN(MigrationRenamer[Date Part])-LEN(MigrationRenamer[Sequence]))</f>
        <v>_create_product_images_table.php</v>
      </c>
      <c r="G9" s="8" t="str">
        <f>MigrationRenamer[Date Part]&amp;MigrationRenamer[Sequence]&amp;MigrationRenamer[Name Part]</f>
        <v>2019_03_28_000055_create_product_images_table.php</v>
      </c>
      <c r="H9" s="8" t="str">
        <f>IFERROR("ren "&amp;MigrationRenamer[Filename]&amp;" "&amp;MigrationRenamer[New Name],"del "&amp;MigrationRenamer[Filename])</f>
        <v>ren 2019_03_28_000053_create_product_images_table.php 2019_03_28_000055_create_product_images_table.php</v>
      </c>
    </row>
    <row r="10" spans="1:8" x14ac:dyDescent="0.25">
      <c r="A10" s="32">
        <f t="shared" si="0"/>
        <v>9</v>
      </c>
      <c r="B10" s="1" t="s">
        <v>1852</v>
      </c>
      <c r="C10" s="8" t="str">
        <f>MID(MigrationRenamer[Filename],26,LEN(MigrationRenamer[Filename])-35)</f>
        <v>pricelist</v>
      </c>
      <c r="D10" s="8" t="str">
        <f t="shared" si="1"/>
        <v>2019_03_28_</v>
      </c>
      <c r="E10" s="8" t="str">
        <f>TEXT(MATCH(MigrationRenamer[[#This Row],[Table]],Tables[Table],0),"000000")</f>
        <v>000056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2019_03_28_000056_create_pricelist_table.php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2019_03_28_000056_create_pricelist_table.php</v>
      </c>
    </row>
    <row r="11" spans="1:8" x14ac:dyDescent="0.25">
      <c r="A11" s="32">
        <f t="shared" si="0"/>
        <v>10</v>
      </c>
      <c r="B11" s="1" t="s">
        <v>1853</v>
      </c>
      <c r="C11" s="8" t="str">
        <f>MID(MigrationRenamer[Filename],26,LEN(MigrationRenamer[Filename])-35)</f>
        <v>pricelist_products</v>
      </c>
      <c r="D11" s="8" t="str">
        <f t="shared" si="1"/>
        <v>2019_03_28_</v>
      </c>
      <c r="E11" s="8" t="str">
        <f>TEXT(MATCH(MigrationRenamer[[#This Row],[Table]],Tables[Table],0),"000000")</f>
        <v>000057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2019_03_28_000057_create_pricelist_products_table.php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2019_03_28_000057_create_pricelist_products_table.php</v>
      </c>
    </row>
    <row r="12" spans="1:8" x14ac:dyDescent="0.25">
      <c r="A12" s="32">
        <f t="shared" si="0"/>
        <v>11</v>
      </c>
      <c r="B12" s="1" t="s">
        <v>1854</v>
      </c>
      <c r="C12" s="8" t="str">
        <f>MID(MigrationRenamer[Filename],26,LEN(MigrationRenamer[Filename])-35)</f>
        <v>stores</v>
      </c>
      <c r="D12" s="8" t="str">
        <f t="shared" si="1"/>
        <v>2019_03_28_</v>
      </c>
      <c r="E12" s="8" t="str">
        <f>TEXT(MATCH(MigrationRenamer[[#This Row],[Table]],Tables[Table],0),"000000")</f>
        <v>000058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2019_03_28_000058_create_stores_table.php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2019_03_28_000058_create_stores_table.php</v>
      </c>
    </row>
    <row r="13" spans="1:8" x14ac:dyDescent="0.25">
      <c r="A13" s="32">
        <f t="shared" si="0"/>
        <v>12</v>
      </c>
      <c r="B13" s="1" t="s">
        <v>1855</v>
      </c>
      <c r="C13" s="8" t="str">
        <f>MID(MigrationRenamer[Filename],26,LEN(MigrationRenamer[Filename])-35)</f>
        <v>areas</v>
      </c>
      <c r="D13" s="8" t="str">
        <f t="shared" si="1"/>
        <v>2019_03_28_</v>
      </c>
      <c r="E13" s="8" t="str">
        <f>TEXT(MATCH(MigrationRenamer[[#This Row],[Table]],Tables[Table],0),"000000")</f>
        <v>000059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2019_03_28_000059_create_areas_table.php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2019_03_28_000059_create_areas_table.php</v>
      </c>
    </row>
    <row r="14" spans="1:8" x14ac:dyDescent="0.25">
      <c r="A14" s="32">
        <f t="shared" si="0"/>
        <v>13</v>
      </c>
      <c r="B14" s="1" t="s">
        <v>1856</v>
      </c>
      <c r="C14" s="8" t="str">
        <f>MID(MigrationRenamer[Filename],26,LEN(MigrationRenamer[Filename])-35)</f>
        <v>area_users</v>
      </c>
      <c r="D14" s="8" t="str">
        <f t="shared" si="1"/>
        <v>2019_03_28_</v>
      </c>
      <c r="E14" s="8" t="str">
        <f>TEXT(MATCH(MigrationRenamer[[#This Row],[Table]],Tables[Table],0),"000000")</f>
        <v>000060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2019_03_28_000060_create_area_users_table.php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2019_03_28_000060_create_area_users_table.php</v>
      </c>
    </row>
    <row r="15" spans="1:8" x14ac:dyDescent="0.25">
      <c r="A15" s="32">
        <f t="shared" si="0"/>
        <v>14</v>
      </c>
      <c r="B15" s="1" t="s">
        <v>1857</v>
      </c>
      <c r="C15" s="8" t="str">
        <f>MID(MigrationRenamer[Filename],26,LEN(MigrationRenamer[Filename])-35)</f>
        <v>user_settings</v>
      </c>
      <c r="D15" s="8" t="str">
        <f t="shared" si="1"/>
        <v>2019_03_28_</v>
      </c>
      <c r="E15" s="8" t="str">
        <f>TEXT(MATCH(MigrationRenamer[[#This Row],[Table]],Tables[Table],0),"000000")</f>
        <v>000061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2019_03_28_000061_create_user_settings_table.php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2019_03_28_000061_create_user_settings_table.php</v>
      </c>
    </row>
    <row r="16" spans="1:8" x14ac:dyDescent="0.25">
      <c r="A16" s="32">
        <f t="shared" si="0"/>
        <v>15</v>
      </c>
      <c r="B16" s="1" t="s">
        <v>1858</v>
      </c>
      <c r="C16" s="8" t="str">
        <f>MID(MigrationRenamer[Filename],26,LEN(MigrationRenamer[Filename])-35)</f>
        <v>user_store_area</v>
      </c>
      <c r="D16" s="8" t="str">
        <f t="shared" si="1"/>
        <v>2019_03_28_</v>
      </c>
      <c r="E16" s="8" t="str">
        <f>TEXT(MATCH(MigrationRenamer[[#This Row],[Table]],Tables[Table],0),"000000")</f>
        <v>000062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2019_03_28_000062_create_user_store_area_table.php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2019_03_28_000062_create_user_store_area_table.php</v>
      </c>
    </row>
    <row r="17" spans="1:8" x14ac:dyDescent="0.25">
      <c r="A17" s="32">
        <f t="shared" si="0"/>
        <v>16</v>
      </c>
      <c r="B17" s="1" t="s">
        <v>1859</v>
      </c>
      <c r="C17" s="8" t="str">
        <f>MID(MigrationRenamer[Filename],26,LEN(MigrationRenamer[Filename])-35)</f>
        <v>product_transaction_natures</v>
      </c>
      <c r="D17" s="8" t="str">
        <f t="shared" si="1"/>
        <v>2019_03_28_</v>
      </c>
      <c r="E17" s="8" t="e">
        <f>TEXT(MATCH(MigrationRenamer[[#This Row],[Table]],Tables[Table],0),"000000")</f>
        <v>#N/A</v>
      </c>
      <c r="F17" s="8" t="e">
        <f>RIGHT(MigrationRenamer[Filename],LEN(MigrationRenamer[Filename])-LEN(MigrationRenamer[Date Part])-LEN(MigrationRenamer[Sequence]))</f>
        <v>#N/A</v>
      </c>
      <c r="G17" s="8" t="e">
        <f>MigrationRenamer[Date Part]&amp;MigrationRenamer[Sequence]&amp;MigrationRenamer[Name Part]</f>
        <v>#N/A</v>
      </c>
      <c r="H17" s="8" t="str">
        <f>IFERROR("ren "&amp;MigrationRenamer[Filename]&amp;" "&amp;MigrationRenamer[New Name],"del "&amp;MigrationRenamer[Filename])</f>
        <v>del 2019_03_28_000061_create_product_transaction_natures_table.php</v>
      </c>
    </row>
    <row r="18" spans="1:8" x14ac:dyDescent="0.25">
      <c r="A18" s="32">
        <f t="shared" si="0"/>
        <v>17</v>
      </c>
      <c r="B18" s="1" t="s">
        <v>1860</v>
      </c>
      <c r="C18" s="8" t="str">
        <f>MID(MigrationRenamer[Filename],26,LEN(MigrationRenamer[Filename])-35)</f>
        <v>product_transaction_types</v>
      </c>
      <c r="D18" s="8" t="str">
        <f t="shared" si="1"/>
        <v>2019_03_28_</v>
      </c>
      <c r="E18" s="8" t="e">
        <f>TEXT(MATCH(MigrationRenamer[[#This Row],[Table]],Tables[Table],0),"000000")</f>
        <v>#N/A</v>
      </c>
      <c r="F18" s="8" t="e">
        <f>RIGHT(MigrationRenamer[Filename],LEN(MigrationRenamer[Filename])-LEN(MigrationRenamer[Date Part])-LEN(MigrationRenamer[Sequence]))</f>
        <v>#N/A</v>
      </c>
      <c r="G18" s="8" t="e">
        <f>MigrationRenamer[Date Part]&amp;MigrationRenamer[Sequence]&amp;MigrationRenamer[Name Part]</f>
        <v>#N/A</v>
      </c>
      <c r="H18" s="8" t="str">
        <f>IFERROR("ren "&amp;MigrationRenamer[Filename]&amp;" "&amp;MigrationRenamer[New Name],"del "&amp;MigrationRenamer[Filename])</f>
        <v>del 2019_03_28_000062_create_product_transaction_types_table.php</v>
      </c>
    </row>
    <row r="19" spans="1:8" x14ac:dyDescent="0.25">
      <c r="A19" s="32">
        <f t="shared" si="0"/>
        <v>18</v>
      </c>
      <c r="B19" s="1" t="s">
        <v>1861</v>
      </c>
      <c r="C19" s="8" t="str">
        <f>MID(MigrationRenamer[Filename],26,LEN(MigrationRenamer[Filename])-35)</f>
        <v>store_product_transactions</v>
      </c>
      <c r="D19" s="8" t="str">
        <f t="shared" si="1"/>
        <v>2019_03_28_</v>
      </c>
      <c r="E19" s="8" t="e">
        <f>TEXT(MATCH(MigrationRenamer[[#This Row],[Table]],Tables[Table],0),"000000")</f>
        <v>#N/A</v>
      </c>
      <c r="F19" s="8" t="e">
        <f>RIGHT(MigrationRenamer[Filename],LEN(MigrationRenamer[Filename])-LEN(MigrationRenamer[Date Part])-LEN(MigrationRenamer[Sequence]))</f>
        <v>#N/A</v>
      </c>
      <c r="G19" s="8" t="e">
        <f>MigrationRenamer[Date Part]&amp;MigrationRenamer[Sequence]&amp;MigrationRenamer[Name Part]</f>
        <v>#N/A</v>
      </c>
      <c r="H19" s="8" t="str">
        <f>IFERROR("ren "&amp;MigrationRenamer[Filename]&amp;" "&amp;MigrationRenamer[New Name],"del "&amp;MigrationRenamer[Filename])</f>
        <v>del 2019_03_28_000063_create_store_product_transactions_table.php</v>
      </c>
    </row>
    <row r="20" spans="1:8" x14ac:dyDescent="0.25">
      <c r="A20" s="32">
        <f t="shared" si="0"/>
        <v>19</v>
      </c>
      <c r="B20" s="1" t="s">
        <v>1862</v>
      </c>
      <c r="C20" s="8" t="str">
        <f>MID(MigrationRenamer[Filename],26,LEN(MigrationRenamer[Filename])-35)</f>
        <v>transactions</v>
      </c>
      <c r="D20" s="8" t="str">
        <f t="shared" si="1"/>
        <v>2019_03_28_</v>
      </c>
      <c r="E20" s="8" t="str">
        <f>TEXT(MATCH(MigrationRenamer[[#This Row],[Table]],Tables[Table],0),"000000")</f>
        <v>000063</v>
      </c>
      <c r="F20" s="8" t="str">
        <f>RIGHT(MigrationRenamer[Filename],LEN(MigrationRenamer[Filename])-LEN(MigrationRenamer[Date Part])-LEN(MigrationRenamer[Sequence]))</f>
        <v>_create_transactions_table.php</v>
      </c>
      <c r="G20" s="8" t="str">
        <f>MigrationRenamer[Date Part]&amp;MigrationRenamer[Sequence]&amp;MigrationRenamer[Name Part]</f>
        <v>2019_03_28_000063_create_transactions_table.php</v>
      </c>
      <c r="H20" s="8" t="str">
        <f>IFERROR("ren "&amp;MigrationRenamer[Filename]&amp;" "&amp;MigrationRenamer[New Name],"del "&amp;MigrationRenamer[Filename])</f>
        <v>ren 2019_03_28_000064_create_transactions_table.php 2019_03_28_000063_create_transactions_table.php</v>
      </c>
    </row>
    <row r="21" spans="1:8" x14ac:dyDescent="0.25">
      <c r="A21" s="32">
        <f t="shared" si="0"/>
        <v>20</v>
      </c>
      <c r="B21" s="1" t="s">
        <v>1863</v>
      </c>
      <c r="C21" s="8" t="str">
        <f>MID(MigrationRenamer[Filename],26,LEN(MigrationRenamer[Filename])-35)</f>
        <v>transaction_details</v>
      </c>
      <c r="D21" s="8" t="str">
        <f t="shared" si="1"/>
        <v>2019_03_28_</v>
      </c>
      <c r="E21" s="8" t="str">
        <f>TEXT(MATCH(MigrationRenamer[[#This Row],[Table]],Tables[Table],0),"000000")</f>
        <v>000064</v>
      </c>
      <c r="F21" s="8" t="str">
        <f>RIGHT(MigrationRenamer[Filename],LEN(MigrationRenamer[Filename])-LEN(MigrationRenamer[Date Part])-LEN(MigrationRenamer[Sequence]))</f>
        <v>_create_transaction_details_table.php</v>
      </c>
      <c r="G21" s="8" t="str">
        <f>MigrationRenamer[Date Part]&amp;MigrationRenamer[Sequence]&amp;MigrationRenamer[Name Part]</f>
        <v>2019_03_28_000064_create_transaction_details_table.php</v>
      </c>
      <c r="H21" s="8" t="str">
        <f>IFERROR("ren "&amp;MigrationRenamer[Filename]&amp;" "&amp;MigrationRenamer[New Name],"del "&amp;MigrationRenamer[Filename])</f>
        <v>ren 2019_03_28_000065_create_transaction_details_table.php 2019_03_28_000064_create_transaction_details_table.php</v>
      </c>
    </row>
    <row r="22" spans="1:8" x14ac:dyDescent="0.25">
      <c r="A22" s="32">
        <f t="shared" si="0"/>
        <v>21</v>
      </c>
      <c r="B22" s="1" t="s">
        <v>1864</v>
      </c>
      <c r="C22" s="8" t="str">
        <f>MID(MigrationRenamer[Filename],26,LEN(MigrationRenamer[Filename])-35)</f>
        <v>d_data</v>
      </c>
      <c r="D22" s="8" t="str">
        <f t="shared" si="1"/>
        <v>2019_03_28_</v>
      </c>
      <c r="E22" s="8" t="str">
        <f>TEXT(MATCH(MigrationRenamer[[#This Row],[Table]],Tables[Table],0),"000000")</f>
        <v>000065</v>
      </c>
      <c r="F22" s="8" t="str">
        <f>RIGHT(MigrationRenamer[Filename],LEN(MigrationRenamer[Filename])-LEN(MigrationRenamer[Date Part])-LEN(MigrationRenamer[Sequence]))</f>
        <v>_create_d_data_table.php</v>
      </c>
      <c r="G22" s="8" t="str">
        <f>MigrationRenamer[Date Part]&amp;MigrationRenamer[Sequence]&amp;MigrationRenamer[Name Part]</f>
        <v>2019_03_28_000065_create_d_data_table.php</v>
      </c>
      <c r="H22" s="8" t="str">
        <f>IFERROR("ren "&amp;MigrationRenamer[Filename]&amp;" "&amp;MigrationRenamer[New Name],"del "&amp;MigrationRenamer[Filename])</f>
        <v>ren 2019_03_28_000066_create_d_data_table.php 2019_03_28_000065_create_d_data_table.php</v>
      </c>
    </row>
    <row r="23" spans="1:8" x14ac:dyDescent="0.25">
      <c r="A23" s="32">
        <f t="shared" si="0"/>
        <v>22</v>
      </c>
      <c r="B23" s="1" t="s">
        <v>1865</v>
      </c>
      <c r="C23" s="8" t="str">
        <f>MID(MigrationRenamer[Filename],26,LEN(MigrationRenamer[Filename])-35)</f>
        <v>sales_order</v>
      </c>
      <c r="D23" s="8" t="str">
        <f t="shared" si="1"/>
        <v>2019_03_28_</v>
      </c>
      <c r="E23" s="8" t="str">
        <f>TEXT(MATCH(MigrationRenamer[[#This Row],[Table]],Tables[Table],0),"000000")</f>
        <v>000066</v>
      </c>
      <c r="F23" s="8" t="str">
        <f>RIGHT(MigrationRenamer[Filename],LEN(MigrationRenamer[Filename])-LEN(MigrationRenamer[Date Part])-LEN(MigrationRenamer[Sequence]))</f>
        <v>_create_sales_order_table.php</v>
      </c>
      <c r="G23" s="8" t="str">
        <f>MigrationRenamer[Date Part]&amp;MigrationRenamer[Sequence]&amp;MigrationRenamer[Name Part]</f>
        <v>2019_03_28_000066_create_sales_order_table.php</v>
      </c>
      <c r="H23" s="8" t="str">
        <f>IFERROR("ren "&amp;MigrationRenamer[Filename]&amp;" "&amp;MigrationRenamer[New Name],"del "&amp;MigrationRenamer[Filename])</f>
        <v>ren 2019_03_28_000067_create_sales_order_table.php 2019_03_28_000066_create_sales_order_table.php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sales_order_items</v>
      </c>
      <c r="D24" s="8" t="str">
        <f t="shared" si="1"/>
        <v>2019_03_28_</v>
      </c>
      <c r="E24" s="8" t="str">
        <f>TEXT(MATCH(MigrationRenamer[[#This Row],[Table]],Tables[Table],0),"000000")</f>
        <v>000067</v>
      </c>
      <c r="F24" s="8" t="str">
        <f>RIGHT(MigrationRenamer[Filename],LEN(MigrationRenamer[Filename])-LEN(MigrationRenamer[Date Part])-LEN(MigrationRenamer[Sequence]))</f>
        <v>_create_sales_order_items_table.php</v>
      </c>
      <c r="G24" s="8" t="str">
        <f>MigrationRenamer[Date Part]&amp;MigrationRenamer[Sequence]&amp;MigrationRenamer[Name Part]</f>
        <v>2019_03_28_000067_create_sales_order_items_table.php</v>
      </c>
      <c r="H24" s="8" t="str">
        <f>IFERROR("ren "&amp;MigrationRenamer[Filename]&amp;" "&amp;MigrationRenamer[New Name],"del "&amp;MigrationRenamer[Filename])</f>
        <v>ren 2019_03_28_000068_create_sales_order_items_table.php 2019_03_28_000067_create_sales_order_items_table.php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stock_transfer</v>
      </c>
      <c r="D25" s="8" t="str">
        <f t="shared" si="1"/>
        <v>2019_03_28_</v>
      </c>
      <c r="E25" s="8" t="str">
        <f>TEXT(MATCH(MigrationRenamer[[#This Row],[Table]],Tables[Table],0),"000000")</f>
        <v>000068</v>
      </c>
      <c r="F25" s="8" t="str">
        <f>RIGHT(MigrationRenamer[Filename],LEN(MigrationRenamer[Filename])-LEN(MigrationRenamer[Date Part])-LEN(MigrationRenamer[Sequence]))</f>
        <v>_create_stock_transfer_table.php</v>
      </c>
      <c r="G25" s="8" t="str">
        <f>MigrationRenamer[Date Part]&amp;MigrationRenamer[Sequence]&amp;MigrationRenamer[Name Part]</f>
        <v>2019_03_28_000068_create_stock_transfer_table.php</v>
      </c>
      <c r="H25" s="8" t="str">
        <f>IFERROR("ren "&amp;MigrationRenamer[Filename]&amp;" "&amp;MigrationRenamer[New Name],"del "&amp;MigrationRenamer[Filename])</f>
        <v>ren 2019_03_28_000069_create_stock_transfer_table.php 2019_03_28_000068_create_stock_transfer_table.php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receipts</v>
      </c>
      <c r="D26" s="8" t="str">
        <f t="shared" si="1"/>
        <v>2019_03_28_</v>
      </c>
      <c r="E26" s="8" t="str">
        <f>TEXT(MATCH(MigrationRenamer[[#This Row],[Table]],Tables[Table],0),"000000")</f>
        <v>000069</v>
      </c>
      <c r="F26" s="8" t="str">
        <f>RIGHT(MigrationRenamer[Filename],LEN(MigrationRenamer[Filename])-LEN(MigrationRenamer[Date Part])-LEN(MigrationRenamer[Sequence]))</f>
        <v>_create_receipts_table.php</v>
      </c>
      <c r="G26" s="8" t="str">
        <f>MigrationRenamer[Date Part]&amp;MigrationRenamer[Sequence]&amp;MigrationRenamer[Name Part]</f>
        <v>2019_03_28_000069_create_receipts_table.php</v>
      </c>
      <c r="H26" s="8" t="str">
        <f>IFERROR("ren "&amp;MigrationRenamer[Filename]&amp;" "&amp;MigrationRenamer[New Name],"del "&amp;MigrationRenamer[Filename])</f>
        <v>ren 2019_03_28_000070_create_receipts_table.php 2019_03_28_000069_create_receipts_table.php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fn_reserves</v>
      </c>
      <c r="D27" s="8" t="str">
        <f t="shared" si="1"/>
        <v>2019_03_28_</v>
      </c>
      <c r="E27" s="8" t="str">
        <f>TEXT(MATCH(MigrationRenamer[[#This Row],[Table]],Tables[Table],0),"000000")</f>
        <v>000070</v>
      </c>
      <c r="F27" s="8" t="str">
        <f>RIGHT(MigrationRenamer[Filename],LEN(MigrationRenamer[Filename])-LEN(MigrationRenamer[Date Part])-LEN(MigrationRenamer[Sequence]))</f>
        <v>_create_fn_reserves_table.php</v>
      </c>
      <c r="G27" s="8" t="str">
        <f>MigrationRenamer[Date Part]&amp;MigrationRenamer[Sequence]&amp;MigrationRenamer[Name Part]</f>
        <v>2019_03_28_000070_create_fn_reserves_table.php</v>
      </c>
      <c r="H27" s="8" t="str">
        <f>IFERROR("ren "&amp;MigrationRenamer[Filename]&amp;" "&amp;MigrationRenamer[New Name],"del "&amp;MigrationRenamer[Filename])</f>
        <v>ren 2019_03_28_000071_create_fn_reserves_table.php 2019_03_28_000070_create_fn_reserves_table.php</v>
      </c>
    </row>
    <row r="28" spans="1:8" x14ac:dyDescent="0.25">
      <c r="A28" s="32">
        <f t="shared" si="0"/>
        <v>27</v>
      </c>
      <c r="B28" s="1" t="s">
        <v>1870</v>
      </c>
      <c r="C28" s="8" t="str">
        <f>MID(MigrationRenamer[Filename],26,LEN(MigrationRenamer[Filename])-35)</f>
        <v>sales_order_sales</v>
      </c>
      <c r="D28" s="8" t="str">
        <f t="shared" si="1"/>
        <v>2019_03_28_</v>
      </c>
      <c r="E28" s="8" t="e">
        <f>TEXT(MATCH(MigrationRenamer[[#This Row],[Table]],Tables[Table],0),"000000")</f>
        <v>#N/A</v>
      </c>
      <c r="F28" s="8" t="e">
        <f>RIGHT(MigrationRenamer[Filename],LEN(MigrationRenamer[Filename])-LEN(MigrationRenamer[Date Part])-LEN(MigrationRenamer[Sequence]))</f>
        <v>#N/A</v>
      </c>
      <c r="G28" s="8" t="e">
        <f>MigrationRenamer[Date Part]&amp;MigrationRenamer[Sequence]&amp;MigrationRenamer[Name Part]</f>
        <v>#N/A</v>
      </c>
      <c r="H28" s="8" t="str">
        <f>IFERROR("ren "&amp;MigrationRenamer[Filename]&amp;" "&amp;MigrationRenamer[New Name],"del "&amp;MigrationRenamer[Filename])</f>
        <v>del 2019_03_28_000072_create_sales_order_sales_table.php</v>
      </c>
    </row>
    <row r="29" spans="1:8" x14ac:dyDescent="0.25">
      <c r="A29" s="32">
        <f t="shared" si="0"/>
        <v>28</v>
      </c>
      <c r="B29" s="1" t="s">
        <v>1871</v>
      </c>
      <c r="C29" s="8" t="str">
        <f>MID(MigrationRenamer[Filename],26,LEN(MigrationRenamer[Filename])-35)</f>
        <v>w_bin</v>
      </c>
      <c r="D29" s="8" t="str">
        <f t="shared" si="1"/>
        <v>2019_03_28_</v>
      </c>
      <c r="E29" s="8" t="str">
        <f>TEXT(MATCH(MigrationRenamer[[#This Row],[Table]],Tables[Table],0),"000000")</f>
        <v>000071</v>
      </c>
      <c r="F29" s="8" t="str">
        <f>RIGHT(MigrationRenamer[Filename],LEN(MigrationRenamer[Filename])-LEN(MigrationRenamer[Date Part])-LEN(MigrationRenamer[Sequence]))</f>
        <v>_create_w_bin_table.php</v>
      </c>
      <c r="G29" s="8" t="str">
        <f>MigrationRenamer[Date Part]&amp;MigrationRenamer[Sequence]&amp;MigrationRenamer[Name Part]</f>
        <v>2019_03_28_000071_create_w_bin_table.php</v>
      </c>
      <c r="H29" s="8" t="str">
        <f>IFERROR("ren "&amp;MigrationRenamer[Filename]&amp;" "&amp;MigrationRenamer[New Name],"del "&amp;MigrationRenamer[Filename])</f>
        <v>ren 2019_03_28_000073_create_w_bin_table.php 2019_03_28_000071_create_w_bin_table.php</v>
      </c>
    </row>
    <row r="30" spans="1:8" x14ac:dyDescent="0.25">
      <c r="A30" s="3">
        <f t="shared" ref="A30:A31" si="2">IFERROR($A29+1,1)</f>
        <v>29</v>
      </c>
      <c r="B30" s="1" t="s">
        <v>1872</v>
      </c>
      <c r="C30" s="6" t="str">
        <f>MID(MigrationRenamer[Filename],26,LEN(MigrationRenamer[Filename])-35)</f>
        <v>menu_types</v>
      </c>
      <c r="D30" s="6" t="str">
        <f t="shared" ref="D30:D31" si="3">"2019_03_28_"</f>
        <v>2019_03_28_</v>
      </c>
      <c r="E30" s="6" t="str">
        <f>TEXT(MATCH(MigrationRenamer[[#This Row],[Table]],Tables[Table],0),"000000")</f>
        <v>000047</v>
      </c>
      <c r="F30" s="6" t="str">
        <f>RIGHT(MigrationRenamer[Filename],LEN(MigrationRenamer[Filename])-LEN(MigrationRenamer[Date Part])-LEN(MigrationRenamer[Sequence]))</f>
        <v>_create_menu_types_table.php</v>
      </c>
      <c r="G30" s="6" t="str">
        <f>MigrationRenamer[Date Part]&amp;MigrationRenamer[Sequence]&amp;MigrationRenamer[Name Part]</f>
        <v>2019_03_28_000047_create_menu_types_table.php</v>
      </c>
      <c r="H30" s="6" t="str">
        <f>IFERROR("ren "&amp;MigrationRenamer[Filename]&amp;" "&amp;MigrationRenamer[New Name],"del "&amp;MigrationRenamer[Filename])</f>
        <v>ren 2019_09_28_122226_create_menu_types_table.php 2019_03_28_000047_create_menu_types_table.php</v>
      </c>
    </row>
    <row r="31" spans="1:8" x14ac:dyDescent="0.25">
      <c r="A31" s="3">
        <f t="shared" si="2"/>
        <v>30</v>
      </c>
      <c r="B31" s="1" t="s">
        <v>1873</v>
      </c>
      <c r="C31" s="6" t="str">
        <f>MID(MigrationRenamer[Filename],26,LEN(MigrationRenamer[Filename])-35)</f>
        <v>menu</v>
      </c>
      <c r="D31" s="6" t="str">
        <f t="shared" si="3"/>
        <v>2019_03_28_</v>
      </c>
      <c r="E31" s="6" t="str">
        <f>TEXT(MATCH(MigrationRenamer[[#This Row],[Table]],Tables[Table],0),"000000")</f>
        <v>000048</v>
      </c>
      <c r="F31" s="6" t="str">
        <f>RIGHT(MigrationRenamer[Filename],LEN(MigrationRenamer[Filename])-LEN(MigrationRenamer[Date Part])-LEN(MigrationRenamer[Sequence]))</f>
        <v>_create_menu_table.php</v>
      </c>
      <c r="G31" s="6" t="str">
        <f>MigrationRenamer[Date Part]&amp;MigrationRenamer[Sequence]&amp;MigrationRenamer[Name Part]</f>
        <v>2019_03_28_000048_create_menu_table.php</v>
      </c>
      <c r="H31" s="6" t="str">
        <f>IFERROR("ren "&amp;MigrationRenamer[Filename]&amp;" "&amp;MigrationRenamer[New Name],"del "&amp;MigrationRenamer[Filename])</f>
        <v>ren 2019_09_28_122338_create_menu_table.php 2019_03_28_000048_create_menu_table.php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E1" workbookViewId="0">
      <selection activeCell="AU3" sqref="AU3:AU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1379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1420</v>
      </c>
      <c r="N3" s="7">
        <f>VLOOKUP(ListExtras[[#This Row],[List Name]],ResourceList[[ListDisplayName]:[No]],2,0)</f>
        <v>322103</v>
      </c>
      <c r="O3" s="4"/>
      <c r="P3" s="4" t="s">
        <v>1406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1380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1380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1409</v>
      </c>
      <c r="G4" s="64" t="s">
        <v>1410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1420</v>
      </c>
      <c r="N4" s="7">
        <f>VLOOKUP(ListExtras[[#This Row],[List Name]],ResourceList[[ListDisplayName]:[No]],2,0)</f>
        <v>322103</v>
      </c>
      <c r="O4" s="4"/>
      <c r="P4" s="4" t="s">
        <v>1407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1380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1377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1418</v>
      </c>
      <c r="G5" s="64" t="s">
        <v>1419</v>
      </c>
      <c r="H5" s="64" t="s">
        <v>1306</v>
      </c>
      <c r="I5" s="64" t="s">
        <v>1450</v>
      </c>
      <c r="J5" s="64">
        <v>50</v>
      </c>
      <c r="K5" s="58">
        <f>ResourceList[No]</f>
        <v>322103</v>
      </c>
      <c r="M5" s="4" t="s">
        <v>1439</v>
      </c>
      <c r="N5" s="7">
        <f>VLOOKUP(ListExtras[[#This Row],[List Name]],ResourceList[[ListDisplayName]:[No]],2,0)</f>
        <v>322104</v>
      </c>
      <c r="O5" s="4" t="s">
        <v>1440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1359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1436</v>
      </c>
      <c r="G6" s="64" t="s">
        <v>1437</v>
      </c>
      <c r="H6" s="64" t="s">
        <v>1438</v>
      </c>
      <c r="I6" s="64" t="s">
        <v>23</v>
      </c>
      <c r="J6" s="64">
        <v>50</v>
      </c>
      <c r="K6" s="58">
        <f>ResourceList[No]</f>
        <v>322104</v>
      </c>
      <c r="M6" s="4" t="s">
        <v>1501</v>
      </c>
      <c r="N6" s="7">
        <f>VLOOKUP(ListExtras[[#This Row],[List Name]],ResourceList[[ListDisplayName]:[No]],2,0)</f>
        <v>322105</v>
      </c>
      <c r="O6" s="4"/>
      <c r="P6" s="4" t="s">
        <v>1502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1412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1499</v>
      </c>
      <c r="G7" s="64" t="s">
        <v>1500</v>
      </c>
      <c r="H7" s="64" t="s">
        <v>1496</v>
      </c>
      <c r="I7" s="64" t="s">
        <v>1450</v>
      </c>
      <c r="J7" s="64">
        <v>50</v>
      </c>
      <c r="K7" s="58">
        <f>ResourceList[No]</f>
        <v>322105</v>
      </c>
      <c r="M7" s="4" t="s">
        <v>1501</v>
      </c>
      <c r="N7" s="7">
        <f>VLOOKUP(ListExtras[[#This Row],[List Name]],ResourceList[[ListDisplayName]:[No]],2,0)</f>
        <v>322105</v>
      </c>
      <c r="O7" s="4"/>
      <c r="P7" s="4" t="s">
        <v>1503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1415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1413</v>
      </c>
      <c r="AY7" s="64" t="s">
        <v>1412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1530</v>
      </c>
      <c r="G8" s="64" t="s">
        <v>1531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1501</v>
      </c>
      <c r="N8" s="7">
        <f>VLOOKUP(ListExtras[[#This Row],[List Name]],ResourceList[[ListDisplayName]:[No]],2,0)</f>
        <v>322105</v>
      </c>
      <c r="O8" s="4"/>
      <c r="P8" s="4" t="s">
        <v>1504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1420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1407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1414</v>
      </c>
      <c r="AY8" s="64" t="s">
        <v>1415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1534</v>
      </c>
      <c r="G9" s="64" t="s">
        <v>1535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1757</v>
      </c>
      <c r="N9" s="8">
        <f>VLOOKUP(ListExtras[[#This Row],[List Name]],ResourceList[[ListDisplayName]:[No]],2,0)</f>
        <v>322108</v>
      </c>
      <c r="O9" s="5"/>
      <c r="P9" s="4" t="s">
        <v>1749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1420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1406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1420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1407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1725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305111</v>
      </c>
      <c r="F10" s="78" t="s">
        <v>1756</v>
      </c>
      <c r="G10" s="78" t="s">
        <v>1764</v>
      </c>
      <c r="H10" s="78" t="s">
        <v>1727</v>
      </c>
      <c r="I10" s="78" t="s">
        <v>1758</v>
      </c>
      <c r="J10" s="78">
        <v>15</v>
      </c>
      <c r="K10" s="32">
        <f>ResourceList[No]</f>
        <v>322108</v>
      </c>
      <c r="M10" s="4" t="s">
        <v>1795</v>
      </c>
      <c r="N10" s="8">
        <f>VLOOKUP(ListExtras[[#This Row],[List Name]],ResourceList[[ListDisplayName]:[No]],2,0)</f>
        <v>322110</v>
      </c>
      <c r="O10" s="5"/>
      <c r="P10" s="4" t="s">
        <v>1789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1420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1406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305107</v>
      </c>
      <c r="F11" s="78" t="s">
        <v>1763</v>
      </c>
      <c r="G11" s="78" t="s">
        <v>1765</v>
      </c>
      <c r="H11" s="78" t="s">
        <v>1766</v>
      </c>
      <c r="I11" s="78" t="s">
        <v>768</v>
      </c>
      <c r="J11" s="78">
        <v>50</v>
      </c>
      <c r="K11" s="32">
        <f>ResourceList[No]</f>
        <v>322109</v>
      </c>
      <c r="M11" s="4" t="s">
        <v>1795</v>
      </c>
      <c r="N11" s="8">
        <f>VLOOKUP(ListExtras[[#This Row],[List Name]],ResourceList[[ListDisplayName]:[No]],2,0)</f>
        <v>322110</v>
      </c>
      <c r="O11" s="5"/>
      <c r="P11" s="4" t="s">
        <v>1790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1501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1420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1639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1793</v>
      </c>
      <c r="G12" s="78" t="s">
        <v>1794</v>
      </c>
      <c r="H12" s="78" t="s">
        <v>1640</v>
      </c>
      <c r="I12" s="78" t="s">
        <v>768</v>
      </c>
      <c r="J12" s="78">
        <v>50</v>
      </c>
      <c r="K12" s="32">
        <f>ResourceList[No]</f>
        <v>322110</v>
      </c>
      <c r="M12" s="4" t="s">
        <v>1820</v>
      </c>
      <c r="N12" s="8">
        <f>VLOOKUP(ListExtras[[#This Row],[List Name]],ResourceList[[ListDisplayName]:[No]],2,0)</f>
        <v>322111</v>
      </c>
      <c r="O12" s="5" t="s">
        <v>1821</v>
      </c>
      <c r="P12" s="4" t="s">
        <v>1789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1501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1503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1420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1359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1639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1818</v>
      </c>
      <c r="G13" s="78" t="s">
        <v>1819</v>
      </c>
      <c r="H13" s="78" t="s">
        <v>1640</v>
      </c>
      <c r="I13" s="78" t="s">
        <v>768</v>
      </c>
      <c r="J13" s="78">
        <v>50</v>
      </c>
      <c r="K13" s="32">
        <f>ResourceList[No]</f>
        <v>322111</v>
      </c>
      <c r="M13" s="4" t="s">
        <v>1820</v>
      </c>
      <c r="N13" s="8">
        <f>VLOOKUP(ListExtras[[#This Row],[List Name]],ResourceList[[ListDisplayName]:[No]],2,0)</f>
        <v>322111</v>
      </c>
      <c r="O13" s="5"/>
      <c r="P13" s="4" t="s">
        <v>1789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308134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1501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1504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1439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1532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1439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1414</v>
      </c>
      <c r="AY14" s="64" t="s">
        <v>1415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1536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1439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1413</v>
      </c>
      <c r="AY15" s="64" t="s">
        <v>1412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30" t="str">
        <f>'Table Seed Map'!$A$28&amp;"-"&amp;COUNTA($AH$1:ListSearch[[#This Row],[No]])-2</f>
        <v>List Search-14</v>
      </c>
      <c r="AG16" s="4" t="s">
        <v>1757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1749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1501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1505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1504</v>
      </c>
      <c r="BD16" s="64"/>
      <c r="BE16" s="64"/>
    </row>
    <row r="17" spans="32:57" x14ac:dyDescent="0.25">
      <c r="AF17" s="30" t="str">
        <f>'Table Seed Map'!$A$28&amp;"-"&amp;COUNTA($AH$1:ListSearch[[#This Row],[No]])-2</f>
        <v>List Search-15</v>
      </c>
      <c r="AG17" s="4" t="s">
        <v>1767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1501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1503</v>
      </c>
      <c r="BD17" s="64"/>
      <c r="BE17" s="64"/>
    </row>
    <row r="18" spans="32:57" x14ac:dyDescent="0.25">
      <c r="AF18" s="30" t="str">
        <f>'Table Seed Map'!$A$28&amp;"-"&amp;COUNTA($AH$1:ListSearch[[#This Row],[No]])-2</f>
        <v>List Search-16</v>
      </c>
      <c r="AG18" s="4" t="s">
        <v>1795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768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1501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1502</v>
      </c>
      <c r="BD18" s="64"/>
      <c r="BE18" s="64"/>
    </row>
    <row r="19" spans="32:57" x14ac:dyDescent="0.25">
      <c r="AF19" s="30" t="str">
        <f>'Table Seed Map'!$A$28&amp;"-"&amp;COUNTA($AH$1:ListSearch[[#This Row],[No]])-2</f>
        <v>List Search-17</v>
      </c>
      <c r="AG19" s="4" t="s">
        <v>1795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1789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1501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1359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F20" s="30" t="str">
        <f>'Table Seed Map'!$A$28&amp;"-"&amp;COUNTA($AH$1:ListSearch[[#This Row],[No]])-2</f>
        <v>List Search-18</v>
      </c>
      <c r="AG20" s="4" t="s">
        <v>1795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1790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1533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32:57" x14ac:dyDescent="0.25">
      <c r="AF21" s="30" t="str">
        <f>'Table Seed Map'!$A$28&amp;"-"&amp;COUNTA($AH$1:ListSearch[[#This Row],[No]])-2</f>
        <v>List Search-19</v>
      </c>
      <c r="AG21" s="4" t="s">
        <v>1820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768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32:57" x14ac:dyDescent="0.25">
      <c r="AF22" s="30" t="str">
        <f>'Table Seed Map'!$A$28&amp;"-"&amp;COUNTA($AH$1:ListSearch[[#This Row],[No]])-2</f>
        <v>List Search-20</v>
      </c>
      <c r="AG22" s="4" t="s">
        <v>1820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1789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32:57" x14ac:dyDescent="0.25">
      <c r="AF23" s="30" t="str">
        <f>'Table Seed Map'!$A$28&amp;"-"&amp;COUNTA($AH$1:ListSearch[[#This Row],[No]])-2</f>
        <v>List Search-21</v>
      </c>
      <c r="AG23" s="4" t="s">
        <v>1820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1790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1359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1536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1533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1536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1536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1537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1536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1538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30" t="str">
        <f>'Table Seed Map'!$A$27&amp;"-"&amp;COUNTA($AV$1:ListLayout[[#This Row],[No]])-2</f>
        <v>List Layout-26</v>
      </c>
      <c r="AU28" s="4" t="s">
        <v>1757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1749</v>
      </c>
      <c r="BD28" s="78"/>
      <c r="BE28" s="78"/>
    </row>
    <row r="29" spans="32:57" x14ac:dyDescent="0.25">
      <c r="AT29" s="30" t="str">
        <f>'Table Seed Map'!$A$27&amp;"-"&amp;COUNTA($AV$1:ListLayout[[#This Row],[No]])-2</f>
        <v>List Layout-27</v>
      </c>
      <c r="AU29" s="4" t="s">
        <v>1767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1533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32:57" x14ac:dyDescent="0.25">
      <c r="AT30" s="30" t="str">
        <f>'Table Seed Map'!$A$27&amp;"-"&amp;COUNTA($AV$1:ListLayout[[#This Row],[No]])-2</f>
        <v>List Layout-28</v>
      </c>
      <c r="AU30" s="4" t="s">
        <v>1767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1822</v>
      </c>
      <c r="AY30" s="78" t="s">
        <v>1633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32:57" x14ac:dyDescent="0.25">
      <c r="AT31" s="30" t="str">
        <f>'Table Seed Map'!$A$27&amp;"-"&amp;COUNTA($AV$1:ListLayout[[#This Row],[No]])-2</f>
        <v>List Layout-29</v>
      </c>
      <c r="AU31" s="4" t="s">
        <v>1767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1768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32:57" x14ac:dyDescent="0.25">
      <c r="AT32" s="30" t="str">
        <f>'Table Seed Map'!$A$27&amp;"-"&amp;COUNTA($AV$1:ListLayout[[#This Row],[No]])-2</f>
        <v>List Layout-30</v>
      </c>
      <c r="AU32" s="4" t="s">
        <v>1795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1533</v>
      </c>
      <c r="AY32" s="78" t="s">
        <v>768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1795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1789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1795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1790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1795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1781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1820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1533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1820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1789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1820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1790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1820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1781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</sheetData>
  <dataValidations count="4">
    <dataValidation type="list" allowBlank="1" showInputMessage="1" showErrorMessage="1" sqref="P2:S13 AO2:AR23 BC2:BE39">
      <formula1>Relations</formula1>
    </dataValidation>
    <dataValidation type="list" allowBlank="1" showInputMessage="1" showErrorMessage="1" sqref="M2:M13 AG2:AG23 AU2:AU39">
      <formula1>ListNames</formula1>
    </dataValidation>
    <dataValidation type="list" allowBlank="1" showInputMessage="1" showErrorMessage="1" sqref="O2:O13">
      <formula1>Scopes</formula1>
    </dataValidation>
    <dataValidation type="list" allowBlank="1" showInputMessage="1" showErrorMessage="1" sqref="B2:B13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O1" workbookViewId="0">
      <selection activeCell="AQ3" sqref="AQ3:AQ6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1381</v>
      </c>
      <c r="G3" s="64" t="s">
        <v>1382</v>
      </c>
      <c r="H3" s="64" t="s">
        <v>23</v>
      </c>
      <c r="I3" s="88"/>
      <c r="J3" s="63">
        <f>ResourceData[No]</f>
        <v>327101</v>
      </c>
      <c r="L3" s="2" t="s">
        <v>1482</v>
      </c>
      <c r="M3" s="9">
        <f>VLOOKUP(DataExtra[[#This Row],[Data Name]],ResourceData[[DataDisplayName]:[No]],2,0)</f>
        <v>327102</v>
      </c>
      <c r="N3" s="2"/>
      <c r="O3" s="2" t="s">
        <v>1407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1383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1384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1385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1480</v>
      </c>
      <c r="G4" s="14" t="s">
        <v>1481</v>
      </c>
      <c r="H4" s="14" t="s">
        <v>1450</v>
      </c>
      <c r="I4" s="105"/>
      <c r="J4" s="106">
        <f>ResourceData[No]</f>
        <v>327102</v>
      </c>
      <c r="L4" s="2" t="s">
        <v>1482</v>
      </c>
      <c r="M4" s="9">
        <f>VLOOKUP(DataExtra[[#This Row],[Data Name]],ResourceData[[DataDisplayName]:[No]],2,0)</f>
        <v>327102</v>
      </c>
      <c r="N4" s="2"/>
      <c r="O4" s="2" t="s">
        <v>1406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1383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1385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1377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1517</v>
      </c>
      <c r="G5" s="64" t="s">
        <v>1518</v>
      </c>
      <c r="H5" s="14" t="s">
        <v>1450</v>
      </c>
      <c r="I5" s="88"/>
      <c r="J5" s="63">
        <f>ResourceData[No]</f>
        <v>327103</v>
      </c>
      <c r="L5" s="2" t="s">
        <v>1519</v>
      </c>
      <c r="M5" s="7">
        <f>VLOOKUP(DataExtra[[#This Row],[Data Name]],ResourceData[[DataDisplayName]:[No]],2,0)</f>
        <v>327103</v>
      </c>
      <c r="N5" s="4"/>
      <c r="O5" s="2" t="s">
        <v>1502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1482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1483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1359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1725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305111</v>
      </c>
      <c r="F6" s="78" t="s">
        <v>1743</v>
      </c>
      <c r="G6" s="78" t="s">
        <v>1744</v>
      </c>
      <c r="H6" s="78" t="s">
        <v>1745</v>
      </c>
      <c r="I6" s="117"/>
      <c r="J6" s="116">
        <f>ResourceData[No]</f>
        <v>327104</v>
      </c>
      <c r="L6" s="2" t="s">
        <v>1519</v>
      </c>
      <c r="M6" s="7">
        <f>VLOOKUP(DataExtra[[#This Row],[Data Name]],ResourceData[[DataDisplayName]:[No]],2,0)</f>
        <v>327103</v>
      </c>
      <c r="N6" s="4"/>
      <c r="O6" s="2" t="s">
        <v>1503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1519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1351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1351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1639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1777</v>
      </c>
      <c r="G7" s="78" t="s">
        <v>1778</v>
      </c>
      <c r="H7" s="78" t="s">
        <v>768</v>
      </c>
      <c r="I7" s="117"/>
      <c r="J7" s="116">
        <f>ResourceData[No]</f>
        <v>327105</v>
      </c>
      <c r="L7" s="2" t="s">
        <v>1519</v>
      </c>
      <c r="M7" s="7">
        <f>VLOOKUP(DataExtra[[#This Row],[Data Name]],ResourceData[[DataDisplayName]:[No]],2,0)</f>
        <v>327103</v>
      </c>
      <c r="N7" s="4"/>
      <c r="O7" s="2" t="s">
        <v>1504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1746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1745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1484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1407</v>
      </c>
    </row>
    <row r="8" spans="1:49" x14ac:dyDescent="0.25">
      <c r="L8" s="4" t="s">
        <v>1746</v>
      </c>
      <c r="M8" s="8">
        <f>VLOOKUP(DataExtra[[#This Row],[Data Name]],ResourceData[[DataDisplayName]:[No]],2,0)</f>
        <v>327104</v>
      </c>
      <c r="N8" s="5"/>
      <c r="O8" s="2" t="s">
        <v>1749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1779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1484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1485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1406</v>
      </c>
    </row>
    <row r="9" spans="1:49" x14ac:dyDescent="0.25">
      <c r="L9" s="4" t="s">
        <v>1779</v>
      </c>
      <c r="M9" s="8">
        <f>VLOOKUP(DataExtra[[#This Row],[Data Name]],ResourceData[[DataDisplayName]:[No]],2,0)</f>
        <v>327105</v>
      </c>
      <c r="N9" s="5"/>
      <c r="O9" s="2" t="s">
        <v>1789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1779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1781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1484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1779</v>
      </c>
      <c r="M10" s="8">
        <f>VLOOKUP(DataExtra[[#This Row],[Data Name]],ResourceData[[DataDisplayName]:[No]],2,0)</f>
        <v>327105</v>
      </c>
      <c r="N10" s="5"/>
      <c r="O10" s="4" t="s">
        <v>1790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P10" s="16" t="str">
        <f>'Table Seed Map'!$A$33&amp;"-"&amp;-1+COUNTA($AQ$1:DataViewSectionItem[[#This Row],[Data Section for Items]])</f>
        <v>Data View Section Items-8</v>
      </c>
      <c r="AQ10" s="4" t="s">
        <v>1484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1359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P11" s="60" t="str">
        <f>'Table Seed Map'!$A$33&amp;"-"&amp;-1+COUNTA($AQ$1:DataViewSectionItem[[#This Row],[Data Section for Items]])</f>
        <v>Data View Section Items-9</v>
      </c>
      <c r="AQ11" s="4" t="s">
        <v>1520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1505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1504</v>
      </c>
    </row>
    <row r="12" spans="1:49" x14ac:dyDescent="0.25">
      <c r="AP12" s="60" t="str">
        <f>'Table Seed Map'!$A$33&amp;"-"&amp;-1+COUNTA($AQ$1:DataViewSectionItem[[#This Row],[Data Section for Items]])</f>
        <v>Data View Section Items-10</v>
      </c>
      <c r="AQ12" s="4" t="s">
        <v>1520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1503</v>
      </c>
    </row>
    <row r="13" spans="1:49" x14ac:dyDescent="0.25">
      <c r="AP13" s="60" t="str">
        <f>'Table Seed Map'!$A$33&amp;"-"&amp;-1+COUNTA($AQ$1:DataViewSectionItem[[#This Row],[Data Section for Items]])</f>
        <v>Data View Section Items-11</v>
      </c>
      <c r="AQ13" s="4" t="s">
        <v>1520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1502</v>
      </c>
    </row>
    <row r="14" spans="1:49" x14ac:dyDescent="0.25">
      <c r="AP14" s="60" t="str">
        <f>'Table Seed Map'!$A$33&amp;"-"&amp;-1+COUNTA($AQ$1:DataViewSectionItem[[#This Row],[Data Section for Items]])</f>
        <v>Data View Section Items-12</v>
      </c>
      <c r="AQ14" s="4" t="s">
        <v>1520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1359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P15" s="30" t="str">
        <f>'Table Seed Map'!$A$33&amp;"-"&amp;-1+COUNTA($AQ$1:DataViewSectionItem[[#This Row],[Data Section for Items]])</f>
        <v>Data View Section Items-13</v>
      </c>
      <c r="AQ15" s="4" t="s">
        <v>1750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1732</v>
      </c>
      <c r="AU15" s="78" t="s">
        <v>1710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P16" s="30" t="str">
        <f>'Table Seed Map'!$A$33&amp;"-"&amp;-1+COUNTA($AQ$1:DataViewSectionItem[[#This Row],[Data Section for Items]])</f>
        <v>Data View Section Items-14</v>
      </c>
      <c r="AQ16" s="4" t="s">
        <v>1750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1733</v>
      </c>
      <c r="AU16" s="78" t="s">
        <v>1711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1750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1734</v>
      </c>
      <c r="AU17" s="78" t="s">
        <v>1712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1750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1735</v>
      </c>
      <c r="AU18" s="78" t="s">
        <v>1713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1750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1736</v>
      </c>
      <c r="AU19" s="78" t="s">
        <v>1714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1780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1533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1780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1789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1780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1790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1780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1782</v>
      </c>
      <c r="AU23" s="78" t="s">
        <v>1627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1780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1783</v>
      </c>
      <c r="AU24" s="78" t="s">
        <v>1628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1791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1784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1791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1792</v>
      </c>
      <c r="AU26" s="78" t="s">
        <v>1645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1791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1781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1791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1359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</sheetData>
  <dataValidations count="5">
    <dataValidation type="list" allowBlank="1" showInputMessage="1" showErrorMessage="1" sqref="O2:R10 AN2:AN9 AW2:AW28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9">
      <formula1>DataNames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AQ2:AQ28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"/>
  <sheetViews>
    <sheetView topLeftCell="C1" workbookViewId="0">
      <selection activeCell="AA3" sqref="AA3:AA4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1387</v>
      </c>
      <c r="G3" s="67" t="s">
        <v>1388</v>
      </c>
      <c r="H3" s="67"/>
      <c r="I3" s="67"/>
      <c r="J3" s="67" t="s">
        <v>1368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1389</v>
      </c>
      <c r="U3" s="87"/>
      <c r="V3" s="87"/>
      <c r="W3" s="87"/>
      <c r="X3" s="87"/>
      <c r="Y3" s="73">
        <f>ResourceAction[No]</f>
        <v>332101</v>
      </c>
      <c r="Z3"/>
      <c r="AA3" s="4" t="s">
        <v>1400</v>
      </c>
      <c r="AB3" s="60">
        <f>VLOOKUP(ActionListNData[[#This Row],[Action Name]],ResourceAction[[Display]:[No]],3,0)</f>
        <v>332103</v>
      </c>
      <c r="AC3" s="60" t="s">
        <v>1380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1390</v>
      </c>
      <c r="G4" s="67" t="s">
        <v>1391</v>
      </c>
      <c r="H4" s="67"/>
      <c r="I4" s="67"/>
      <c r="J4" s="67" t="s">
        <v>1392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1393</v>
      </c>
      <c r="U4" s="87"/>
      <c r="V4" s="87"/>
      <c r="W4" s="87"/>
      <c r="X4" s="87"/>
      <c r="Y4" s="73">
        <f>ResourceAction[No]</f>
        <v>332102</v>
      </c>
      <c r="Z4"/>
      <c r="AA4" s="4" t="s">
        <v>1401</v>
      </c>
      <c r="AB4" s="60">
        <f>VLOOKUP(ActionListNData[[#This Row],[Action Name]],ResourceAction[[Display]:[No]],3,0)</f>
        <v>332104</v>
      </c>
      <c r="AC4" s="60" t="s">
        <v>1380</v>
      </c>
      <c r="AD4" s="60" t="s">
        <v>1383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1394</v>
      </c>
      <c r="G5" s="67" t="s">
        <v>1395</v>
      </c>
      <c r="H5" s="67" t="s">
        <v>1351</v>
      </c>
      <c r="I5" s="67" t="s">
        <v>1369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1396</v>
      </c>
      <c r="U5" s="87"/>
      <c r="V5" s="87"/>
      <c r="W5" s="87"/>
      <c r="X5" s="87"/>
      <c r="Y5" s="73">
        <f>ResourceAction[No]</f>
        <v>332103</v>
      </c>
      <c r="Z5"/>
      <c r="AA5" s="4" t="s">
        <v>1425</v>
      </c>
      <c r="AB5" s="60">
        <f>VLOOKUP(ActionListNData[[#This Row],[Action Name]],ResourceAction[[Display]:[No]],3,0)</f>
        <v>332106</v>
      </c>
      <c r="AC5" s="60" t="s">
        <v>1439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1397</v>
      </c>
      <c r="G6" s="67" t="s">
        <v>1398</v>
      </c>
      <c r="H6" s="67" t="s">
        <v>1399</v>
      </c>
      <c r="I6" s="67" t="s">
        <v>1369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1389</v>
      </c>
      <c r="U6" s="87" t="s">
        <v>1396</v>
      </c>
      <c r="V6" s="87"/>
      <c r="W6" s="87"/>
      <c r="X6" s="87"/>
      <c r="Y6" s="73">
        <f>ResourceAction[No]</f>
        <v>332104</v>
      </c>
      <c r="Z6"/>
      <c r="AA6" s="2" t="s">
        <v>1456</v>
      </c>
      <c r="AB6" s="16">
        <f>VLOOKUP(ActionListNData[[#This Row],[Action Name]],ResourceAction[[Display]:[No]],3,0)</f>
        <v>332109</v>
      </c>
      <c r="AC6" s="60" t="s">
        <v>1439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1416</v>
      </c>
      <c r="G7" s="67" t="s">
        <v>1410</v>
      </c>
      <c r="H7" s="67"/>
      <c r="I7" s="67"/>
      <c r="J7" s="67" t="s">
        <v>1392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1417</v>
      </c>
      <c r="U7" s="87"/>
      <c r="V7" s="87"/>
      <c r="W7" s="87"/>
      <c r="X7" s="87"/>
      <c r="Y7" s="73">
        <f>ResourceAction[No]</f>
        <v>332105</v>
      </c>
      <c r="Z7"/>
      <c r="AA7" s="2" t="s">
        <v>1464</v>
      </c>
      <c r="AB7" s="16">
        <f>VLOOKUP(ActionListNData[[#This Row],[Action Name]],ResourceAction[[Display]:[No]],3,0)</f>
        <v>332110</v>
      </c>
      <c r="AC7" s="60" t="s">
        <v>1380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1421</v>
      </c>
      <c r="G8" s="67" t="s">
        <v>1422</v>
      </c>
      <c r="H8" s="67" t="s">
        <v>1451</v>
      </c>
      <c r="I8" s="67" t="s">
        <v>1369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1408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1423</v>
      </c>
      <c r="U8" s="87" t="s">
        <v>1424</v>
      </c>
      <c r="V8" s="87"/>
      <c r="W8" s="87"/>
      <c r="X8" s="87"/>
      <c r="Y8" s="73">
        <f>ResourceAction[No]</f>
        <v>332106</v>
      </c>
      <c r="Z8"/>
      <c r="AA8" s="2" t="s">
        <v>1465</v>
      </c>
      <c r="AB8" s="16">
        <f>VLOOKUP(ActionListNData[[#This Row],[Action Name]],ResourceAction[[Display]:[No]],3,0)</f>
        <v>332111</v>
      </c>
      <c r="AC8" s="60" t="s">
        <v>1380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1441</v>
      </c>
      <c r="G9" s="67" t="s">
        <v>1442</v>
      </c>
      <c r="H9" s="67"/>
      <c r="I9" s="67"/>
      <c r="J9" s="67" t="s">
        <v>1438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1443</v>
      </c>
      <c r="U9" s="87"/>
      <c r="V9" s="87"/>
      <c r="W9" s="87"/>
      <c r="X9" s="87"/>
      <c r="Y9" s="73">
        <f>ResourceAction[No]</f>
        <v>332107</v>
      </c>
      <c r="Z9"/>
      <c r="AA9" s="2" t="s">
        <v>1490</v>
      </c>
      <c r="AB9" s="16">
        <f>VLOOKUP(ActionListNData[[#This Row],[Action Name]],ResourceAction[[Display]:[No]],3,0)</f>
        <v>332114</v>
      </c>
      <c r="AC9" s="60" t="s">
        <v>1420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1446</v>
      </c>
      <c r="G10" s="67" t="s">
        <v>1447</v>
      </c>
      <c r="H10" s="67"/>
      <c r="I10" s="67"/>
      <c r="J10" s="67" t="s">
        <v>1448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1449</v>
      </c>
      <c r="U10" s="87"/>
      <c r="V10" s="87"/>
      <c r="W10" s="87"/>
      <c r="X10" s="87"/>
      <c r="Y10" s="73">
        <f>ResourceAction[No]</f>
        <v>332108</v>
      </c>
      <c r="Z10"/>
      <c r="AA10" s="2" t="s">
        <v>1491</v>
      </c>
      <c r="AB10" s="16">
        <f>VLOOKUP(ActionListNData[[#This Row],[Action Name]],ResourceAction[[Display]:[No]],3,0)</f>
        <v>332113</v>
      </c>
      <c r="AC10" s="16" t="s">
        <v>1420</v>
      </c>
      <c r="AD10" s="16" t="s">
        <v>1482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1452</v>
      </c>
      <c r="G11" s="67" t="s">
        <v>1453</v>
      </c>
      <c r="H11" s="67" t="s">
        <v>1454</v>
      </c>
      <c r="I11" s="67" t="s">
        <v>1369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1455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1423</v>
      </c>
      <c r="U11" s="87" t="s">
        <v>1449</v>
      </c>
      <c r="V11" s="87" t="s">
        <v>1468</v>
      </c>
      <c r="W11" s="87"/>
      <c r="X11" s="87"/>
      <c r="Y11" s="73">
        <f>ResourceAction[No]</f>
        <v>332109</v>
      </c>
      <c r="Z11"/>
      <c r="AA11" s="2" t="s">
        <v>1526</v>
      </c>
      <c r="AB11" s="60">
        <f>VLOOKUP(ActionListNData[[#This Row],[Action Name]],ResourceAction[[Display]:[No]],3,0)</f>
        <v>332117</v>
      </c>
      <c r="AC11" s="16" t="s">
        <v>1501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1460</v>
      </c>
      <c r="G12" s="38" t="s">
        <v>1461</v>
      </c>
      <c r="H12" s="38" t="s">
        <v>1462</v>
      </c>
      <c r="I12" s="67" t="s">
        <v>1369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1408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1463</v>
      </c>
      <c r="U12" s="96" t="s">
        <v>1424</v>
      </c>
      <c r="V12" s="87"/>
      <c r="W12" s="96"/>
      <c r="X12" s="96"/>
      <c r="Y12" s="55">
        <f>ResourceAction[No]</f>
        <v>332110</v>
      </c>
      <c r="Z12"/>
      <c r="AA12" s="2" t="s">
        <v>1527</v>
      </c>
      <c r="AB12" s="60">
        <f>VLOOKUP(ActionListNData[[#This Row],[Action Name]],ResourceAction[[Display]:[No]],3,0)</f>
        <v>332118</v>
      </c>
      <c r="AC12" s="16" t="s">
        <v>1501</v>
      </c>
      <c r="AD12" s="60" t="s">
        <v>1519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1457</v>
      </c>
      <c r="G13" s="38" t="s">
        <v>1458</v>
      </c>
      <c r="H13" s="38" t="s">
        <v>1459</v>
      </c>
      <c r="I13" s="67" t="s">
        <v>1369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1455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1463</v>
      </c>
      <c r="U13" s="96" t="s">
        <v>1449</v>
      </c>
      <c r="V13" s="87" t="s">
        <v>1469</v>
      </c>
      <c r="W13" s="96"/>
      <c r="X13" s="96"/>
      <c r="Y13" s="55">
        <f>ResourceAction[No]</f>
        <v>332111</v>
      </c>
      <c r="AA13" s="2" t="s">
        <v>1549</v>
      </c>
      <c r="AB13" s="60">
        <f>VLOOKUP(ActionListNData[[#This Row],[Action Name]],ResourceAction[[Display]:[No]],3,0)</f>
        <v>332121</v>
      </c>
      <c r="AC13" s="60" t="s">
        <v>1439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1470</v>
      </c>
      <c r="G14" s="38" t="s">
        <v>1471</v>
      </c>
      <c r="H14" s="38"/>
      <c r="I14" s="38"/>
      <c r="J14" s="38" t="s">
        <v>1392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1424</v>
      </c>
      <c r="U14" s="96"/>
      <c r="V14" s="96"/>
      <c r="W14" s="96"/>
      <c r="X14" s="96"/>
      <c r="Y14" s="55">
        <f>ResourceAction[No]</f>
        <v>332112</v>
      </c>
      <c r="AA14" s="2" t="s">
        <v>1553</v>
      </c>
      <c r="AB14" s="60">
        <f>VLOOKUP(ActionListNData[[#This Row],[Action Name]],ResourceAction[[Display]:[No]],3,0)</f>
        <v>332122</v>
      </c>
      <c r="AC14" s="60" t="s">
        <v>1439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1477</v>
      </c>
      <c r="G15" s="38" t="s">
        <v>1478</v>
      </c>
      <c r="H15" s="38" t="s">
        <v>1474</v>
      </c>
      <c r="I15" s="38" t="s">
        <v>1369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1479</v>
      </c>
      <c r="U15" s="96" t="s">
        <v>1486</v>
      </c>
      <c r="V15" s="96"/>
      <c r="W15" s="96"/>
      <c r="X15" s="96"/>
      <c r="Y15" s="55">
        <f>ResourceAction[No]</f>
        <v>332113</v>
      </c>
      <c r="AA15" s="2" t="s">
        <v>1563</v>
      </c>
      <c r="AB15" s="60">
        <f>VLOOKUP(ActionListNData[[#This Row],[Action Name]],ResourceAction[[Display]:[No]],3,0)</f>
        <v>332123</v>
      </c>
      <c r="AC15" s="60" t="s">
        <v>1532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1487</v>
      </c>
      <c r="G16" s="38" t="s">
        <v>1488</v>
      </c>
      <c r="H16" s="38" t="s">
        <v>1489</v>
      </c>
      <c r="I16" s="38" t="s">
        <v>1369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1486</v>
      </c>
      <c r="U16" s="96"/>
      <c r="V16" s="96"/>
      <c r="W16" s="96"/>
      <c r="X16" s="96"/>
      <c r="Y16" s="55">
        <f>ResourceAction[No]</f>
        <v>332114</v>
      </c>
      <c r="AA16" s="2" t="s">
        <v>1564</v>
      </c>
      <c r="AB16" s="60">
        <f>VLOOKUP(ActionListNData[[#This Row],[Action Name]],ResourceAction[[Display]:[No]],3,0)</f>
        <v>332124</v>
      </c>
      <c r="AC16" s="60" t="s">
        <v>1532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1506</v>
      </c>
      <c r="G17" s="67" t="s">
        <v>1507</v>
      </c>
      <c r="H17" s="67"/>
      <c r="I17" s="67"/>
      <c r="J17" s="67" t="s">
        <v>1368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1508</v>
      </c>
      <c r="U17" s="87"/>
      <c r="V17" s="87"/>
      <c r="W17" s="87"/>
      <c r="X17" s="87"/>
      <c r="Y17" s="73">
        <f>ResourceAction[No]</f>
        <v>332115</v>
      </c>
      <c r="AA17" s="2" t="s">
        <v>1570</v>
      </c>
      <c r="AB17" s="60">
        <f>VLOOKUP(ActionListNData[[#This Row],[Action Name]],ResourceAction[[Display]:[No]],3,0)</f>
        <v>332125</v>
      </c>
      <c r="AC17" s="60" t="s">
        <v>1536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1509</v>
      </c>
      <c r="G18" s="67" t="s">
        <v>1510</v>
      </c>
      <c r="H18" s="67"/>
      <c r="I18" s="67"/>
      <c r="J18" s="67" t="s">
        <v>1392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1511</v>
      </c>
      <c r="U18" s="87"/>
      <c r="V18" s="87"/>
      <c r="W18" s="87"/>
      <c r="X18" s="87"/>
      <c r="Y18" s="73">
        <f>ResourceAction[No]</f>
        <v>332116</v>
      </c>
      <c r="AA18" s="4" t="s">
        <v>1762</v>
      </c>
      <c r="AB18" s="30">
        <f>VLOOKUP(ActionListNData[[#This Row],[Action Name]],ResourceAction[[Display]:[No]],3,0)</f>
        <v>332127</v>
      </c>
      <c r="AC18" s="60" t="s">
        <v>1757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1521</v>
      </c>
      <c r="G19" s="67" t="s">
        <v>1522</v>
      </c>
      <c r="H19" s="67" t="s">
        <v>1489</v>
      </c>
      <c r="I19" s="67" t="s">
        <v>1369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1523</v>
      </c>
      <c r="U19" s="87"/>
      <c r="V19" s="87"/>
      <c r="W19" s="87"/>
      <c r="X19" s="87"/>
      <c r="Y19" s="73">
        <f>ResourceAction[No]</f>
        <v>332117</v>
      </c>
      <c r="AA19" s="4" t="s">
        <v>1835</v>
      </c>
      <c r="AB19" s="30">
        <f>VLOOKUP(ActionListNData[[#This Row],[Action Name]],ResourceAction[[Display]:[No]],3,0)</f>
        <v>332129</v>
      </c>
      <c r="AC19" s="60" t="s">
        <v>1757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1524</v>
      </c>
      <c r="G20" s="67" t="s">
        <v>1525</v>
      </c>
      <c r="H20" s="67" t="s">
        <v>1399</v>
      </c>
      <c r="I20" s="67" t="s">
        <v>1369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1508</v>
      </c>
      <c r="U20" s="87" t="s">
        <v>1523</v>
      </c>
      <c r="V20" s="87"/>
      <c r="W20" s="87"/>
      <c r="X20" s="87"/>
      <c r="Y20" s="73">
        <f>ResourceAction[No]</f>
        <v>332118</v>
      </c>
      <c r="AA20" s="4" t="s">
        <v>1805</v>
      </c>
      <c r="AB20" s="30">
        <f>VLOOKUP(ActionListNData[[#This Row],[Action Name]],ResourceAction[[Display]:[No]],3,0)</f>
        <v>332132</v>
      </c>
      <c r="AC20" s="60" t="s">
        <v>1795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1539</v>
      </c>
      <c r="G21" s="67" t="s">
        <v>1540</v>
      </c>
      <c r="H21" s="67"/>
      <c r="I21" s="67"/>
      <c r="J21" s="67" t="s">
        <v>1392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1541</v>
      </c>
      <c r="U21" s="87"/>
      <c r="V21" s="87"/>
      <c r="W21" s="87"/>
      <c r="X21" s="87"/>
      <c r="Y21" s="73">
        <f>ResourceAction[No]</f>
        <v>332119</v>
      </c>
      <c r="AA21" s="4" t="s">
        <v>1814</v>
      </c>
      <c r="AB21" s="30">
        <f>VLOOKUP(ActionListNData[[#This Row],[Action Name]],ResourceAction[[Display]:[No]],3,0)</f>
        <v>332133</v>
      </c>
      <c r="AC21" s="60" t="s">
        <v>1795</v>
      </c>
      <c r="AD21" s="30" t="s">
        <v>1779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1542</v>
      </c>
      <c r="G22" s="67" t="s">
        <v>1543</v>
      </c>
      <c r="H22" s="67"/>
      <c r="I22" s="67"/>
      <c r="J22" s="67" t="s">
        <v>1392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1544</v>
      </c>
      <c r="U22" s="87"/>
      <c r="V22" s="87"/>
      <c r="W22" s="87"/>
      <c r="X22" s="87"/>
      <c r="Y22" s="73">
        <f>ResourceAction[No]</f>
        <v>332120</v>
      </c>
      <c r="AA22" s="4" t="s">
        <v>1805</v>
      </c>
      <c r="AB22" s="30">
        <f>VLOOKUP(ActionListNData[[#This Row],[Action Name]],ResourceAction[[Display]:[No]],3,0)</f>
        <v>332132</v>
      </c>
      <c r="AC22" s="60" t="s">
        <v>1820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1545</v>
      </c>
      <c r="G23" s="67" t="s">
        <v>1546</v>
      </c>
      <c r="H23" s="67" t="s">
        <v>1547</v>
      </c>
      <c r="I23" s="67" t="s">
        <v>1369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1408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1548</v>
      </c>
      <c r="U23" s="87" t="s">
        <v>1511</v>
      </c>
      <c r="V23" s="87"/>
      <c r="W23" s="87"/>
      <c r="X23" s="87"/>
      <c r="Y23" s="73">
        <f>ResourceAction[No]</f>
        <v>332121</v>
      </c>
      <c r="AA23" s="4" t="s">
        <v>1814</v>
      </c>
      <c r="AB23" s="30">
        <f>VLOOKUP(ActionListNData[[#This Row],[Action Name]],ResourceAction[[Display]:[No]],3,0)</f>
        <v>332133</v>
      </c>
      <c r="AC23" s="60" t="s">
        <v>1820</v>
      </c>
      <c r="AD23" s="30" t="s">
        <v>1779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1550</v>
      </c>
      <c r="G24" s="67" t="s">
        <v>1551</v>
      </c>
      <c r="H24" s="67" t="s">
        <v>1552</v>
      </c>
      <c r="I24" s="67" t="s">
        <v>1369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1455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1548</v>
      </c>
      <c r="U24" s="87" t="s">
        <v>1508</v>
      </c>
      <c r="V24" s="87" t="s">
        <v>1554</v>
      </c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1555</v>
      </c>
      <c r="G25" s="67" t="s">
        <v>1556</v>
      </c>
      <c r="H25" s="67" t="s">
        <v>1557</v>
      </c>
      <c r="I25" s="67" t="s">
        <v>1369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1408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1558</v>
      </c>
      <c r="U25" s="87" t="s">
        <v>1511</v>
      </c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1559</v>
      </c>
      <c r="G26" s="67" t="s">
        <v>1560</v>
      </c>
      <c r="H26" s="67" t="s">
        <v>1561</v>
      </c>
      <c r="I26" s="67" t="s">
        <v>1369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1455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1558</v>
      </c>
      <c r="U26" s="87" t="s">
        <v>1508</v>
      </c>
      <c r="V26" s="87" t="s">
        <v>1562</v>
      </c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1566</v>
      </c>
      <c r="G27" s="67" t="s">
        <v>1567</v>
      </c>
      <c r="H27" s="67" t="s">
        <v>1568</v>
      </c>
      <c r="I27" s="67" t="s">
        <v>1369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1569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1565</v>
      </c>
      <c r="U27" s="87" t="s">
        <v>1443</v>
      </c>
      <c r="V27" s="87"/>
      <c r="W27" s="87"/>
      <c r="X27" s="87"/>
      <c r="Y27" s="73">
        <f>ResourceAction[No]</f>
        <v>332125</v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1725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305111</v>
      </c>
      <c r="F28" s="79" t="s">
        <v>1740</v>
      </c>
      <c r="G28" s="79" t="s">
        <v>1741</v>
      </c>
      <c r="H28" s="79"/>
      <c r="I28" s="67" t="s">
        <v>1369</v>
      </c>
      <c r="J28" s="79" t="s">
        <v>1753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1742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1725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305111</v>
      </c>
      <c r="F29" s="79" t="s">
        <v>1751</v>
      </c>
      <c r="G29" s="79" t="s">
        <v>1752</v>
      </c>
      <c r="H29" s="79" t="s">
        <v>1754</v>
      </c>
      <c r="I29" s="67" t="s">
        <v>1369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1742</v>
      </c>
      <c r="U29" s="87" t="s">
        <v>1755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1725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305111</v>
      </c>
      <c r="F30" s="79" t="s">
        <v>1759</v>
      </c>
      <c r="G30" s="79" t="s">
        <v>1760</v>
      </c>
      <c r="H30" s="79"/>
      <c r="I30" s="79"/>
      <c r="J30" s="79" t="s">
        <v>1392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1761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1725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305111</v>
      </c>
      <c r="F31" s="79" t="s">
        <v>1833</v>
      </c>
      <c r="G31" s="79" t="s">
        <v>1834</v>
      </c>
      <c r="H31" s="79" t="s">
        <v>1351</v>
      </c>
      <c r="I31" s="79" t="s">
        <v>1369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327105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1804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1639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1796</v>
      </c>
      <c r="G32" s="79" t="s">
        <v>1797</v>
      </c>
      <c r="H32" s="79"/>
      <c r="I32" s="79"/>
      <c r="J32" s="79" t="s">
        <v>1392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1798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1639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1799</v>
      </c>
      <c r="G33" s="79" t="s">
        <v>1800</v>
      </c>
      <c r="H33" s="79"/>
      <c r="I33" s="79"/>
      <c r="J33" s="79" t="s">
        <v>1753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1801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1639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1802</v>
      </c>
      <c r="G34" s="79" t="s">
        <v>1803</v>
      </c>
      <c r="H34" s="79" t="s">
        <v>1351</v>
      </c>
      <c r="I34" s="79" t="s">
        <v>1369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1804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1639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1811</v>
      </c>
      <c r="G35" s="79" t="s">
        <v>1812</v>
      </c>
      <c r="H35" s="79" t="s">
        <v>335</v>
      </c>
      <c r="I35" s="79" t="s">
        <v>1369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1813</v>
      </c>
      <c r="U35" s="83" t="s">
        <v>1804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1639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1823</v>
      </c>
      <c r="G36" s="79" t="s">
        <v>1824</v>
      </c>
      <c r="H36" s="79"/>
      <c r="I36" s="79"/>
      <c r="J36" s="79" t="s">
        <v>1825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1826</v>
      </c>
      <c r="U36" s="83"/>
      <c r="V36" s="83"/>
      <c r="W36" s="83"/>
      <c r="X36" s="83"/>
      <c r="Y36" s="84">
        <f>ResourceAction[No]</f>
        <v>332134</v>
      </c>
    </row>
  </sheetData>
  <dataValidations count="7">
    <dataValidation type="list" allowBlank="1" showInputMessage="1" showErrorMessage="1" sqref="AN2 AA2:AA23">
      <formula1>ActionsName</formula1>
    </dataValidation>
    <dataValidation type="list" allowBlank="1" showInputMessage="1" showErrorMessage="1" sqref="I2:I3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6">
      <formula1>Resources</formula1>
    </dataValidation>
    <dataValidation type="list" allowBlank="1" showInputMessage="1" showErrorMessage="1" sqref="T2:X36">
      <formula1>IDNs</formula1>
    </dataValidation>
    <dataValidation type="list" allowBlank="1" showInputMessage="1" showErrorMessage="1" sqref="N2:N36">
      <formula1>"type,Method,Dashboard,Form,List,Data,FormWithData,ListRelation,AddRelation,ManageRelation"</formula1>
    </dataValidation>
    <dataValidation type="list" allowBlank="1" showInputMessage="1" showErrorMessage="1" sqref="AC2:AC23">
      <formula1>ListNames</formula1>
    </dataValidation>
    <dataValidation type="list" allowBlank="1" showInputMessage="1" showErrorMessage="1" sqref="AD2:AD23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7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11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29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1</v>
      </c>
      <c r="M9" s="6" t="str">
        <f ca="1">IFERROR(VLOOKUP(IDNMaps[[#This Row],[Type]],RecordCount[],6,0)&amp;"-"&amp;IDNMaps[[#This Row],[Type Count]],"")</f>
        <v>Resource Lists-1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322101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2</v>
      </c>
      <c r="M10" s="6" t="str">
        <f ca="1">IFERROR(VLOOKUP(IDNMaps[[#This Row],[Type]],RecordCount[],6,0)&amp;"-"&amp;IDNMaps[[#This Row],[Type Count]],"")</f>
        <v>Resource Lists-2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322102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3</v>
      </c>
      <c r="M11" s="6" t="str">
        <f ca="1">IFERROR(VLOOKUP(IDNMaps[[#This Row],[Type]],RecordCount[],6,0)&amp;"-"&amp;IDNMaps[[#This Row],[Type Count]],"")</f>
        <v>Resource Lists-3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322103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4</v>
      </c>
      <c r="M12" s="6" t="str">
        <f ca="1">IFERROR(VLOOKUP(IDNMaps[[#This Row],[Type]],RecordCount[],6,0)&amp;"-"&amp;IDNMaps[[#This Row],[Type Count]],"")</f>
        <v>Resource Lists-4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322104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5</v>
      </c>
      <c r="M13" s="6" t="str">
        <f ca="1">IFERROR(VLOOKUP(IDNMaps[[#This Row],[Type]],RecordCount[],6,0)&amp;"-"&amp;IDNMaps[[#This Row],[Type Count]],"")</f>
        <v>Resource Lists-5</v>
      </c>
      <c r="N13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3" s="6" t="str">
        <f ca="1">IF(IDNMaps[[#This Row],[Name]]="","","("&amp;IDNMaps[[#This Row],[Type]]&amp;") "&amp;IDNMaps[[#This Row],[Name]])</f>
        <v>(Lists) UserStoreArea/UserStoreAreaList</v>
      </c>
      <c r="P13" s="6">
        <f ca="1">IFERROR(VLOOKUP(IDNMaps[[#This Row],[Primary]],INDIRECT(VLOOKUP(IDNMaps[[#This Row],[Type]],RecordCount[],2,0)),VLOOKUP(IDNMaps[[#This Row],[Type]],RecordCount[],8,0),0),"")</f>
        <v>322105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6</v>
      </c>
      <c r="M14" s="6" t="str">
        <f ca="1">IFERROR(VLOOKUP(IDNMaps[[#This Row],[Type]],RecordCount[],6,0)&amp;"-"&amp;IDNMaps[[#This Row],[Type Count]],"")</f>
        <v>Resource Lists-6</v>
      </c>
      <c r="N14" s="6" t="str">
        <f ca="1">IFERROR(VLOOKUP(IDNMaps[[#This Row],[Primary]],INDIRECT(VLOOKUP(IDNMaps[[#This Row],[Type]],RecordCount[],2,0)),VLOOKUP(IDNMaps[[#This Row],[Type]],RecordCount[],7,0),0),"")</f>
        <v>Area/AreaList</v>
      </c>
      <c r="O14" s="6" t="str">
        <f ca="1">IF(IDNMaps[[#This Row],[Name]]="","","("&amp;IDNMaps[[#This Row],[Type]]&amp;") "&amp;IDNMaps[[#This Row],[Name]])</f>
        <v>(Lists) Area/AreaList</v>
      </c>
      <c r="P14" s="6">
        <f ca="1">IFERROR(VLOOKUP(IDNMaps[[#This Row],[Primary]],INDIRECT(VLOOKUP(IDNMaps[[#This Row],[Type]],RecordCount[],2,0)),VLOOKUP(IDNMaps[[#This Row],[Type]],RecordCount[],8,0),0),"")</f>
        <v>322106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7</v>
      </c>
      <c r="M15" s="6" t="str">
        <f ca="1">IFERROR(VLOOKUP(IDNMaps[[#This Row],[Type]],RecordCount[],6,0)&amp;"-"&amp;IDNMaps[[#This Row],[Type Count]],"")</f>
        <v>Resource Lists-7</v>
      </c>
      <c r="N15" s="6" t="str">
        <f ca="1">IFERROR(VLOOKUP(IDNMaps[[#This Row],[Primary]],INDIRECT(VLOOKUP(IDNMaps[[#This Row],[Type]],RecordCount[],2,0)),VLOOKUP(IDNMaps[[#This Row],[Type]],RecordCount[],7,0),0),"")</f>
        <v>Store/StoresList</v>
      </c>
      <c r="O15" s="6" t="str">
        <f ca="1">IF(IDNMaps[[#This Row],[Name]]="","","("&amp;IDNMaps[[#This Row],[Type]]&amp;") "&amp;IDNMaps[[#This Row],[Name]])</f>
        <v>(Lists) Store/StoresList</v>
      </c>
      <c r="P15" s="6">
        <f ca="1">IFERROR(VLOOKUP(IDNMaps[[#This Row],[Primary]],INDIRECT(VLOOKUP(IDNMaps[[#This Row],[Type]],RecordCount[],2,0)),VLOOKUP(IDNMaps[[#This Row],[Type]],RecordCount[],8,0),0),"")</f>
        <v>322107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8</v>
      </c>
      <c r="M16" s="6" t="str">
        <f ca="1">IFERROR(VLOOKUP(IDNMaps[[#This Row],[Type]],RecordCount[],6,0)&amp;"-"&amp;IDNMaps[[#This Row],[Type Count]],"")</f>
        <v>Resource Lists-8</v>
      </c>
      <c r="N16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16" s="6" t="str">
        <f ca="1">IF(IDNMaps[[#This Row],[Name]]="","","("&amp;IDNMaps[[#This Row],[Type]]&amp;") "&amp;IDNMaps[[#This Row],[Name]])</f>
        <v>(Lists) ProductImage/ProductImageList</v>
      </c>
      <c r="P16" s="6">
        <f ca="1">IFERROR(VLOOKUP(IDNMaps[[#This Row],[Primary]],INDIRECT(VLOOKUP(IDNMaps[[#This Row],[Type]],RecordCount[],2,0)),VLOOKUP(IDNMaps[[#This Row],[Type]],RecordCount[],8,0),0),"")</f>
        <v>322108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9</v>
      </c>
      <c r="M17" s="6" t="str">
        <f ca="1">IFERROR(VLOOKUP(IDNMaps[[#This Row],[Type]],RecordCount[],6,0)&amp;"-"&amp;IDNMaps[[#This Row],[Type Count]],"")</f>
        <v>Resource Lists-9</v>
      </c>
      <c r="N17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17" s="6" t="str">
        <f ca="1">IF(IDNMaps[[#This Row],[Name]]="","","("&amp;IDNMaps[[#This Row],[Type]]&amp;") "&amp;IDNMaps[[#This Row],[Name]])</f>
        <v>(Lists) Functiondetail/FunctionDetailList</v>
      </c>
      <c r="P17" s="6">
        <f ca="1">IFERROR(VLOOKUP(IDNMaps[[#This Row],[Primary]],INDIRECT(VLOOKUP(IDNMaps[[#This Row],[Type]],RecordCount[],2,0)),VLOOKUP(IDNMaps[[#This Row],[Type]],RecordCount[],8,0),0),"")</f>
        <v>322109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10</v>
      </c>
      <c r="M18" s="6" t="str">
        <f ca="1">IFERROR(VLOOKUP(IDNMaps[[#This Row],[Type]],RecordCount[],6,0)&amp;"-"&amp;IDNMaps[[#This Row],[Type Count]],"")</f>
        <v>Resource Lists-10</v>
      </c>
      <c r="N18" s="6" t="str">
        <f ca="1">IFERROR(VLOOKUP(IDNMaps[[#This Row],[Primary]],INDIRECT(VLOOKUP(IDNMaps[[#This Row],[Type]],RecordCount[],2,0)),VLOOKUP(IDNMaps[[#This Row],[Type]],RecordCount[],7,0),0),"")</f>
        <v>FnReserve/ReservesList</v>
      </c>
      <c r="O18" s="6" t="str">
        <f ca="1">IF(IDNMaps[[#This Row],[Name]]="","","("&amp;IDNMaps[[#This Row],[Type]]&amp;") "&amp;IDNMaps[[#This Row],[Name]])</f>
        <v>(Lists) FnReserve/ReservesList</v>
      </c>
      <c r="P18" s="6">
        <f ca="1">IFERROR(VLOOKUP(IDNMaps[[#This Row],[Primary]],INDIRECT(VLOOKUP(IDNMaps[[#This Row],[Type]],RecordCount[],2,0)),VLOOKUP(IDNMaps[[#This Row],[Type]],RecordCount[],8,0),0),"")</f>
        <v>322110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11</v>
      </c>
      <c r="M19" s="6" t="str">
        <f ca="1">IFERROR(VLOOKUP(IDNMaps[[#This Row],[Type]],RecordCount[],6,0)&amp;"-"&amp;IDNMaps[[#This Row],[Type Count]],"")</f>
        <v>Resource Lists-11</v>
      </c>
      <c r="N19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19" s="6" t="str">
        <f ca="1">IF(IDNMaps[[#This Row],[Name]]="","","("&amp;IDNMaps[[#This Row],[Type]]&amp;") "&amp;IDNMaps[[#This Row],[Name]])</f>
        <v>(Lists) FnReserve/UncompletedReservesList</v>
      </c>
      <c r="P19" s="6">
        <f ca="1">IFERROR(VLOOKUP(IDNMaps[[#This Row],[Primary]],INDIRECT(VLOOKUP(IDNMaps[[#This Row],[Type]],RecordCount[],2,0)),VLOOKUP(IDNMaps[[#This Row],[Type]],RecordCount[],8,0),0),"")</f>
        <v>322111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Data-1</v>
      </c>
      <c r="N20" s="6" t="str">
        <f ca="1">IFERROR(VLOOKUP(IDNMaps[[#This Row],[Primary]],INDIRECT(VLOOKUP(IDNMaps[[#This Row],[Type]],RecordCount[],2,0)),VLOOKUP(IDNMaps[[#This Row],[Type]],RecordCount[],7,0),0),"")</f>
        <v>Setting/SettingsView</v>
      </c>
      <c r="O20" s="6" t="str">
        <f ca="1">IF(IDNMaps[[#This Row],[Name]]="","","("&amp;IDNMaps[[#This Row],[Type]]&amp;") "&amp;IDNMaps[[#This Row],[Name]])</f>
        <v>(Data) Setting/SettingsView</v>
      </c>
      <c r="P20" s="6">
        <f ca="1">IFERROR(VLOOKUP(IDNMaps[[#This Row],[Primary]],INDIRECT(VLOOKUP(IDNMaps[[#This Row],[Type]],RecordCount[],2,0)),VLOOKUP(IDNMaps[[#This Row],[Type]],RecordCount[],8,0),0),"")</f>
        <v>327101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Data-2</v>
      </c>
      <c r="N21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1" s="6" t="str">
        <f ca="1">IF(IDNMaps[[#This Row],[Name]]="","","("&amp;IDNMaps[[#This Row],[Type]]&amp;") "&amp;IDNMaps[[#This Row],[Name]])</f>
        <v>(Data) UserSetting/UserSettingsView</v>
      </c>
      <c r="P21" s="6">
        <f ca="1">IFERROR(VLOOKUP(IDNMaps[[#This Row],[Primary]],INDIRECT(VLOOKUP(IDNMaps[[#This Row],[Type]],RecordCount[],2,0)),VLOOKUP(IDNMaps[[#This Row],[Type]],RecordCount[],8,0),0),"")</f>
        <v>327102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Data-3</v>
      </c>
      <c r="N22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2" s="6" t="str">
        <f ca="1">IF(IDNMaps[[#This Row],[Name]]="","","("&amp;IDNMaps[[#This Row],[Type]]&amp;") "&amp;IDNMaps[[#This Row],[Name]])</f>
        <v>(Data) UserStoreArea/UserStoreAreaView</v>
      </c>
      <c r="P22" s="6">
        <f ca="1">IFERROR(VLOOKUP(IDNMaps[[#This Row],[Primary]],INDIRECT(VLOOKUP(IDNMaps[[#This Row],[Type]],RecordCount[],2,0)),VLOOKUP(IDNMaps[[#This Row],[Type]],RecordCount[],8,0),0),"")</f>
        <v>327103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Data-4</v>
      </c>
      <c r="N23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23" s="6" t="str">
        <f ca="1">IF(IDNMaps[[#This Row],[Name]]="","","("&amp;IDNMaps[[#This Row],[Type]]&amp;") "&amp;IDNMaps[[#This Row],[Name]])</f>
        <v>(Data) ProductImage/ProductImageView</v>
      </c>
      <c r="P23" s="6">
        <f ca="1">IFERROR(VLOOKUP(IDNMaps[[#This Row],[Primary]],INDIRECT(VLOOKUP(IDNMaps[[#This Row],[Type]],RecordCount[],2,0)),VLOOKUP(IDNMaps[[#This Row],[Type]],RecordCount[],8,0),0),"")</f>
        <v>327104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Data-5</v>
      </c>
      <c r="N24" s="6" t="str">
        <f ca="1">IFERROR(VLOOKUP(IDNMaps[[#This Row],[Primary]],INDIRECT(VLOOKUP(IDNMaps[[#This Row],[Type]],RecordCount[],2,0)),VLOOKUP(IDNMaps[[#This Row],[Type]],RecordCount[],7,0),0),"")</f>
        <v>FnReserve/ReserveView</v>
      </c>
      <c r="O24" s="6" t="str">
        <f ca="1">IF(IDNMaps[[#This Row],[Name]]="","","("&amp;IDNMaps[[#This Row],[Type]]&amp;") "&amp;IDNMaps[[#This Row],[Name]])</f>
        <v>(Data) FnReserve/ReserveView</v>
      </c>
      <c r="P24" s="6">
        <f ca="1">IFERROR(VLOOKUP(IDNMaps[[#This Row],[Primary]],INDIRECT(VLOOKUP(IDNMaps[[#This Row],[Type]],RecordCount[],2,0)),VLOOKUP(IDNMaps[[#This Row],[Type]],RecordCount[],8,0),0),"")</f>
        <v>327105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Pricelist/Items</v>
      </c>
      <c r="O25" s="6" t="str">
        <f ca="1">IF(IDNMaps[[#This Row],[Name]]="","","("&amp;IDNMaps[[#This Row],[Type]]&amp;") "&amp;IDNMaps[[#This Row],[Name]])</f>
        <v>(Relation) Pricelist/Items</v>
      </c>
      <c r="P25" s="6">
        <f ca="1">IFERROR(VLOOKUP(IDNMaps[[#This Row],[Primary]],INDIRECT(VLOOKUP(IDNMaps[[#This Row],[Type]],RecordCount[],2,0)),VLOOKUP(IDNMaps[[#This Row],[Type]],RecordCount[],8,0),0),"")</f>
        <v>308101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6" s="6" t="str">
        <f ca="1">IF(IDNMaps[[#This Row],[Name]]="","","("&amp;IDNMaps[[#This Row],[Type]]&amp;") "&amp;IDNMaps[[#This Row],[Name]])</f>
        <v>(Relation) PricelistProduct/Pricelist</v>
      </c>
      <c r="P26" s="6">
        <f ca="1">IFERROR(VLOOKUP(IDNMaps[[#This Row],[Primary]],INDIRECT(VLOOKUP(IDNMaps[[#This Row],[Type]],RecordCount[],2,0)),VLOOKUP(IDNMaps[[#This Row],[Type]],RecordCount[],8,0),0),"")</f>
        <v>308102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PricelistProduct/Product</v>
      </c>
      <c r="O27" s="6" t="str">
        <f ca="1">IF(IDNMaps[[#This Row],[Name]]="","","("&amp;IDNMaps[[#This Row],[Type]]&amp;") "&amp;IDNMaps[[#This Row],[Name]])</f>
        <v>(Relation) PricelistProduct/Product</v>
      </c>
      <c r="P27" s="6">
        <f ca="1">IFERROR(VLOOKUP(IDNMaps[[#This Row],[Primary]],INDIRECT(VLOOKUP(IDNMaps[[#This Row],[Type]],RecordCount[],2,0)),VLOOKUP(IDNMaps[[#This Row],[Type]],RecordCount[],8,0),0),"")</f>
        <v>308103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AreaUser/Area</v>
      </c>
      <c r="O28" s="6" t="str">
        <f ca="1">IF(IDNMaps[[#This Row],[Name]]="","","("&amp;IDNMaps[[#This Row],[Type]]&amp;") "&amp;IDNMaps[[#This Row],[Name]])</f>
        <v>(Relation) AreaUser/Area</v>
      </c>
      <c r="P28" s="6">
        <f ca="1">IFERROR(VLOOKUP(IDNMaps[[#This Row],[Primary]],INDIRECT(VLOOKUP(IDNMaps[[#This Row],[Type]],RecordCount[],2,0)),VLOOKUP(IDNMaps[[#This Row],[Type]],RecordCount[],8,0),0),"")</f>
        <v>308104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AreaUser/Customer</v>
      </c>
      <c r="O29" s="6" t="str">
        <f ca="1">IF(IDNMaps[[#This Row],[Name]]="","","("&amp;IDNMaps[[#This Row],[Type]]&amp;") "&amp;IDNMaps[[#This Row],[Name]])</f>
        <v>(Relation) AreaUser/Customer</v>
      </c>
      <c r="P29" s="6">
        <f ca="1">IFERROR(VLOOKUP(IDNMaps[[#This Row],[Primary]],INDIRECT(VLOOKUP(IDNMaps[[#This Row],[Type]],RecordCount[],2,0)),VLOOKUP(IDNMaps[[#This Row],[Type]],RecordCount[],8,0),0),"")</f>
        <v>308105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Area/User</v>
      </c>
      <c r="O30" s="6" t="str">
        <f ca="1">IF(IDNMaps[[#This Row],[Name]]="","","("&amp;IDNMaps[[#This Row],[Type]]&amp;") "&amp;IDNMaps[[#This Row],[Name]])</f>
        <v>(Relation) Area/User</v>
      </c>
      <c r="P30" s="6">
        <f ca="1">IFERROR(VLOOKUP(IDNMaps[[#This Row],[Primary]],INDIRECT(VLOOKUP(IDNMaps[[#This Row],[Type]],RecordCount[],2,0)),VLOOKUP(IDNMaps[[#This Row],[Type]],RecordCount[],8,0),0),"")</f>
        <v>308106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Setting/Users</v>
      </c>
      <c r="O31" s="6" t="str">
        <f ca="1">IF(IDNMaps[[#This Row],[Name]]="","","("&amp;IDNMaps[[#This Row],[Type]]&amp;") "&amp;IDNMaps[[#This Row],[Name]])</f>
        <v>(Relation) Setting/Users</v>
      </c>
      <c r="P31" s="6">
        <f ca="1">IFERROR(VLOOKUP(IDNMaps[[#This Row],[Primary]],INDIRECT(VLOOKUP(IDNMaps[[#This Row],[Type]],RecordCount[],2,0)),VLOOKUP(IDNMaps[[#This Row],[Type]],RecordCount[],8,0),0),"")</f>
        <v>308107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User/Area</v>
      </c>
      <c r="O32" s="6" t="str">
        <f ca="1">IF(IDNMaps[[#This Row],[Name]]="","","("&amp;IDNMaps[[#This Row],[Type]]&amp;") "&amp;IDNMaps[[#This Row],[Name]])</f>
        <v>(Relation) User/Area</v>
      </c>
      <c r="P32" s="6">
        <f ca="1">IFERROR(VLOOKUP(IDNMaps[[#This Row],[Primary]],INDIRECT(VLOOKUP(IDNMaps[[#This Row],[Type]],RecordCount[],2,0)),VLOOKUP(IDNMaps[[#This Row],[Type]],RecordCount[],8,0),0),"")</f>
        <v>308108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UserSetting/Settings</v>
      </c>
      <c r="O33" s="6" t="str">
        <f ca="1">IF(IDNMaps[[#This Row],[Name]]="","","("&amp;IDNMaps[[#This Row],[Type]]&amp;") "&amp;IDNMaps[[#This Row],[Name]])</f>
        <v>(Relation) UserSetting/Settings</v>
      </c>
      <c r="P33" s="6">
        <f ca="1">IFERROR(VLOOKUP(IDNMaps[[#This Row],[Primary]],INDIRECT(VLOOKUP(IDNMaps[[#This Row],[Type]],RecordCount[],2,0)),VLOOKUP(IDNMaps[[#This Row],[Type]],RecordCount[],8,0),0),"")</f>
        <v>308109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User/Settings</v>
      </c>
      <c r="O34" s="6" t="str">
        <f ca="1">IF(IDNMaps[[#This Row],[Name]]="","","("&amp;IDNMaps[[#This Row],[Type]]&amp;") "&amp;IDNMaps[[#This Row],[Name]])</f>
        <v>(Relation) User/Settings</v>
      </c>
      <c r="P34" s="6">
        <f ca="1">IFERROR(VLOOKUP(IDNMaps[[#This Row],[Primary]],INDIRECT(VLOOKUP(IDNMaps[[#This Row],[Type]],RecordCount[],2,0)),VLOOKUP(IDNMaps[[#This Row],[Type]],RecordCount[],8,0),0),"")</f>
        <v>308110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UserSetting/User</v>
      </c>
      <c r="O35" s="6" t="str">
        <f ca="1">IF(IDNMaps[[#This Row],[Name]]="","","("&amp;IDNMaps[[#This Row],[Type]]&amp;") "&amp;IDNMaps[[#This Row],[Name]])</f>
        <v>(Relation) UserSetting/User</v>
      </c>
      <c r="P35" s="6">
        <f ca="1">IFERROR(VLOOKUP(IDNMaps[[#This Row],[Primary]],INDIRECT(VLOOKUP(IDNMaps[[#This Row],[Type]],RecordCount[],2,0)),VLOOKUP(IDNMaps[[#This Row],[Type]],RecordCount[],8,0),0),"")</f>
        <v>308111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User/StoreAndArea</v>
      </c>
      <c r="O36" s="6" t="str">
        <f ca="1">IF(IDNMaps[[#This Row],[Name]]="","","("&amp;IDNMaps[[#This Row],[Type]]&amp;") "&amp;IDNMaps[[#This Row],[Name]])</f>
        <v>(Relation) User/StoreAndArea</v>
      </c>
      <c r="P36" s="6">
        <f ca="1">IFERROR(VLOOKUP(IDNMaps[[#This Row],[Primary]],INDIRECT(VLOOKUP(IDNMaps[[#This Row],[Type]],RecordCount[],2,0)),VLOOKUP(IDNMaps[[#This Row],[Type]],RecordCount[],8,0),0),"")</f>
        <v>308112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UserStoreArea/Area</v>
      </c>
      <c r="O37" s="6" t="str">
        <f ca="1">IF(IDNMaps[[#This Row],[Name]]="","","("&amp;IDNMaps[[#This Row],[Type]]&amp;") "&amp;IDNMaps[[#This Row],[Name]])</f>
        <v>(Relation) UserStoreArea/Area</v>
      </c>
      <c r="P37" s="6">
        <f ca="1">IFERROR(VLOOKUP(IDNMaps[[#This Row],[Primary]],INDIRECT(VLOOKUP(IDNMaps[[#This Row],[Type]],RecordCount[],2,0)),VLOOKUP(IDNMaps[[#This Row],[Type]],RecordCount[],8,0),0),"")</f>
        <v>308113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UserStoreArea/Store</v>
      </c>
      <c r="O38" s="6" t="str">
        <f ca="1">IF(IDNMaps[[#This Row],[Name]]="","","("&amp;IDNMaps[[#This Row],[Type]]&amp;") "&amp;IDNMaps[[#This Row],[Name]])</f>
        <v>(Relation) UserStoreArea/Store</v>
      </c>
      <c r="P38" s="6">
        <f ca="1">IFERROR(VLOOKUP(IDNMaps[[#This Row],[Primary]],INDIRECT(VLOOKUP(IDNMaps[[#This Row],[Type]],RecordCount[],2,0)),VLOOKUP(IDNMaps[[#This Row],[Type]],RecordCount[],8,0),0),"")</f>
        <v>308114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UserStoreArea/User</v>
      </c>
      <c r="O39" s="6" t="str">
        <f ca="1">IF(IDNMaps[[#This Row],[Name]]="","","("&amp;IDNMaps[[#This Row],[Type]]&amp;") "&amp;IDNMaps[[#This Row],[Name]])</f>
        <v>(Relation) UserStoreArea/User</v>
      </c>
      <c r="P39" s="6">
        <f ca="1">IFERROR(VLOOKUP(IDNMaps[[#This Row],[Primary]],INDIRECT(VLOOKUP(IDNMaps[[#This Row],[Type]],RecordCount[],2,0)),VLOOKUP(IDNMaps[[#This Row],[Type]],RecordCount[],8,0),0),"")</f>
        <v>308115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Store/Users</v>
      </c>
      <c r="O40" s="6" t="str">
        <f ca="1">IF(IDNMaps[[#This Row],[Name]]="","","("&amp;IDNMaps[[#This Row],[Type]]&amp;") "&amp;IDNMaps[[#This Row],[Name]])</f>
        <v>(Relation) Store/Users</v>
      </c>
      <c r="P40" s="6">
        <f ca="1">IFERROR(VLOOKUP(IDNMaps[[#This Row],[Primary]],INDIRECT(VLOOKUP(IDNMaps[[#This Row],[Type]],RecordCount[],2,0)),VLOOKUP(IDNMaps[[#This Row],[Type]],RecordCount[],8,0),0),"")</f>
        <v>308116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Area/StoreAndUser</v>
      </c>
      <c r="O41" s="6" t="str">
        <f ca="1">IF(IDNMaps[[#This Row],[Name]]="","","("&amp;IDNMaps[[#This Row],[Type]]&amp;") "&amp;IDNMaps[[#This Row],[Name]])</f>
        <v>(Relation) Area/StoreAndUser</v>
      </c>
      <c r="P41" s="6">
        <f ca="1">IFERROR(VLOOKUP(IDNMaps[[#This Row],[Primary]],INDIRECT(VLOOKUP(IDNMaps[[#This Row],[Type]],RecordCount[],2,0)),VLOOKUP(IDNMaps[[#This Row],[Type]],RecordCount[],8,0),0),"")</f>
        <v>308117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Transaction/Details</v>
      </c>
      <c r="O42" s="6" t="str">
        <f ca="1">IF(IDNMaps[[#This Row],[Name]]="","","("&amp;IDNMaps[[#This Row],[Type]]&amp;") "&amp;IDNMaps[[#This Row],[Name]])</f>
        <v>(Relation) Transaction/Details</v>
      </c>
      <c r="P42" s="6">
        <f ca="1">IFERROR(VLOOKUP(IDNMaps[[#This Row],[Primary]],INDIRECT(VLOOKUP(IDNMaps[[#This Row],[Type]],RecordCount[],2,0)),VLOOKUP(IDNMaps[[#This Row],[Type]],RecordCount[],8,0),0),"")</f>
        <v>308118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SalesOrder/Items</v>
      </c>
      <c r="O43" s="6" t="str">
        <f ca="1">IF(IDNMaps[[#This Row],[Name]]="","","("&amp;IDNMaps[[#This Row],[Type]]&amp;") "&amp;IDNMaps[[#This Row],[Name]])</f>
        <v>(Relation) SalesOrder/Items</v>
      </c>
      <c r="P43" s="6">
        <f ca="1">IFERROR(VLOOKUP(IDNMaps[[#This Row],[Primary]],INDIRECT(VLOOKUP(IDNMaps[[#This Row],[Type]],RecordCount[],2,0)),VLOOKUP(IDNMaps[[#This Row],[Type]],RecordCount[],8,0),0),"")</f>
        <v>308119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SalesOrderItem/Product</v>
      </c>
      <c r="O44" s="6" t="str">
        <f ca="1">IF(IDNMaps[[#This Row],[Name]]="","","("&amp;IDNMaps[[#This Row],[Type]]&amp;") "&amp;IDNMaps[[#This Row],[Name]])</f>
        <v>(Relation) SalesOrderItem/Product</v>
      </c>
      <c r="P44" s="6">
        <f ca="1">IFERROR(VLOOKUP(IDNMaps[[#This Row],[Primary]],INDIRECT(VLOOKUP(IDNMaps[[#This Row],[Type]],RecordCount[],2,0)),VLOOKUP(IDNMaps[[#This Row],[Type]],RecordCount[],8,0),0),"")</f>
        <v>308120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StockTransfer/IN</v>
      </c>
      <c r="O45" s="6" t="str">
        <f ca="1">IF(IDNMaps[[#This Row],[Name]]="","","("&amp;IDNMaps[[#This Row],[Type]]&amp;") "&amp;IDNMaps[[#This Row],[Name]])</f>
        <v>(Relation) StockTransfer/IN</v>
      </c>
      <c r="P45" s="6">
        <f ca="1">IFERROR(VLOOKUP(IDNMaps[[#This Row],[Primary]],INDIRECT(VLOOKUP(IDNMaps[[#This Row],[Type]],RecordCount[],2,0)),VLOOKUP(IDNMaps[[#This Row],[Type]],RecordCount[],8,0),0),"")</f>
        <v>308121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StockTransfer/OUT</v>
      </c>
      <c r="O46" s="6" t="str">
        <f ca="1">IF(IDNMaps[[#This Row],[Name]]="","","("&amp;IDNMaps[[#This Row],[Type]]&amp;") "&amp;IDNMaps[[#This Row],[Name]])</f>
        <v>(Relation) StockTransfer/OUT</v>
      </c>
      <c r="P46" s="6">
        <f ca="1">IFERROR(VLOOKUP(IDNMaps[[#This Row],[Primary]],INDIRECT(VLOOKUP(IDNMaps[[#This Row],[Type]],RecordCount[],2,0)),VLOOKUP(IDNMaps[[#This Row],[Type]],RecordCount[],8,0),0),"")</f>
        <v>308122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SalesOrder/Customer</v>
      </c>
      <c r="O47" s="6" t="str">
        <f ca="1">IF(IDNMaps[[#This Row],[Name]]="","","("&amp;IDNMaps[[#This Row],[Type]]&amp;") "&amp;IDNMaps[[#This Row],[Name]])</f>
        <v>(Relation) SalesOrder/Customer</v>
      </c>
      <c r="P47" s="6">
        <f ca="1">IFERROR(VLOOKUP(IDNMaps[[#This Row],[Primary]],INDIRECT(VLOOKUP(IDNMaps[[#This Row],[Type]],RecordCount[],2,0)),VLOOKUP(IDNMaps[[#This Row],[Type]],RecordCount[],8,0),0),"")</f>
        <v>308123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48" s="6" t="str">
        <f ca="1">IF(IDNMaps[[#This Row],[Name]]="","","("&amp;IDNMaps[[#This Row],[Type]]&amp;") "&amp;IDNMaps[[#This Row],[Name]])</f>
        <v>(Relation) UserStoreArea/AssignedAreas</v>
      </c>
      <c r="P48" s="6">
        <f ca="1">IFERROR(VLOOKUP(IDNMaps[[#This Row],[Primary]],INDIRECT(VLOOKUP(IDNMaps[[#This Row],[Type]],RecordCount[],2,0)),VLOOKUP(IDNMaps[[#This Row],[Type]],RecordCount[],8,0),0),"")</f>
        <v>308124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AreaUser/Users</v>
      </c>
      <c r="O49" s="6" t="str">
        <f ca="1">IF(IDNMaps[[#This Row],[Name]]="","","("&amp;IDNMaps[[#This Row],[Type]]&amp;") "&amp;IDNMaps[[#This Row],[Name]])</f>
        <v>(Relation) AreaUser/Users</v>
      </c>
      <c r="P49" s="6">
        <f ca="1">IFERROR(VLOOKUP(IDNMaps[[#This Row],[Primary]],INDIRECT(VLOOKUP(IDNMaps[[#This Row],[Type]],RecordCount[],2,0)),VLOOKUP(IDNMaps[[#This Row],[Type]],RecordCount[],8,0),0),"")</f>
        <v>308125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UserStoreArea/Customers</v>
      </c>
      <c r="O50" s="6" t="str">
        <f ca="1">IF(IDNMaps[[#This Row],[Name]]="","","("&amp;IDNMaps[[#This Row],[Type]]&amp;") "&amp;IDNMaps[[#This Row],[Name]])</f>
        <v>(Relation) UserStoreArea/Customers</v>
      </c>
      <c r="P50" s="6">
        <f ca="1">IFERROR(VLOOKUP(IDNMaps[[#This Row],[Primary]],INDIRECT(VLOOKUP(IDNMaps[[#This Row],[Type]],RecordCount[],2,0)),VLOOKUP(IDNMaps[[#This Row],[Type]],RecordCount[],8,0),0),"")</f>
        <v>308126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User/AreaCustomers</v>
      </c>
      <c r="O51" s="6" t="str">
        <f ca="1">IF(IDNMaps[[#This Row],[Name]]="","","("&amp;IDNMaps[[#This Row],[Type]]&amp;") "&amp;IDNMaps[[#This Row],[Name]])</f>
        <v>(Relation) User/AreaCustomers</v>
      </c>
      <c r="P51" s="6">
        <f ca="1">IFERROR(VLOOKUP(IDNMaps[[#This Row],[Primary]],INDIRECT(VLOOKUP(IDNMaps[[#This Row],[Type]],RecordCount[],2,0)),VLOOKUP(IDNMaps[[#This Row],[Type]],RecordCount[],8,0),0),"")</f>
        <v>308127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SalesOrderItem/SalesOrder</v>
      </c>
      <c r="O52" s="6" t="str">
        <f ca="1">IF(IDNMaps[[#This Row],[Name]]="","","("&amp;IDNMaps[[#This Row],[Type]]&amp;") "&amp;IDNMaps[[#This Row],[Name]])</f>
        <v>(Relation) SalesOrderItem/SalesOrder</v>
      </c>
      <c r="P52" s="6">
        <f ca="1">IFERROR(VLOOKUP(IDNMaps[[#This Row],[Primary]],INDIRECT(VLOOKUP(IDNMaps[[#This Row],[Type]],RecordCount[],2,0)),VLOOKUP(IDNMaps[[#This Row],[Type]],RecordCount[],8,0),0),"")</f>
        <v>308128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3" s="6" t="str">
        <f ca="1">IF(IDNMaps[[#This Row],[Name]]="","","("&amp;IDNMaps[[#This Row],[Type]]&amp;") "&amp;IDNMaps[[#This Row],[Name]])</f>
        <v>(Relation) TransactionDetail/Transaction</v>
      </c>
      <c r="P53" s="6">
        <f ca="1">IFERROR(VLOOKUP(IDNMaps[[#This Row],[Primary]],INDIRECT(VLOOKUP(IDNMaps[[#This Row],[Type]],RecordCount[],2,0)),VLOOKUP(IDNMaps[[#This Row],[Type]],RecordCount[],8,0),0),"")</f>
        <v>308129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Transaction/STOut</v>
      </c>
      <c r="O54" s="6" t="str">
        <f ca="1">IF(IDNMaps[[#This Row],[Name]]="","","("&amp;IDNMaps[[#This Row],[Type]]&amp;") "&amp;IDNMaps[[#This Row],[Name]])</f>
        <v>(Relation) Transaction/STOut</v>
      </c>
      <c r="P54" s="6">
        <f ca="1">IFERROR(VLOOKUP(IDNMaps[[#This Row],[Primary]],INDIRECT(VLOOKUP(IDNMaps[[#This Row],[Type]],RecordCount[],2,0)),VLOOKUP(IDNMaps[[#This Row],[Type]],RecordCount[],8,0),0),"")</f>
        <v>308130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Transaction/STIn</v>
      </c>
      <c r="O55" s="6" t="str">
        <f ca="1">IF(IDNMaps[[#This Row],[Name]]="","","("&amp;IDNMaps[[#This Row],[Type]]&amp;") "&amp;IDNMaps[[#This Row],[Name]])</f>
        <v>(Relation) Transaction/STIn</v>
      </c>
      <c r="P55" s="6">
        <f ca="1">IFERROR(VLOOKUP(IDNMaps[[#This Row],[Primary]],INDIRECT(VLOOKUP(IDNMaps[[#This Row],[Type]],RecordCount[],2,0)),VLOOKUP(IDNMaps[[#This Row],[Type]],RecordCount[],8,0),0),"")</f>
        <v>308131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Product/Images</v>
      </c>
      <c r="O56" s="6" t="str">
        <f ca="1">IF(IDNMaps[[#This Row],[Name]]="","","("&amp;IDNMaps[[#This Row],[Type]]&amp;") "&amp;IDNMaps[[#This Row],[Name]])</f>
        <v>(Relation) Product/Images</v>
      </c>
      <c r="P56" s="6">
        <f ca="1">IFERROR(VLOOKUP(IDNMaps[[#This Row],[Primary]],INDIRECT(VLOOKUP(IDNMaps[[#This Row],[Type]],RecordCount[],2,0)),VLOOKUP(IDNMaps[[#This Row],[Type]],RecordCount[],8,0),0),"")</f>
        <v>308132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ProductImage/Product</v>
      </c>
      <c r="O57" s="6" t="str">
        <f ca="1">IF(IDNMaps[[#This Row],[Name]]="","","("&amp;IDNMaps[[#This Row],[Type]]&amp;") "&amp;IDNMaps[[#This Row],[Name]])</f>
        <v>(Relation) ProductImage/Product</v>
      </c>
      <c r="P57" s="6">
        <f ca="1">IFERROR(VLOOKUP(IDNMaps[[#This Row],[Primary]],INDIRECT(VLOOKUP(IDNMaps[[#This Row],[Type]],RecordCount[],2,0)),VLOOKUP(IDNMaps[[#This Row],[Type]],RecordCount[],8,0),0),"")</f>
        <v>308133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FnReserve/User</v>
      </c>
      <c r="O58" s="6" t="str">
        <f ca="1">IF(IDNMaps[[#This Row],[Name]]="","","("&amp;IDNMaps[[#This Row],[Type]]&amp;") "&amp;IDNMaps[[#This Row],[Name]])</f>
        <v>(Relation) FnReserve/User</v>
      </c>
      <c r="P58" s="6">
        <f ca="1">IFERROR(VLOOKUP(IDNMaps[[#This Row],[Primary]],INDIRECT(VLOOKUP(IDNMaps[[#This Row],[Type]],RecordCount[],2,0)),VLOOKUP(IDNMaps[[#This Row],[Type]],RecordCount[],8,0),0),"")</f>
        <v>308134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FnReserve/Store</v>
      </c>
      <c r="O59" s="6" t="str">
        <f ca="1">IF(IDNMaps[[#This Row],[Name]]="","","("&amp;IDNMaps[[#This Row],[Type]]&amp;") "&amp;IDNMaps[[#This Row],[Name]])</f>
        <v>(Relation) FnReserve/Store</v>
      </c>
      <c r="P59" s="6">
        <f ca="1">IFERROR(VLOOKUP(IDNMaps[[#This Row],[Primary]],INDIRECT(VLOOKUP(IDNMaps[[#This Row],[Type]],RecordCount[],2,0)),VLOOKUP(IDNMaps[[#This Row],[Type]],RecordCount[],8,0),0),"")</f>
        <v>308135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</v>
      </c>
      <c r="M60" s="6" t="str">
        <f ca="1">IFERROR(VLOOKUP(IDNMaps[[#This Row],[Type]],RecordCount[],6,0)&amp;"-"&amp;IDNMaps[[#This Row],[Type Count]],"")</f>
        <v>Form Fields-1</v>
      </c>
      <c r="N6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0" s="6" t="str">
        <f ca="1">IF(IDNMaps[[#This Row],[Name]]="","","("&amp;IDNMaps[[#This Row],[Type]]&amp;") "&amp;IDNMaps[[#This Row],[Name]])</f>
        <v>(Fields) Setting/AddNewSetting/name</v>
      </c>
      <c r="P60" s="6">
        <f ca="1">IFERROR(VLOOKUP(IDNMaps[[#This Row],[Primary]],INDIRECT(VLOOKUP(IDNMaps[[#This Row],[Type]],RecordCount[],2,0)),VLOOKUP(IDNMaps[[#This Row],[Type]],RecordCount[],8,0),0),"")</f>
        <v>310101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2</v>
      </c>
      <c r="M61" s="6" t="str">
        <f ca="1">IFERROR(VLOOKUP(IDNMaps[[#This Row],[Type]],RecordCount[],6,0)&amp;"-"&amp;IDNMaps[[#This Row],[Type Count]],"")</f>
        <v>Form Fields-2</v>
      </c>
      <c r="N6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1" s="6" t="str">
        <f ca="1">IF(IDNMaps[[#This Row],[Name]]="","","("&amp;IDNMaps[[#This Row],[Type]]&amp;") "&amp;IDNMaps[[#This Row],[Name]])</f>
        <v>(Fields) Setting/AddNewSetting/value</v>
      </c>
      <c r="P61" s="6">
        <f ca="1">IFERROR(VLOOKUP(IDNMaps[[#This Row],[Primary]],INDIRECT(VLOOKUP(IDNMaps[[#This Row],[Type]],RecordCount[],2,0)),VLOOKUP(IDNMaps[[#This Row],[Type]],RecordCount[],8,0),0),"")</f>
        <v>310102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3</v>
      </c>
      <c r="M62" s="6" t="str">
        <f ca="1">IFERROR(VLOOKUP(IDNMaps[[#This Row],[Type]],RecordCount[],6,0)&amp;"-"&amp;IDNMaps[[#This Row],[Type Count]],"")</f>
        <v>Form Fields-3</v>
      </c>
      <c r="N6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62" s="6" t="str">
        <f ca="1">IF(IDNMaps[[#This Row],[Name]]="","","("&amp;IDNMaps[[#This Row],[Type]]&amp;") "&amp;IDNMaps[[#This Row],[Name]])</f>
        <v>(Fields) Setting/AddNewSetting/status</v>
      </c>
      <c r="P62" s="6">
        <f ca="1">IFERROR(VLOOKUP(IDNMaps[[#This Row],[Primary]],INDIRECT(VLOOKUP(IDNMaps[[#This Row],[Type]],RecordCount[],2,0)),VLOOKUP(IDNMaps[[#This Row],[Type]],RecordCount[],8,0),0),"")</f>
        <v>310103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4</v>
      </c>
      <c r="M63" s="6" t="str">
        <f ca="1">IFERROR(VLOOKUP(IDNMaps[[#This Row],[Type]],RecordCount[],6,0)&amp;"-"&amp;IDNMaps[[#This Row],[Type Count]],"")</f>
        <v>Form Fields-4</v>
      </c>
      <c r="N6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63" s="6" t="str">
        <f ca="1">IF(IDNMaps[[#This Row],[Name]]="","","("&amp;IDNMaps[[#This Row],[Type]]&amp;") "&amp;IDNMaps[[#This Row],[Name]])</f>
        <v>(Fields) Setting/AddNewSetting/description</v>
      </c>
      <c r="P63" s="6">
        <f ca="1">IFERROR(VLOOKUP(IDNMaps[[#This Row],[Primary]],INDIRECT(VLOOKUP(IDNMaps[[#This Row],[Type]],RecordCount[],2,0)),VLOOKUP(IDNMaps[[#This Row],[Type]],RecordCount[],8,0),0),"")</f>
        <v>310104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5</v>
      </c>
      <c r="M64" s="6" t="str">
        <f ca="1">IFERROR(VLOOKUP(IDNMaps[[#This Row],[Type]],RecordCount[],6,0)&amp;"-"&amp;IDNMaps[[#This Row],[Type Count]],"")</f>
        <v>Form Fields-5</v>
      </c>
      <c r="N6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64" s="6" t="str">
        <f ca="1">IF(IDNMaps[[#This Row],[Name]]="","","("&amp;IDNMaps[[#This Row],[Type]]&amp;") "&amp;IDNMaps[[#This Row],[Name]])</f>
        <v>(Fields) UserSetting/AddNewUserSetting/user</v>
      </c>
      <c r="P64" s="6">
        <f ca="1">IFERROR(VLOOKUP(IDNMaps[[#This Row],[Primary]],INDIRECT(VLOOKUP(IDNMaps[[#This Row],[Type]],RecordCount[],2,0)),VLOOKUP(IDNMaps[[#This Row],[Type]],RecordCount[],8,0),0),"")</f>
        <v>310105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6</v>
      </c>
      <c r="M65" s="6" t="str">
        <f ca="1">IFERROR(VLOOKUP(IDNMaps[[#This Row],[Type]],RecordCount[],6,0)&amp;"-"&amp;IDNMaps[[#This Row],[Type Count]],"")</f>
        <v>Form Fields-6</v>
      </c>
      <c r="N6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65" s="6" t="str">
        <f ca="1">IF(IDNMaps[[#This Row],[Name]]="","","("&amp;IDNMaps[[#This Row],[Type]]&amp;") "&amp;IDNMaps[[#This Row],[Name]])</f>
        <v>(Fields) UserSetting/AddNewUserSetting/setting</v>
      </c>
      <c r="P65" s="6">
        <f ca="1">IFERROR(VLOOKUP(IDNMaps[[#This Row],[Primary]],INDIRECT(VLOOKUP(IDNMaps[[#This Row],[Type]],RecordCount[],2,0)),VLOOKUP(IDNMaps[[#This Row],[Type]],RecordCount[],8,0),0),"")</f>
        <v>310106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7</v>
      </c>
      <c r="M66" s="6" t="str">
        <f ca="1">IFERROR(VLOOKUP(IDNMaps[[#This Row],[Type]],RecordCount[],6,0)&amp;"-"&amp;IDNMaps[[#This Row],[Type Count]],"")</f>
        <v>Form Fields-7</v>
      </c>
      <c r="N6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66" s="6" t="str">
        <f ca="1">IF(IDNMaps[[#This Row],[Name]]="","","("&amp;IDNMaps[[#This Row],[Type]]&amp;") "&amp;IDNMaps[[#This Row],[Name]])</f>
        <v>(Fields) UserSetting/AddNewUserSetting/value</v>
      </c>
      <c r="P66" s="6">
        <f ca="1">IFERROR(VLOOKUP(IDNMaps[[#This Row],[Primary]],INDIRECT(VLOOKUP(IDNMaps[[#This Row],[Type]],RecordCount[],2,0)),VLOOKUP(IDNMaps[[#This Row],[Type]],RecordCount[],8,0),0),"")</f>
        <v>310107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8</v>
      </c>
      <c r="M67" s="6" t="str">
        <f ca="1">IFERROR(VLOOKUP(IDNMaps[[#This Row],[Type]],RecordCount[],6,0)&amp;"-"&amp;IDNMaps[[#This Row],[Type Count]],"")</f>
        <v>Form Fields-8</v>
      </c>
      <c r="N6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67" s="6" t="str">
        <f ca="1">IF(IDNMaps[[#This Row],[Name]]="","","("&amp;IDNMaps[[#This Row],[Type]]&amp;") "&amp;IDNMaps[[#This Row],[Name]])</f>
        <v>(Fields) UserSetting/ChangeUserSettingStatus/status</v>
      </c>
      <c r="P67" s="6">
        <f ca="1">IFERROR(VLOOKUP(IDNMaps[[#This Row],[Primary]],INDIRECT(VLOOKUP(IDNMaps[[#This Row],[Type]],RecordCount[],2,0)),VLOOKUP(IDNMaps[[#This Row],[Type]],RecordCount[],8,0),0),"")</f>
        <v>310108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9</v>
      </c>
      <c r="M68" s="6" t="str">
        <f ca="1">IFERROR(VLOOKUP(IDNMaps[[#This Row],[Type]],RecordCount[],6,0)&amp;"-"&amp;IDNMaps[[#This Row],[Type Count]],"")</f>
        <v>Form Fields-9</v>
      </c>
      <c r="N6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68" s="6" t="str">
        <f ca="1">IF(IDNMaps[[#This Row],[Name]]="","","("&amp;IDNMaps[[#This Row],[Type]]&amp;") "&amp;IDNMaps[[#This Row],[Name]])</f>
        <v>(Fields) UserStoreArea/AddUserStoreAreaForm/user</v>
      </c>
      <c r="P68" s="6">
        <f ca="1">IFERROR(VLOOKUP(IDNMaps[[#This Row],[Primary]],INDIRECT(VLOOKUP(IDNMaps[[#This Row],[Type]],RecordCount[],2,0)),VLOOKUP(IDNMaps[[#This Row],[Type]],RecordCount[],8,0),0),"")</f>
        <v>310109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10</v>
      </c>
      <c r="M69" s="6" t="str">
        <f ca="1">IFERROR(VLOOKUP(IDNMaps[[#This Row],[Type]],RecordCount[],6,0)&amp;"-"&amp;IDNMaps[[#This Row],[Type Count]],"")</f>
        <v>Form Fields-10</v>
      </c>
      <c r="N6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69" s="6" t="str">
        <f ca="1">IF(IDNMaps[[#This Row],[Name]]="","","("&amp;IDNMaps[[#This Row],[Type]]&amp;") "&amp;IDNMaps[[#This Row],[Name]])</f>
        <v>(Fields) UserStoreArea/AddUserStoreAreaForm/store</v>
      </c>
      <c r="P69" s="6">
        <f ca="1">IFERROR(VLOOKUP(IDNMaps[[#This Row],[Primary]],INDIRECT(VLOOKUP(IDNMaps[[#This Row],[Type]],RecordCount[],2,0)),VLOOKUP(IDNMaps[[#This Row],[Type]],RecordCount[],8,0),0),"")</f>
        <v>310110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11</v>
      </c>
      <c r="M70" s="6" t="str">
        <f ca="1">IFERROR(VLOOKUP(IDNMaps[[#This Row],[Type]],RecordCount[],6,0)&amp;"-"&amp;IDNMaps[[#This Row],[Type Count]],"")</f>
        <v>Form Fields-11</v>
      </c>
      <c r="N7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0" s="6" t="str">
        <f ca="1">IF(IDNMaps[[#This Row],[Name]]="","","("&amp;IDNMaps[[#This Row],[Type]]&amp;") "&amp;IDNMaps[[#This Row],[Name]])</f>
        <v>(Fields) UserStoreArea/AddUserStoreAreaForm/area</v>
      </c>
      <c r="P70" s="6">
        <f ca="1">IFERROR(VLOOKUP(IDNMaps[[#This Row],[Primary]],INDIRECT(VLOOKUP(IDNMaps[[#This Row],[Type]],RecordCount[],2,0)),VLOOKUP(IDNMaps[[#This Row],[Type]],RecordCount[],8,0),0),"")</f>
        <v>310111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12</v>
      </c>
      <c r="M71" s="6" t="str">
        <f ca="1">IFERROR(VLOOKUP(IDNMaps[[#This Row],[Type]],RecordCount[],6,0)&amp;"-"&amp;IDNMaps[[#This Row],[Type Count]],"")</f>
        <v>Form Fields-12</v>
      </c>
      <c r="N7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1" s="6" t="str">
        <f ca="1">IF(IDNMaps[[#This Row],[Name]]="","","("&amp;IDNMaps[[#This Row],[Type]]&amp;") "&amp;IDNMaps[[#This Row],[Name]])</f>
        <v>(Fields) UserStoreArea/AddUserStoreAreaForm/status</v>
      </c>
      <c r="P71" s="6">
        <f ca="1">IFERROR(VLOOKUP(IDNMaps[[#This Row],[Primary]],INDIRECT(VLOOKUP(IDNMaps[[#This Row],[Type]],RecordCount[],2,0)),VLOOKUP(IDNMaps[[#This Row],[Type]],RecordCount[],8,0),0),"")</f>
        <v>310112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13</v>
      </c>
      <c r="M72" s="6" t="str">
        <f ca="1">IFERROR(VLOOKUP(IDNMaps[[#This Row],[Type]],RecordCount[],6,0)&amp;"-"&amp;IDNMaps[[#This Row],[Type Count]],"")</f>
        <v>Form Fields-13</v>
      </c>
      <c r="N7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72" s="6" t="str">
        <f ca="1">IF(IDNMaps[[#This Row],[Name]]="","","("&amp;IDNMaps[[#This Row],[Type]]&amp;") "&amp;IDNMaps[[#This Row],[Name]])</f>
        <v>(Fields) ProductImage/AddProductImage/product</v>
      </c>
      <c r="P72" s="6">
        <f ca="1">IFERROR(VLOOKUP(IDNMaps[[#This Row],[Primary]],INDIRECT(VLOOKUP(IDNMaps[[#This Row],[Type]],RecordCount[],2,0)),VLOOKUP(IDNMaps[[#This Row],[Type]],RecordCount[],8,0),0),"")</f>
        <v>310113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14</v>
      </c>
      <c r="M73" s="6" t="str">
        <f ca="1">IFERROR(VLOOKUP(IDNMaps[[#This Row],[Type]],RecordCount[],6,0)&amp;"-"&amp;IDNMaps[[#This Row],[Type Count]],"")</f>
        <v>Form Fields-14</v>
      </c>
      <c r="N7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73" s="6" t="str">
        <f ca="1">IF(IDNMaps[[#This Row],[Name]]="","","("&amp;IDNMaps[[#This Row],[Type]]&amp;") "&amp;IDNMaps[[#This Row],[Name]])</f>
        <v>(Fields) ProductImage/AddProductImage/image01</v>
      </c>
      <c r="P73" s="6">
        <f ca="1">IFERROR(VLOOKUP(IDNMaps[[#This Row],[Primary]],INDIRECT(VLOOKUP(IDNMaps[[#This Row],[Type]],RecordCount[],2,0)),VLOOKUP(IDNMaps[[#This Row],[Type]],RecordCount[],8,0),0),"")</f>
        <v>310114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15</v>
      </c>
      <c r="M74" s="6" t="str">
        <f ca="1">IFERROR(VLOOKUP(IDNMaps[[#This Row],[Type]],RecordCount[],6,0)&amp;"-"&amp;IDNMaps[[#This Row],[Type Count]],"")</f>
        <v>Form Fields-15</v>
      </c>
      <c r="N7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74" s="6" t="str">
        <f ca="1">IF(IDNMaps[[#This Row],[Name]]="","","("&amp;IDNMaps[[#This Row],[Type]]&amp;") "&amp;IDNMaps[[#This Row],[Name]])</f>
        <v>(Fields) ProductImage/AddProductImage/image02</v>
      </c>
      <c r="P74" s="6">
        <f ca="1">IFERROR(VLOOKUP(IDNMaps[[#This Row],[Primary]],INDIRECT(VLOOKUP(IDNMaps[[#This Row],[Type]],RecordCount[],2,0)),VLOOKUP(IDNMaps[[#This Row],[Type]],RecordCount[],8,0),0),"")</f>
        <v>310115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16</v>
      </c>
      <c r="M75" s="6" t="str">
        <f ca="1">IFERROR(VLOOKUP(IDNMaps[[#This Row],[Type]],RecordCount[],6,0)&amp;"-"&amp;IDNMaps[[#This Row],[Type Count]],"")</f>
        <v>Form Fields-16</v>
      </c>
      <c r="N7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75" s="6" t="str">
        <f ca="1">IF(IDNMaps[[#This Row],[Name]]="","","("&amp;IDNMaps[[#This Row],[Type]]&amp;") "&amp;IDNMaps[[#This Row],[Name]])</f>
        <v>(Fields) ProductImage/AddProductImage/image03</v>
      </c>
      <c r="P75" s="6">
        <f ca="1">IFERROR(VLOOKUP(IDNMaps[[#This Row],[Primary]],INDIRECT(VLOOKUP(IDNMaps[[#This Row],[Type]],RecordCount[],2,0)),VLOOKUP(IDNMaps[[#This Row],[Type]],RecordCount[],8,0),0),"")</f>
        <v>310116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17</v>
      </c>
      <c r="M76" s="6" t="str">
        <f ca="1">IFERROR(VLOOKUP(IDNMaps[[#This Row],[Type]],RecordCount[],6,0)&amp;"-"&amp;IDNMaps[[#This Row],[Type Count]],"")</f>
        <v>Form Fields-17</v>
      </c>
      <c r="N7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76" s="6" t="str">
        <f ca="1">IF(IDNMaps[[#This Row],[Name]]="","","("&amp;IDNMaps[[#This Row],[Type]]&amp;") "&amp;IDNMaps[[#This Row],[Name]])</f>
        <v>(Fields) ProductImage/AddProductImage/image04</v>
      </c>
      <c r="P76" s="6">
        <f ca="1">IFERROR(VLOOKUP(IDNMaps[[#This Row],[Primary]],INDIRECT(VLOOKUP(IDNMaps[[#This Row],[Type]],RecordCount[],2,0)),VLOOKUP(IDNMaps[[#This Row],[Type]],RecordCount[],8,0),0),"")</f>
        <v>310117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18</v>
      </c>
      <c r="M77" s="6" t="str">
        <f ca="1">IFERROR(VLOOKUP(IDNMaps[[#This Row],[Type]],RecordCount[],6,0)&amp;"-"&amp;IDNMaps[[#This Row],[Type Count]],"")</f>
        <v>Form Fields-18</v>
      </c>
      <c r="N7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77" s="6" t="str">
        <f ca="1">IF(IDNMaps[[#This Row],[Name]]="","","("&amp;IDNMaps[[#This Row],[Type]]&amp;") "&amp;IDNMaps[[#This Row],[Name]])</f>
        <v>(Fields) ProductImage/AddProductImage/image05</v>
      </c>
      <c r="P77" s="6">
        <f ca="1">IFERROR(VLOOKUP(IDNMaps[[#This Row],[Primary]],INDIRECT(VLOOKUP(IDNMaps[[#This Row],[Type]],RecordCount[],2,0)),VLOOKUP(IDNMaps[[#This Row],[Type]],RecordCount[],8,0),0),"")</f>
        <v>310118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19</v>
      </c>
      <c r="M78" s="6" t="str">
        <f ca="1">IFERROR(VLOOKUP(IDNMaps[[#This Row],[Type]],RecordCount[],6,0)&amp;"-"&amp;IDNMaps[[#This Row],[Type Count]],"")</f>
        <v>Form Fields-19</v>
      </c>
      <c r="N7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78" s="6" t="str">
        <f ca="1">IF(IDNMaps[[#This Row],[Name]]="","","("&amp;IDNMaps[[#This Row],[Type]]&amp;") "&amp;IDNMaps[[#This Row],[Name]])</f>
        <v>(Fields) ProductImage/AddProductImage/default</v>
      </c>
      <c r="P78" s="6">
        <f ca="1">IFERROR(VLOOKUP(IDNMaps[[#This Row],[Primary]],INDIRECT(VLOOKUP(IDNMaps[[#This Row],[Type]],RecordCount[],2,0)),VLOOKUP(IDNMaps[[#This Row],[Type]],RecordCount[],8,0),0),"")</f>
        <v>310119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20</v>
      </c>
      <c r="M79" s="6" t="str">
        <f ca="1">IFERROR(VLOOKUP(IDNMaps[[#This Row],[Type]],RecordCount[],6,0)&amp;"-"&amp;IDNMaps[[#This Row],[Type Count]],"")</f>
        <v>Form Fields-20</v>
      </c>
      <c r="N7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79" s="6" t="str">
        <f ca="1">IF(IDNMaps[[#This Row],[Name]]="","","("&amp;IDNMaps[[#This Row],[Type]]&amp;") "&amp;IDNMaps[[#This Row],[Name]])</f>
        <v>(Fields) FnReserve/AddFNReserves/fncode</v>
      </c>
      <c r="P79" s="6">
        <f ca="1">IFERROR(VLOOKUP(IDNMaps[[#This Row],[Primary]],INDIRECT(VLOOKUP(IDNMaps[[#This Row],[Type]],RecordCount[],2,0)),VLOOKUP(IDNMaps[[#This Row],[Type]],RecordCount[],8,0),0),"")</f>
        <v>310120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21</v>
      </c>
      <c r="M80" s="6" t="str">
        <f ca="1">IFERROR(VLOOKUP(IDNMaps[[#This Row],[Type]],RecordCount[],6,0)&amp;"-"&amp;IDNMaps[[#This Row],[Type Count]],"")</f>
        <v>Form Fields-21</v>
      </c>
      <c r="N80" s="6" t="str">
        <f ca="1">IFERROR(VLOOKUP(IDNMaps[[#This Row],[Primary]],INDIRECT(VLOOKUP(IDNMaps[[#This Row],[Type]],RecordCount[],2,0)),VLOOKUP(IDNMaps[[#This Row],[Type]],RecordCount[],7,0),0),"")</f>
        <v>FnReserve/AddFNReserves/user</v>
      </c>
      <c r="O80" s="6" t="str">
        <f ca="1">IF(IDNMaps[[#This Row],[Name]]="","","("&amp;IDNMaps[[#This Row],[Type]]&amp;") "&amp;IDNMaps[[#This Row],[Name]])</f>
        <v>(Fields) FnReserve/AddFNReserves/user</v>
      </c>
      <c r="P80" s="6">
        <f ca="1">IFERROR(VLOOKUP(IDNMaps[[#This Row],[Primary]],INDIRECT(VLOOKUP(IDNMaps[[#This Row],[Type]],RecordCount[],2,0)),VLOOKUP(IDNMaps[[#This Row],[Type]],RecordCount[],8,0),0),"")</f>
        <v>310121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22</v>
      </c>
      <c r="M81" s="6" t="str">
        <f ca="1">IFERROR(VLOOKUP(IDNMaps[[#This Row],[Type]],RecordCount[],6,0)&amp;"-"&amp;IDNMaps[[#This Row],[Type Count]],"")</f>
        <v>Form Fields-22</v>
      </c>
      <c r="N81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81" s="6" t="str">
        <f ca="1">IF(IDNMaps[[#This Row],[Name]]="","","("&amp;IDNMaps[[#This Row],[Type]]&amp;") "&amp;IDNMaps[[#This Row],[Name]])</f>
        <v>(Fields) FnReserve/AddFNReserves/store</v>
      </c>
      <c r="P81" s="6">
        <f ca="1">IFERROR(VLOOKUP(IDNMaps[[#This Row],[Primary]],INDIRECT(VLOOKUP(IDNMaps[[#This Row],[Type]],RecordCount[],2,0)),VLOOKUP(IDNMaps[[#This Row],[Type]],RecordCount[],8,0),0),"")</f>
        <v>310122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23</v>
      </c>
      <c r="M82" s="6" t="str">
        <f ca="1">IFERROR(VLOOKUP(IDNMaps[[#This Row],[Type]],RecordCount[],6,0)&amp;"-"&amp;IDNMaps[[#This Row],[Type Count]],"")</f>
        <v>Form Fields-23</v>
      </c>
      <c r="N82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82" s="6" t="str">
        <f ca="1">IF(IDNMaps[[#This Row],[Name]]="","","("&amp;IDNMaps[[#This Row],[Type]]&amp;") "&amp;IDNMaps[[#This Row],[Name]])</f>
        <v>(Fields) FnReserve/AddFNReserves/start_num</v>
      </c>
      <c r="P82" s="6">
        <f ca="1">IFERROR(VLOOKUP(IDNMaps[[#This Row],[Primary]],INDIRECT(VLOOKUP(IDNMaps[[#This Row],[Type]],RecordCount[],2,0)),VLOOKUP(IDNMaps[[#This Row],[Type]],RecordCount[],8,0),0),"")</f>
        <v>310123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24</v>
      </c>
      <c r="M83" s="6" t="str">
        <f ca="1">IFERROR(VLOOKUP(IDNMaps[[#This Row],[Type]],RecordCount[],6,0)&amp;"-"&amp;IDNMaps[[#This Row],[Type Count]],"")</f>
        <v>Form Fields-24</v>
      </c>
      <c r="N83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83" s="6" t="str">
        <f ca="1">IF(IDNMaps[[#This Row],[Name]]="","","("&amp;IDNMaps[[#This Row],[Type]]&amp;") "&amp;IDNMaps[[#This Row],[Name]])</f>
        <v>(Fields) FnReserve/AddFNReserves/end_num</v>
      </c>
      <c r="P83" s="6">
        <f ca="1">IFERROR(VLOOKUP(IDNMaps[[#This Row],[Primary]],INDIRECT(VLOOKUP(IDNMaps[[#This Row],[Type]],RecordCount[],2,0)),VLOOKUP(IDNMaps[[#This Row],[Type]],RecordCount[],8,0),0),"")</f>
        <v>310124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25</v>
      </c>
      <c r="M84" s="6" t="str">
        <f ca="1">IFERROR(VLOOKUP(IDNMaps[[#This Row],[Type]],RecordCount[],6,0)&amp;"-"&amp;IDNMaps[[#This Row],[Type Count]],"")</f>
        <v>Form Fields-25</v>
      </c>
      <c r="N84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84" s="6" t="str">
        <f ca="1">IF(IDNMaps[[#This Row],[Name]]="","","("&amp;IDNMaps[[#This Row],[Type]]&amp;") "&amp;IDNMaps[[#This Row],[Name]])</f>
        <v>(Fields) FnReserve/UpdateReserves/start_num</v>
      </c>
      <c r="P84" s="6">
        <f ca="1">IFERROR(VLOOKUP(IDNMaps[[#This Row],[Primary]],INDIRECT(VLOOKUP(IDNMaps[[#This Row],[Type]],RecordCount[],2,0)),VLOOKUP(IDNMaps[[#This Row],[Type]],RecordCount[],8,0),0),"")</f>
        <v>310125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26</v>
      </c>
      <c r="M85" s="6" t="str">
        <f ca="1">IFERROR(VLOOKUP(IDNMaps[[#This Row],[Type]],RecordCount[],6,0)&amp;"-"&amp;IDNMaps[[#This Row],[Type Count]],"")</f>
        <v>Form Fields-26</v>
      </c>
      <c r="N85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85" s="6" t="str">
        <f ca="1">IF(IDNMaps[[#This Row],[Name]]="","","("&amp;IDNMaps[[#This Row],[Type]]&amp;") "&amp;IDNMaps[[#This Row],[Name]])</f>
        <v>(Fields) FnReserve/UpdateReserves/end_num</v>
      </c>
      <c r="P85" s="6">
        <f ca="1">IFERROR(VLOOKUP(IDNMaps[[#This Row],[Primary]],INDIRECT(VLOOKUP(IDNMaps[[#This Row],[Type]],RecordCount[],2,0)),VLOOKUP(IDNMaps[[#This Row],[Type]],RecordCount[],8,0),0),"")</f>
        <v>310126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27</v>
      </c>
      <c r="M86" s="6" t="str">
        <f ca="1">IFERROR(VLOOKUP(IDNMaps[[#This Row],[Type]],RecordCount[],6,0)&amp;"-"&amp;IDNMaps[[#This Row],[Type Count]],"")</f>
        <v>Form Fields-27</v>
      </c>
      <c r="N86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86" s="6" t="str">
        <f ca="1">IF(IDNMaps[[#This Row],[Name]]="","","("&amp;IDNMaps[[#This Row],[Type]]&amp;") "&amp;IDNMaps[[#This Row],[Name]])</f>
        <v>(Fields) FnReserve/UpdateReserves/current</v>
      </c>
      <c r="P86" s="6">
        <f ca="1">IFERROR(VLOOKUP(IDNMaps[[#This Row],[Primary]],INDIRECT(VLOOKUP(IDNMaps[[#This Row],[Type]],RecordCount[],2,0)),VLOOKUP(IDNMaps[[#This Row],[Type]],RecordCount[],8,0),0),"")</f>
        <v>310127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28</v>
      </c>
      <c r="M87" s="6" t="str">
        <f ca="1">IFERROR(VLOOKUP(IDNMaps[[#This Row],[Type]],RecordCount[],6,0)&amp;"-"&amp;IDNMaps[[#This Row],[Type Count]],"")</f>
        <v>Form Fields-28</v>
      </c>
      <c r="N87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87" s="6" t="str">
        <f ca="1">IF(IDNMaps[[#This Row],[Name]]="","","("&amp;IDNMaps[[#This Row],[Type]]&amp;") "&amp;IDNMaps[[#This Row],[Name]])</f>
        <v>(Fields) FnReserve/UpdateReserves/progress</v>
      </c>
      <c r="P87" s="6">
        <f ca="1">IFERROR(VLOOKUP(IDNMaps[[#This Row],[Primary]],INDIRECT(VLOOKUP(IDNMaps[[#This Row],[Type]],RecordCount[],2,0)),VLOOKUP(IDNMaps[[#This Row],[Type]],RecordCount[],8,0),0),"")</f>
        <v>310128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29</v>
      </c>
      <c r="M88" s="6" t="str">
        <f ca="1">IFERROR(VLOOKUP(IDNMaps[[#This Row],[Type]],RecordCount[],6,0)&amp;"-"&amp;IDNMaps[[#This Row],[Type Count]],"")</f>
        <v>Form Fields-29</v>
      </c>
      <c r="N88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88" s="6" t="str">
        <f ca="1">IF(IDNMaps[[#This Row],[Name]]="","","("&amp;IDNMaps[[#This Row],[Type]]&amp;") "&amp;IDNMaps[[#This Row],[Name]])</f>
        <v>(Fields) FnReserve/UpdateReserves/status</v>
      </c>
      <c r="P88" s="6">
        <f ca="1">IFERROR(VLOOKUP(IDNMaps[[#This Row],[Primary]],INDIRECT(VLOOKUP(IDNMaps[[#This Row],[Type]],RecordCount[],2,0)),VLOOKUP(IDNMaps[[#This Row],[Type]],RecordCount[],8,0),0),"")</f>
        <v>310129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opLeftCell="A133" workbookViewId="0">
      <selection activeCell="A141" sqref="A141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13</v>
      </c>
    </row>
    <row r="14" spans="1:10" x14ac:dyDescent="0.25">
      <c r="A14" s="2" t="s">
        <v>1840</v>
      </c>
      <c r="B14" s="2" t="s">
        <v>797</v>
      </c>
      <c r="C14" s="2" t="s">
        <v>1840</v>
      </c>
      <c r="D14" s="2">
        <v>128</v>
      </c>
      <c r="E14" s="4" t="s">
        <v>771</v>
      </c>
      <c r="F14" s="2"/>
      <c r="G14" s="2"/>
      <c r="H14" s="2"/>
      <c r="I14" s="2"/>
      <c r="J14" s="3">
        <f>COUNTIF(TableFields[Field],Columns[[#This Row],[Column]])</f>
        <v>1</v>
      </c>
    </row>
    <row r="15" spans="1:10" x14ac:dyDescent="0.25">
      <c r="A15" s="2" t="s">
        <v>1841</v>
      </c>
      <c r="B15" s="2" t="s">
        <v>797</v>
      </c>
      <c r="C15" s="2" t="s">
        <v>1842</v>
      </c>
      <c r="D15" s="2">
        <v>128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1843</v>
      </c>
      <c r="B16" s="2" t="s">
        <v>1844</v>
      </c>
      <c r="C16" s="2" t="s">
        <v>1845</v>
      </c>
      <c r="D16" s="2"/>
      <c r="E16" s="4" t="s">
        <v>771</v>
      </c>
      <c r="F16" s="2" t="s">
        <v>1661</v>
      </c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780</v>
      </c>
      <c r="B17" s="4" t="s">
        <v>781</v>
      </c>
      <c r="C17" s="4" t="s">
        <v>754</v>
      </c>
      <c r="D17" s="4" t="s">
        <v>758</v>
      </c>
      <c r="E17" s="4"/>
      <c r="F17" s="4"/>
      <c r="G17" s="4"/>
      <c r="H17" s="4"/>
      <c r="I17" s="4"/>
      <c r="J17" s="32">
        <f>COUNTIF(TableFields[Field],Columns[[#This Row],[Column]])</f>
        <v>2</v>
      </c>
    </row>
    <row r="18" spans="1:10" x14ac:dyDescent="0.25">
      <c r="A18" s="4" t="s">
        <v>783</v>
      </c>
      <c r="B18" s="4" t="s">
        <v>782</v>
      </c>
      <c r="C18" s="4" t="s">
        <v>64</v>
      </c>
      <c r="D18" s="4"/>
      <c r="E18" s="4"/>
      <c r="F18" s="4"/>
      <c r="G18" s="4"/>
      <c r="H18" s="4"/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784</v>
      </c>
      <c r="C19" s="4" t="s">
        <v>64</v>
      </c>
      <c r="D19" s="5"/>
      <c r="E19" s="4" t="s">
        <v>787</v>
      </c>
      <c r="F19" s="4" t="s">
        <v>789</v>
      </c>
      <c r="G19" s="4" t="s">
        <v>785</v>
      </c>
      <c r="H19" s="4" t="s">
        <v>786</v>
      </c>
      <c r="I19" s="4"/>
      <c r="J19" s="32">
        <f>COUNTIF(TableFields[Field],Columns[[#This Row],[Column]])</f>
        <v>1</v>
      </c>
    </row>
    <row r="20" spans="1:10" x14ac:dyDescent="0.25">
      <c r="A20" s="4" t="s">
        <v>865</v>
      </c>
      <c r="B20" s="4" t="s">
        <v>782</v>
      </c>
      <c r="C20" s="4" t="s">
        <v>64</v>
      </c>
      <c r="D20" s="4"/>
      <c r="E20" s="4" t="s">
        <v>771</v>
      </c>
      <c r="F20" s="4"/>
      <c r="G20" s="4"/>
      <c r="H20" s="4"/>
      <c r="I20" s="4"/>
      <c r="J20" s="32">
        <f>COUNTIF(TableFields[Field],Columns[[#This Row],[Column]])</f>
        <v>0</v>
      </c>
    </row>
    <row r="21" spans="1:10" x14ac:dyDescent="0.25">
      <c r="A21" s="4" t="s">
        <v>866</v>
      </c>
      <c r="B21" s="4" t="s">
        <v>784</v>
      </c>
      <c r="C21" s="4" t="s">
        <v>64</v>
      </c>
      <c r="D21" s="5"/>
      <c r="E21" s="4" t="s">
        <v>787</v>
      </c>
      <c r="F21" s="4" t="s">
        <v>789</v>
      </c>
      <c r="G21" s="4" t="s">
        <v>785</v>
      </c>
      <c r="H21" s="4" t="s">
        <v>788</v>
      </c>
      <c r="I21" s="4"/>
      <c r="J21" s="32">
        <f>COUNTIF(TableFields[Field],Columns[[#This Row],[Column]])</f>
        <v>0</v>
      </c>
    </row>
    <row r="22" spans="1:10" x14ac:dyDescent="0.25">
      <c r="A22" s="4" t="s">
        <v>791</v>
      </c>
      <c r="B22" s="4" t="s">
        <v>781</v>
      </c>
      <c r="C22" s="4" t="s">
        <v>756</v>
      </c>
      <c r="D22" s="4" t="s">
        <v>757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x14ac:dyDescent="0.25">
      <c r="A23" s="4" t="s">
        <v>820</v>
      </c>
      <c r="B23" s="4" t="s">
        <v>793</v>
      </c>
      <c r="C23" s="4" t="s">
        <v>756</v>
      </c>
      <c r="D23" s="4" t="s">
        <v>757</v>
      </c>
      <c r="E23" s="4"/>
      <c r="F23" s="4"/>
      <c r="G23" s="4"/>
      <c r="H23" s="4"/>
      <c r="I23" s="4"/>
      <c r="J23" s="32">
        <f>COUNTIF(TableFields[Field],Columns[[#This Row],[Column]])</f>
        <v>3</v>
      </c>
    </row>
    <row r="24" spans="1:10" x14ac:dyDescent="0.25">
      <c r="A24" s="4" t="s">
        <v>880</v>
      </c>
      <c r="B24" s="4" t="s">
        <v>769</v>
      </c>
      <c r="C24" s="4" t="s">
        <v>881</v>
      </c>
      <c r="D24" s="4">
        <v>31</v>
      </c>
      <c r="E24" s="4" t="s">
        <v>771</v>
      </c>
      <c r="F24" s="4" t="s">
        <v>770</v>
      </c>
      <c r="G24" s="4"/>
      <c r="H24" s="4"/>
      <c r="I24" s="4"/>
      <c r="J24" s="32">
        <f>COUNTIF(TableFields[Field],Columns[[#This Row],[Column]])</f>
        <v>0</v>
      </c>
    </row>
    <row r="25" spans="1:10" x14ac:dyDescent="0.25">
      <c r="A25" s="4" t="s">
        <v>878</v>
      </c>
      <c r="B25" s="4" t="s">
        <v>793</v>
      </c>
      <c r="C25" s="4" t="s">
        <v>879</v>
      </c>
      <c r="D25" s="4" t="s">
        <v>761</v>
      </c>
      <c r="E25" s="4"/>
      <c r="F25" s="4"/>
      <c r="G25" s="4"/>
      <c r="H25" s="4"/>
      <c r="I25" s="4"/>
      <c r="J25" s="32">
        <f>COUNTIF(TableFields[Field],Columns[[#This Row],[Column]])</f>
        <v>0</v>
      </c>
    </row>
    <row r="26" spans="1:10" x14ac:dyDescent="0.25">
      <c r="A26" s="4" t="s">
        <v>795</v>
      </c>
      <c r="B26" s="4" t="s">
        <v>793</v>
      </c>
      <c r="C26" s="4" t="s">
        <v>794</v>
      </c>
      <c r="D26" s="4" t="s">
        <v>761</v>
      </c>
      <c r="E26" s="4"/>
      <c r="F26" s="4"/>
      <c r="G26" s="4"/>
      <c r="H26" s="4"/>
      <c r="I26" s="4"/>
      <c r="J26" s="32">
        <f>COUNTIF(TableFields[Field],Columns[[#This Row],[Column]])</f>
        <v>0</v>
      </c>
    </row>
    <row r="27" spans="1:10" x14ac:dyDescent="0.25">
      <c r="A27" s="4" t="s">
        <v>796</v>
      </c>
      <c r="B27" s="4" t="s">
        <v>797</v>
      </c>
      <c r="C27" s="4" t="s">
        <v>796</v>
      </c>
      <c r="D27" s="4">
        <v>1024</v>
      </c>
      <c r="E27" s="4" t="s">
        <v>771</v>
      </c>
      <c r="F27" s="4"/>
      <c r="G27" s="4"/>
      <c r="H27" s="4"/>
      <c r="I27" s="4"/>
      <c r="J27" s="32">
        <f>COUNTIF(TableFields[Field],Columns[[#This Row],[Column]])</f>
        <v>1</v>
      </c>
    </row>
    <row r="28" spans="1:10" x14ac:dyDescent="0.25">
      <c r="A28" s="4" t="s">
        <v>798</v>
      </c>
      <c r="B28" s="4" t="s">
        <v>797</v>
      </c>
      <c r="C28" s="4" t="s">
        <v>798</v>
      </c>
      <c r="D28" s="4">
        <v>1024</v>
      </c>
      <c r="E28" s="4" t="s">
        <v>771</v>
      </c>
      <c r="F28" s="4"/>
      <c r="G28" s="4"/>
      <c r="H28" s="4"/>
      <c r="I28" s="4"/>
      <c r="J28" s="32">
        <f>COUNTIF(TableFields[Field],Columns[[#This Row],[Column]])</f>
        <v>1</v>
      </c>
    </row>
    <row r="29" spans="1:10" x14ac:dyDescent="0.25">
      <c r="A29" s="4" t="s">
        <v>799</v>
      </c>
      <c r="B29" s="4" t="s">
        <v>797</v>
      </c>
      <c r="C29" s="4" t="s">
        <v>799</v>
      </c>
      <c r="D29" s="4">
        <v>1024</v>
      </c>
      <c r="E29" s="4" t="s">
        <v>771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800</v>
      </c>
      <c r="B30" s="4" t="s">
        <v>797</v>
      </c>
      <c r="C30" s="4" t="s">
        <v>800</v>
      </c>
      <c r="D30" s="4">
        <v>1024</v>
      </c>
      <c r="E30" s="4" t="s">
        <v>771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801</v>
      </c>
      <c r="B31" s="4" t="s">
        <v>797</v>
      </c>
      <c r="C31" s="4" t="s">
        <v>801</v>
      </c>
      <c r="D31" s="4">
        <v>1024</v>
      </c>
      <c r="E31" s="4" t="s">
        <v>771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802</v>
      </c>
      <c r="B32" s="4" t="s">
        <v>797</v>
      </c>
      <c r="C32" s="4" t="s">
        <v>802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803</v>
      </c>
      <c r="B33" s="4" t="s">
        <v>797</v>
      </c>
      <c r="C33" s="4" t="s">
        <v>803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804</v>
      </c>
      <c r="B34" s="4" t="s">
        <v>797</v>
      </c>
      <c r="C34" s="4" t="s">
        <v>804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805</v>
      </c>
      <c r="B35" s="4" t="s">
        <v>797</v>
      </c>
      <c r="C35" s="4" t="s">
        <v>805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806</v>
      </c>
      <c r="B36" s="4" t="s">
        <v>797</v>
      </c>
      <c r="C36" s="4" t="s">
        <v>806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807</v>
      </c>
      <c r="B37" s="4" t="s">
        <v>769</v>
      </c>
      <c r="C37" s="4" t="s">
        <v>807</v>
      </c>
      <c r="D37" s="4">
        <v>15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1</v>
      </c>
    </row>
    <row r="38" spans="1:10" x14ac:dyDescent="0.25">
      <c r="A38" s="4" t="s">
        <v>808</v>
      </c>
      <c r="B38" s="4" t="s">
        <v>769</v>
      </c>
      <c r="C38" s="4" t="s">
        <v>808</v>
      </c>
      <c r="D38" s="4">
        <v>30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1</v>
      </c>
    </row>
    <row r="39" spans="1:10" x14ac:dyDescent="0.25">
      <c r="A39" s="4" t="s">
        <v>809</v>
      </c>
      <c r="B39" s="4" t="s">
        <v>797</v>
      </c>
      <c r="C39" s="4" t="s">
        <v>809</v>
      </c>
      <c r="D39" s="4">
        <v>128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1685</v>
      </c>
      <c r="B40" s="4" t="s">
        <v>793</v>
      </c>
      <c r="C40" s="4" t="s">
        <v>1685</v>
      </c>
      <c r="D40" s="4" t="s">
        <v>1683</v>
      </c>
      <c r="E40" s="4"/>
      <c r="F40" s="4"/>
      <c r="G40" s="4"/>
      <c r="H40" s="4"/>
      <c r="I40" s="4"/>
      <c r="J40" s="32">
        <f>COUNTIF(TableFields[Field],Columns[[#This Row],[Column]])</f>
        <v>1</v>
      </c>
    </row>
    <row r="41" spans="1:10" x14ac:dyDescent="0.25">
      <c r="A41" s="4" t="s">
        <v>1686</v>
      </c>
      <c r="B41" s="4" t="s">
        <v>793</v>
      </c>
      <c r="C41" s="4" t="s">
        <v>1686</v>
      </c>
      <c r="D41" s="4" t="s">
        <v>1683</v>
      </c>
      <c r="E41" s="4"/>
      <c r="F41" s="4"/>
      <c r="G41" s="4"/>
      <c r="H41" s="4"/>
      <c r="I41" s="4"/>
      <c r="J41" s="32">
        <f>COUNTIF(TableFields[Field],Columns[[#This Row],[Column]])</f>
        <v>1</v>
      </c>
    </row>
    <row r="42" spans="1:10" x14ac:dyDescent="0.25">
      <c r="A42" s="4" t="s">
        <v>1687</v>
      </c>
      <c r="B42" s="4" t="s">
        <v>793</v>
      </c>
      <c r="C42" s="5" t="s">
        <v>1687</v>
      </c>
      <c r="D42" s="4" t="s">
        <v>1683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1688</v>
      </c>
      <c r="B43" s="4" t="s">
        <v>793</v>
      </c>
      <c r="C43" s="5" t="s">
        <v>1688</v>
      </c>
      <c r="D43" s="4" t="s">
        <v>1683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x14ac:dyDescent="0.25">
      <c r="A44" s="4" t="s">
        <v>1689</v>
      </c>
      <c r="B44" s="4" t="s">
        <v>793</v>
      </c>
      <c r="C44" s="5" t="s">
        <v>1689</v>
      </c>
      <c r="D44" s="4" t="s">
        <v>1683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1690</v>
      </c>
      <c r="B45" s="4" t="s">
        <v>793</v>
      </c>
      <c r="C45" s="5" t="s">
        <v>1690</v>
      </c>
      <c r="D45" s="4" t="s">
        <v>1683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1691</v>
      </c>
      <c r="B46" s="4" t="s">
        <v>793</v>
      </c>
      <c r="C46" s="5" t="s">
        <v>1691</v>
      </c>
      <c r="D46" s="4" t="s">
        <v>1683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1692</v>
      </c>
      <c r="B47" s="4" t="s">
        <v>793</v>
      </c>
      <c r="C47" s="5" t="s">
        <v>1692</v>
      </c>
      <c r="D47" s="4" t="s">
        <v>1683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1693</v>
      </c>
      <c r="B48" s="4" t="s">
        <v>793</v>
      </c>
      <c r="C48" s="5" t="s">
        <v>1693</v>
      </c>
      <c r="D48" s="4" t="s">
        <v>1683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1694</v>
      </c>
      <c r="B49" s="4" t="s">
        <v>793</v>
      </c>
      <c r="C49" s="5" t="s">
        <v>1694</v>
      </c>
      <c r="D49" s="4" t="s">
        <v>1683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1703</v>
      </c>
      <c r="B50" s="4" t="s">
        <v>817</v>
      </c>
      <c r="C50" s="5" t="s">
        <v>1703</v>
      </c>
      <c r="D50" s="4" t="s">
        <v>818</v>
      </c>
      <c r="E50" s="5" t="s">
        <v>1256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1704</v>
      </c>
      <c r="B51" s="4" t="s">
        <v>817</v>
      </c>
      <c r="C51" s="5" t="s">
        <v>1704</v>
      </c>
      <c r="D51" s="4" t="s">
        <v>818</v>
      </c>
      <c r="E51" s="5" t="s">
        <v>1256</v>
      </c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1679</v>
      </c>
      <c r="B52" s="4" t="s">
        <v>817</v>
      </c>
      <c r="C52" s="5" t="s">
        <v>1679</v>
      </c>
      <c r="D52" s="4" t="s">
        <v>818</v>
      </c>
      <c r="E52" s="5" t="s">
        <v>1256</v>
      </c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1680</v>
      </c>
      <c r="B53" s="4" t="s">
        <v>817</v>
      </c>
      <c r="C53" s="5" t="s">
        <v>1680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811</v>
      </c>
      <c r="B54" s="4" t="s">
        <v>781</v>
      </c>
      <c r="C54" s="4" t="s">
        <v>762</v>
      </c>
      <c r="D54" s="4" t="s">
        <v>762</v>
      </c>
      <c r="E54" s="4"/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1839</v>
      </c>
      <c r="B55" s="4" t="s">
        <v>793</v>
      </c>
      <c r="C55" s="4" t="s">
        <v>762</v>
      </c>
      <c r="D55" s="4" t="s">
        <v>762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812</v>
      </c>
      <c r="B56" s="4" t="s">
        <v>781</v>
      </c>
      <c r="C56" s="4" t="s">
        <v>813</v>
      </c>
      <c r="D56" s="4" t="s">
        <v>760</v>
      </c>
      <c r="E56" s="4"/>
      <c r="F56" s="4"/>
      <c r="G56" s="4"/>
      <c r="H56" s="4"/>
      <c r="I56" s="4"/>
      <c r="J56" s="32">
        <f>COUNTIF(TableFields[Field],Columns[[#This Row],[Column]])</f>
        <v>2</v>
      </c>
    </row>
    <row r="57" spans="1:10" x14ac:dyDescent="0.25">
      <c r="A57" s="4" t="s">
        <v>821</v>
      </c>
      <c r="B57" s="4" t="s">
        <v>793</v>
      </c>
      <c r="C57" s="4" t="s">
        <v>813</v>
      </c>
      <c r="D57" s="4" t="s">
        <v>760</v>
      </c>
      <c r="E57" s="4"/>
      <c r="F57" s="4"/>
      <c r="G57" s="4"/>
      <c r="H57" s="4"/>
      <c r="I57" s="4"/>
      <c r="J57" s="32">
        <f>COUNTIF(TableFields[Field],Columns[[#This Row],[Column]])</f>
        <v>3</v>
      </c>
    </row>
    <row r="58" spans="1:10" x14ac:dyDescent="0.25">
      <c r="A58" s="4" t="s">
        <v>814</v>
      </c>
      <c r="B58" s="4" t="s">
        <v>817</v>
      </c>
      <c r="C58" s="4" t="s">
        <v>814</v>
      </c>
      <c r="D58" s="4" t="s">
        <v>818</v>
      </c>
      <c r="E58" s="4" t="s">
        <v>819</v>
      </c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815</v>
      </c>
      <c r="B59" s="4" t="s">
        <v>817</v>
      </c>
      <c r="C59" s="4" t="s">
        <v>815</v>
      </c>
      <c r="D59" s="4" t="s">
        <v>818</v>
      </c>
      <c r="E59" s="4" t="s">
        <v>819</v>
      </c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816</v>
      </c>
      <c r="B60" s="4" t="s">
        <v>817</v>
      </c>
      <c r="C60" s="4" t="s">
        <v>816</v>
      </c>
      <c r="D60" s="4" t="s">
        <v>818</v>
      </c>
      <c r="E60" s="4" t="s">
        <v>819</v>
      </c>
      <c r="F60" s="4"/>
      <c r="G60" s="4"/>
      <c r="H60" s="4"/>
      <c r="I60" s="4"/>
      <c r="J60" s="32">
        <f>COUNTIF(TableFields[Field],Columns[[#This Row],[Column]])</f>
        <v>1</v>
      </c>
    </row>
    <row r="61" spans="1:10" x14ac:dyDescent="0.25">
      <c r="A61" s="4" t="s">
        <v>822</v>
      </c>
      <c r="B61" s="4" t="s">
        <v>773</v>
      </c>
      <c r="C61" s="4" t="s">
        <v>823</v>
      </c>
      <c r="D61" s="4" t="s">
        <v>825</v>
      </c>
      <c r="E61" s="4" t="s">
        <v>824</v>
      </c>
      <c r="F61" s="4"/>
      <c r="G61" s="4"/>
      <c r="H61" s="4"/>
      <c r="I61" s="4"/>
      <c r="J61" s="32">
        <f>COUNTIF(TableFields[Field],Columns[[#This Row],[Column]])</f>
        <v>2</v>
      </c>
    </row>
    <row r="62" spans="1:10" x14ac:dyDescent="0.25">
      <c r="A62" s="4" t="s">
        <v>826</v>
      </c>
      <c r="B62" s="4" t="s">
        <v>817</v>
      </c>
      <c r="C62" s="4" t="s">
        <v>826</v>
      </c>
      <c r="D62" s="4" t="s">
        <v>818</v>
      </c>
      <c r="E62" s="4" t="s">
        <v>827</v>
      </c>
      <c r="F62" s="4"/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829</v>
      </c>
      <c r="B63" s="4" t="s">
        <v>793</v>
      </c>
      <c r="C63" s="4" t="s">
        <v>830</v>
      </c>
      <c r="D63" s="4" t="s">
        <v>828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831</v>
      </c>
      <c r="B64" s="4" t="s">
        <v>832</v>
      </c>
      <c r="C64" s="4" t="s">
        <v>833</v>
      </c>
      <c r="D64" s="4"/>
      <c r="E64" s="4" t="s">
        <v>834</v>
      </c>
      <c r="F64" s="4"/>
      <c r="G64" s="4"/>
      <c r="H64" s="4"/>
      <c r="I64" s="4"/>
      <c r="J64" s="32">
        <f>COUNTIF(TableFields[Field],Columns[[#This Row],[Column]])</f>
        <v>3</v>
      </c>
    </row>
    <row r="65" spans="1:10" x14ac:dyDescent="0.25">
      <c r="A65" s="4" t="s">
        <v>836</v>
      </c>
      <c r="B65" s="4" t="s">
        <v>793</v>
      </c>
      <c r="C65" s="4" t="s">
        <v>35</v>
      </c>
      <c r="D65" s="4" t="s">
        <v>835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837</v>
      </c>
      <c r="B66" s="4" t="s">
        <v>769</v>
      </c>
      <c r="C66" s="4" t="s">
        <v>837</v>
      </c>
      <c r="D66" s="4">
        <v>20</v>
      </c>
      <c r="E66" s="4" t="s">
        <v>771</v>
      </c>
      <c r="F66" s="4" t="s">
        <v>770</v>
      </c>
      <c r="G66" s="4"/>
      <c r="H66" s="4"/>
      <c r="I66" s="4"/>
      <c r="J66" s="32">
        <f>COUNTIF(TableFields[Field],Columns[[#This Row],[Column]])</f>
        <v>3</v>
      </c>
    </row>
    <row r="67" spans="1:10" x14ac:dyDescent="0.25">
      <c r="A67" s="4" t="s">
        <v>838</v>
      </c>
      <c r="B67" s="4" t="s">
        <v>782</v>
      </c>
      <c r="C67" s="4" t="s">
        <v>838</v>
      </c>
      <c r="D67" s="4"/>
      <c r="E67" s="4" t="s">
        <v>771</v>
      </c>
      <c r="F67" s="4" t="s">
        <v>770</v>
      </c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846</v>
      </c>
      <c r="B68" s="4" t="s">
        <v>784</v>
      </c>
      <c r="C68" s="4" t="s">
        <v>838</v>
      </c>
      <c r="D68" s="4"/>
      <c r="E68" s="4" t="s">
        <v>787</v>
      </c>
      <c r="F68" s="4" t="s">
        <v>789</v>
      </c>
      <c r="G68" s="4" t="s">
        <v>785</v>
      </c>
      <c r="H68" s="4" t="s">
        <v>788</v>
      </c>
      <c r="I68" s="4"/>
      <c r="J68" s="32">
        <f>COUNTIF(TableFields[Field],Columns[[#This Row],[Column]])</f>
        <v>0</v>
      </c>
    </row>
    <row r="69" spans="1:10" x14ac:dyDescent="0.25">
      <c r="A69" s="4" t="s">
        <v>839</v>
      </c>
      <c r="B69" s="4" t="s">
        <v>782</v>
      </c>
      <c r="C69" s="4" t="s">
        <v>839</v>
      </c>
      <c r="D69" s="4"/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847</v>
      </c>
      <c r="B70" s="4" t="s">
        <v>784</v>
      </c>
      <c r="C70" s="4" t="s">
        <v>839</v>
      </c>
      <c r="D70" s="4"/>
      <c r="E70" s="4" t="s">
        <v>787</v>
      </c>
      <c r="F70" s="4" t="s">
        <v>789</v>
      </c>
      <c r="G70" s="4" t="s">
        <v>785</v>
      </c>
      <c r="H70" s="4" t="s">
        <v>788</v>
      </c>
      <c r="I70" s="4"/>
      <c r="J70" s="32">
        <f>COUNTIF(TableFields[Field],Columns[[#This Row],[Column]])</f>
        <v>0</v>
      </c>
    </row>
    <row r="71" spans="1:10" x14ac:dyDescent="0.25">
      <c r="A71" s="4" t="s">
        <v>840</v>
      </c>
      <c r="B71" s="4" t="s">
        <v>781</v>
      </c>
      <c r="C71" s="4" t="s">
        <v>765</v>
      </c>
      <c r="D71" s="4" t="s">
        <v>765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841</v>
      </c>
      <c r="B72" s="4" t="s">
        <v>781</v>
      </c>
      <c r="C72" s="4" t="s">
        <v>841</v>
      </c>
      <c r="D72" s="4" t="s">
        <v>764</v>
      </c>
      <c r="E72" s="4"/>
      <c r="F72" s="4"/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842</v>
      </c>
      <c r="B73" s="4" t="s">
        <v>781</v>
      </c>
      <c r="C73" s="4" t="s">
        <v>766</v>
      </c>
      <c r="D73" s="4" t="s">
        <v>766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843</v>
      </c>
      <c r="B74" s="4" t="s">
        <v>773</v>
      </c>
      <c r="C74" s="4" t="s">
        <v>843</v>
      </c>
      <c r="D74" s="4" t="s">
        <v>844</v>
      </c>
      <c r="E74" s="4" t="s">
        <v>819</v>
      </c>
      <c r="F74" s="4" t="s">
        <v>770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845</v>
      </c>
      <c r="B75" s="4" t="s">
        <v>782</v>
      </c>
      <c r="C75" s="4" t="s">
        <v>845</v>
      </c>
      <c r="D75" s="4"/>
      <c r="E75" s="4" t="s">
        <v>771</v>
      </c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848</v>
      </c>
      <c r="B76" s="4" t="s">
        <v>784</v>
      </c>
      <c r="C76" s="4" t="s">
        <v>845</v>
      </c>
      <c r="D76" s="4"/>
      <c r="E76" s="4" t="s">
        <v>787</v>
      </c>
      <c r="F76" s="4" t="s">
        <v>789</v>
      </c>
      <c r="G76" s="4" t="s">
        <v>785</v>
      </c>
      <c r="H76" s="4" t="s">
        <v>788</v>
      </c>
      <c r="I76" s="4"/>
      <c r="J76" s="32">
        <f>COUNTIF(TableFields[Field],Columns[[#This Row],[Column]])</f>
        <v>0</v>
      </c>
    </row>
    <row r="77" spans="1:10" x14ac:dyDescent="0.25">
      <c r="A77" s="4" t="s">
        <v>849</v>
      </c>
      <c r="B77" s="4" t="s">
        <v>781</v>
      </c>
      <c r="C77" s="4" t="s">
        <v>767</v>
      </c>
      <c r="D77" s="4" t="s">
        <v>767</v>
      </c>
      <c r="E77" s="4"/>
      <c r="F77" s="4"/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851</v>
      </c>
      <c r="B78" s="4" t="s">
        <v>797</v>
      </c>
      <c r="C78" s="4" t="s">
        <v>852</v>
      </c>
      <c r="D78" s="4">
        <v>30</v>
      </c>
      <c r="E78" s="4" t="s">
        <v>771</v>
      </c>
      <c r="F78" s="4" t="s">
        <v>853</v>
      </c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854</v>
      </c>
      <c r="B79" s="4" t="s">
        <v>817</v>
      </c>
      <c r="C79" s="4" t="s">
        <v>854</v>
      </c>
      <c r="D79" s="4" t="s">
        <v>855</v>
      </c>
      <c r="E79" s="4" t="s">
        <v>856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857</v>
      </c>
      <c r="B80" s="4" t="s">
        <v>769</v>
      </c>
      <c r="C80" s="4" t="s">
        <v>858</v>
      </c>
      <c r="D80" s="4">
        <v>15</v>
      </c>
      <c r="E80" s="4" t="s">
        <v>771</v>
      </c>
      <c r="F80" s="4" t="s">
        <v>770</v>
      </c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859</v>
      </c>
      <c r="B81" s="4" t="s">
        <v>784</v>
      </c>
      <c r="C81" s="4" t="s">
        <v>858</v>
      </c>
      <c r="D81" s="4"/>
      <c r="E81" s="4" t="s">
        <v>860</v>
      </c>
      <c r="F81" s="4" t="s">
        <v>861</v>
      </c>
      <c r="G81" s="4" t="s">
        <v>785</v>
      </c>
      <c r="H81" s="4" t="s">
        <v>788</v>
      </c>
      <c r="I81" s="4"/>
      <c r="J81" s="32">
        <f>COUNTIF(TableFields[Field],Columns[[#This Row],[Column]])</f>
        <v>0</v>
      </c>
    </row>
    <row r="82" spans="1:10" x14ac:dyDescent="0.25">
      <c r="A82" s="4" t="s">
        <v>862</v>
      </c>
      <c r="B82" s="4" t="s">
        <v>867</v>
      </c>
      <c r="C82" s="4" t="s">
        <v>863</v>
      </c>
      <c r="D82" s="4"/>
      <c r="E82" s="4" t="s">
        <v>819</v>
      </c>
      <c r="F82" s="4"/>
      <c r="G82" s="4"/>
      <c r="H82" s="4"/>
      <c r="I82" s="4"/>
      <c r="J82" s="32">
        <f>COUNTIF(TableFields[Field],Columns[[#This Row],[Column]])</f>
        <v>0</v>
      </c>
    </row>
    <row r="83" spans="1:10" x14ac:dyDescent="0.25">
      <c r="A83" s="4" t="s">
        <v>868</v>
      </c>
      <c r="B83" s="4" t="s">
        <v>773</v>
      </c>
      <c r="C83" s="4" t="s">
        <v>868</v>
      </c>
      <c r="D83" s="4" t="s">
        <v>871</v>
      </c>
      <c r="E83" s="4" t="s">
        <v>872</v>
      </c>
      <c r="F83" s="4"/>
      <c r="G83" s="4"/>
      <c r="H83" s="4"/>
      <c r="I83" s="4"/>
      <c r="J83" s="32">
        <f>COUNTIF(TableFields[Field],Columns[[#This Row],[Column]])</f>
        <v>1</v>
      </c>
    </row>
    <row r="84" spans="1:10" x14ac:dyDescent="0.25">
      <c r="A84" s="4" t="s">
        <v>873</v>
      </c>
      <c r="B84" s="4" t="s">
        <v>817</v>
      </c>
      <c r="C84" s="4" t="s">
        <v>873</v>
      </c>
      <c r="D84" s="4" t="s">
        <v>870</v>
      </c>
      <c r="E84" s="4" t="s">
        <v>819</v>
      </c>
      <c r="F84" s="4"/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869</v>
      </c>
      <c r="B85" s="5" t="s">
        <v>773</v>
      </c>
      <c r="C85" s="4" t="s">
        <v>869</v>
      </c>
      <c r="D85" s="4" t="s">
        <v>871</v>
      </c>
      <c r="E85" s="4" t="s">
        <v>872</v>
      </c>
      <c r="F85" s="5"/>
      <c r="G85" s="5"/>
      <c r="H85" s="5"/>
      <c r="I85" s="5"/>
      <c r="J85" s="32">
        <f>COUNTIF(TableFields[Field],Columns[[#This Row],[Column]])</f>
        <v>1</v>
      </c>
    </row>
    <row r="86" spans="1:10" x14ac:dyDescent="0.25">
      <c r="A86" s="4" t="s">
        <v>874</v>
      </c>
      <c r="B86" s="4" t="s">
        <v>817</v>
      </c>
      <c r="C86" s="4" t="s">
        <v>874</v>
      </c>
      <c r="D86" s="4" t="s">
        <v>870</v>
      </c>
      <c r="E86" s="4" t="s">
        <v>819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875</v>
      </c>
      <c r="B87" s="4" t="s">
        <v>769</v>
      </c>
      <c r="C87" s="4" t="s">
        <v>875</v>
      </c>
      <c r="D87" s="4">
        <v>5</v>
      </c>
      <c r="E87" s="4" t="s">
        <v>771</v>
      </c>
      <c r="F87" s="4" t="s">
        <v>770</v>
      </c>
      <c r="G87" s="4"/>
      <c r="H87" s="4"/>
      <c r="I87" s="4"/>
      <c r="J87" s="32">
        <f>COUNTIF(TableFields[Field],Columns[[#This Row],[Column]])</f>
        <v>2</v>
      </c>
    </row>
    <row r="88" spans="1:10" x14ac:dyDescent="0.25">
      <c r="A88" s="4" t="s">
        <v>876</v>
      </c>
      <c r="B88" s="4" t="s">
        <v>769</v>
      </c>
      <c r="C88" s="4" t="s">
        <v>876</v>
      </c>
      <c r="D88" s="4">
        <v>6</v>
      </c>
      <c r="E88" s="4" t="s">
        <v>771</v>
      </c>
      <c r="F88" s="4" t="s">
        <v>770</v>
      </c>
      <c r="G88" s="4"/>
      <c r="H88" s="4"/>
      <c r="I88" s="4"/>
      <c r="J88" s="32">
        <f>COUNTIF(TableFields[Field],Columns[[#This Row],[Column]])</f>
        <v>1</v>
      </c>
    </row>
    <row r="89" spans="1:10" x14ac:dyDescent="0.25">
      <c r="A89" s="4" t="s">
        <v>883</v>
      </c>
      <c r="B89" s="4" t="s">
        <v>867</v>
      </c>
      <c r="C89" s="4" t="s">
        <v>883</v>
      </c>
      <c r="D89" s="4"/>
      <c r="E89" s="4" t="s">
        <v>827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886</v>
      </c>
      <c r="B90" s="4" t="s">
        <v>773</v>
      </c>
      <c r="C90" s="4" t="s">
        <v>35</v>
      </c>
      <c r="D90" s="4" t="s">
        <v>887</v>
      </c>
      <c r="E90" s="4" t="s">
        <v>888</v>
      </c>
      <c r="F90" s="4"/>
      <c r="G90" s="4"/>
      <c r="H90" s="4"/>
      <c r="I90" s="4"/>
      <c r="J90" s="58">
        <f>COUNTIF(TableFields[Field],Columns[[#This Row],[Column]])</f>
        <v>0</v>
      </c>
    </row>
    <row r="91" spans="1:10" x14ac:dyDescent="0.25">
      <c r="A91" s="4" t="s">
        <v>889</v>
      </c>
      <c r="B91" s="4" t="s">
        <v>781</v>
      </c>
      <c r="C91" s="4" t="s">
        <v>64</v>
      </c>
      <c r="D91" s="4" t="s">
        <v>75</v>
      </c>
      <c r="E91" s="4"/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900</v>
      </c>
      <c r="B92" s="4" t="s">
        <v>793</v>
      </c>
      <c r="C92" s="4" t="s">
        <v>64</v>
      </c>
      <c r="D92" s="4" t="s">
        <v>75</v>
      </c>
      <c r="E92" s="4"/>
      <c r="F92" s="4"/>
      <c r="G92" s="4"/>
      <c r="H92" s="4"/>
      <c r="I92" s="4"/>
      <c r="J92" s="58">
        <f>COUNTIF(TableFields[Field],Columns[[#This Row],[Column]])</f>
        <v>4</v>
      </c>
    </row>
    <row r="93" spans="1:10" x14ac:dyDescent="0.25">
      <c r="A93" s="4" t="s">
        <v>891</v>
      </c>
      <c r="B93" s="4" t="s">
        <v>831</v>
      </c>
      <c r="C93" s="4" t="s">
        <v>892</v>
      </c>
      <c r="D93" s="4"/>
      <c r="E93" s="4" t="s">
        <v>771</v>
      </c>
      <c r="F93" s="4"/>
      <c r="G93" s="4"/>
      <c r="H93" s="4"/>
      <c r="I93" s="4"/>
      <c r="J93" s="58">
        <f>COUNTIF(TableFields[Field],Columns[[#This Row],[Column]])</f>
        <v>1</v>
      </c>
    </row>
    <row r="94" spans="1:10" x14ac:dyDescent="0.25">
      <c r="A94" s="4" t="s">
        <v>893</v>
      </c>
      <c r="B94" s="4" t="s">
        <v>831</v>
      </c>
      <c r="C94" s="4" t="s">
        <v>894</v>
      </c>
      <c r="D94" s="4"/>
      <c r="E94" s="4" t="s">
        <v>771</v>
      </c>
      <c r="F94" s="4"/>
      <c r="G94" s="4"/>
      <c r="H94" s="4"/>
      <c r="I94" s="4"/>
      <c r="J94" s="58">
        <f>COUNTIF(TableFields[Field],Columns[[#This Row],[Column]])</f>
        <v>1</v>
      </c>
    </row>
    <row r="95" spans="1:10" x14ac:dyDescent="0.25">
      <c r="A95" s="4" t="s">
        <v>895</v>
      </c>
      <c r="B95" s="4" t="s">
        <v>773</v>
      </c>
      <c r="C95" s="4" t="s">
        <v>776</v>
      </c>
      <c r="D95" s="4" t="s">
        <v>896</v>
      </c>
      <c r="E95" s="4" t="s">
        <v>897</v>
      </c>
      <c r="F95" s="4" t="s">
        <v>771</v>
      </c>
      <c r="G95" s="4"/>
      <c r="H95" s="4"/>
      <c r="I95" s="4"/>
      <c r="J95" s="58">
        <f>COUNTIF(TableFields[Field],Columns[[#This Row],[Column]])</f>
        <v>1</v>
      </c>
    </row>
    <row r="96" spans="1:10" x14ac:dyDescent="0.25">
      <c r="A96" s="4" t="s">
        <v>901</v>
      </c>
      <c r="B96" s="4" t="s">
        <v>781</v>
      </c>
      <c r="C96" s="4" t="s">
        <v>902</v>
      </c>
      <c r="D96" s="4" t="s">
        <v>898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903</v>
      </c>
      <c r="B97" s="4" t="s">
        <v>817</v>
      </c>
      <c r="C97" s="4" t="s">
        <v>903</v>
      </c>
      <c r="D97" s="4" t="s">
        <v>818</v>
      </c>
      <c r="E97" s="4" t="s">
        <v>819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904</v>
      </c>
      <c r="B98" s="4" t="s">
        <v>817</v>
      </c>
      <c r="C98" s="4" t="s">
        <v>904</v>
      </c>
      <c r="D98" s="4" t="s">
        <v>818</v>
      </c>
      <c r="E98" s="4" t="s">
        <v>819</v>
      </c>
      <c r="F98" s="4"/>
      <c r="G98" s="4"/>
      <c r="H98" s="4"/>
      <c r="I98" s="4"/>
      <c r="J98" s="58">
        <f>COUNTIF(TableFields[Field],Columns[[#This Row],[Column]])</f>
        <v>0</v>
      </c>
    </row>
    <row r="99" spans="1:10" x14ac:dyDescent="0.25">
      <c r="A99" s="4" t="s">
        <v>936</v>
      </c>
      <c r="B99" s="4" t="s">
        <v>817</v>
      </c>
      <c r="C99" s="4" t="s">
        <v>936</v>
      </c>
      <c r="D99" s="4" t="s">
        <v>818</v>
      </c>
      <c r="E99" s="4" t="s">
        <v>819</v>
      </c>
      <c r="F99" s="4"/>
      <c r="G99" s="4"/>
      <c r="H99" s="4"/>
      <c r="I99" s="4"/>
      <c r="J99" s="58">
        <f>COUNTIF(TableFields[Field],Columns[[#This Row],[Column]])</f>
        <v>2</v>
      </c>
    </row>
    <row r="100" spans="1:10" x14ac:dyDescent="0.25">
      <c r="A100" s="4" t="s">
        <v>935</v>
      </c>
      <c r="B100" s="4" t="s">
        <v>817</v>
      </c>
      <c r="C100" s="4" t="s">
        <v>935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967</v>
      </c>
      <c r="B101" s="4" t="s">
        <v>817</v>
      </c>
      <c r="C101" s="4" t="s">
        <v>967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905</v>
      </c>
      <c r="B102" s="4" t="s">
        <v>769</v>
      </c>
      <c r="C102" s="4" t="s">
        <v>905</v>
      </c>
      <c r="D102" s="4">
        <v>5</v>
      </c>
      <c r="E102" s="4" t="s">
        <v>771</v>
      </c>
      <c r="F102" s="4" t="s">
        <v>770</v>
      </c>
      <c r="G102" s="4"/>
      <c r="H102" s="4"/>
      <c r="I102" s="4"/>
      <c r="J102" s="58">
        <f>COUNTIF(TableFields[Field],Columns[[#This Row],[Column]])</f>
        <v>3</v>
      </c>
    </row>
    <row r="103" spans="1:10" x14ac:dyDescent="0.25">
      <c r="A103" s="4" t="s">
        <v>858</v>
      </c>
      <c r="B103" s="4" t="s">
        <v>769</v>
      </c>
      <c r="C103" s="4" t="s">
        <v>858</v>
      </c>
      <c r="D103" s="4">
        <v>5</v>
      </c>
      <c r="E103" s="4" t="s">
        <v>771</v>
      </c>
      <c r="F103" s="4" t="s">
        <v>770</v>
      </c>
      <c r="G103" s="4"/>
      <c r="H103" s="4"/>
      <c r="I103" s="4"/>
      <c r="J103" s="58">
        <f>COUNTIF(TableFields[Field],Columns[[#This Row],[Column]])</f>
        <v>5</v>
      </c>
    </row>
    <row r="104" spans="1:10" x14ac:dyDescent="0.25">
      <c r="A104" s="4" t="s">
        <v>907</v>
      </c>
      <c r="B104" s="4" t="s">
        <v>793</v>
      </c>
      <c r="C104" s="4" t="s">
        <v>908</v>
      </c>
      <c r="D104" s="4" t="s">
        <v>898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909</v>
      </c>
      <c r="B105" s="4" t="s">
        <v>793</v>
      </c>
      <c r="C105" s="4" t="s">
        <v>910</v>
      </c>
      <c r="D105" s="4" t="s">
        <v>898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911</v>
      </c>
      <c r="B106" s="4" t="s">
        <v>793</v>
      </c>
      <c r="C106" s="4" t="s">
        <v>913</v>
      </c>
      <c r="D106" s="4" t="s">
        <v>75</v>
      </c>
      <c r="E106" s="4"/>
      <c r="F106" s="4"/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912</v>
      </c>
      <c r="B107" s="4" t="s">
        <v>832</v>
      </c>
      <c r="C107" s="4" t="s">
        <v>914</v>
      </c>
      <c r="D107" s="4"/>
      <c r="E107" s="4" t="s">
        <v>771</v>
      </c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915</v>
      </c>
      <c r="B108" s="4" t="s">
        <v>817</v>
      </c>
      <c r="C108" s="4" t="s">
        <v>915</v>
      </c>
      <c r="D108" s="4" t="s">
        <v>818</v>
      </c>
      <c r="E108" s="4" t="s">
        <v>819</v>
      </c>
      <c r="F108" s="4"/>
      <c r="G108" s="4"/>
      <c r="H108" s="4"/>
      <c r="I108" s="4"/>
      <c r="J108" s="58">
        <f>COUNTIF(TableFields[Field],Columns[[#This Row],[Column]])</f>
        <v>0</v>
      </c>
    </row>
    <row r="109" spans="1:10" x14ac:dyDescent="0.25">
      <c r="A109" s="4" t="s">
        <v>1705</v>
      </c>
      <c r="B109" s="4" t="s">
        <v>769</v>
      </c>
      <c r="C109" s="4" t="s">
        <v>1705</v>
      </c>
      <c r="D109" s="4">
        <v>15</v>
      </c>
      <c r="E109" s="4" t="s">
        <v>771</v>
      </c>
      <c r="F109" s="4" t="s">
        <v>770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1702</v>
      </c>
      <c r="B110" s="4" t="s">
        <v>769</v>
      </c>
      <c r="C110" s="4" t="s">
        <v>1702</v>
      </c>
      <c r="D110" s="4">
        <v>15</v>
      </c>
      <c r="E110" s="4" t="s">
        <v>771</v>
      </c>
      <c r="F110" s="4" t="s">
        <v>770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917</v>
      </c>
      <c r="B111" s="4" t="s">
        <v>817</v>
      </c>
      <c r="C111" s="4" t="s">
        <v>917</v>
      </c>
      <c r="D111" s="4" t="s">
        <v>870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1838</v>
      </c>
      <c r="B112" s="4" t="s">
        <v>797</v>
      </c>
      <c r="C112" s="4" t="s">
        <v>1838</v>
      </c>
      <c r="D112" s="4">
        <v>128</v>
      </c>
      <c r="E112" s="4" t="s">
        <v>771</v>
      </c>
      <c r="F112" s="4"/>
      <c r="G112" s="4"/>
      <c r="H112" s="4"/>
      <c r="I112" s="4"/>
      <c r="J112" s="58">
        <f>COUNTIF(TableFields[Field],Columns[[#This Row],[Column]])</f>
        <v>2</v>
      </c>
    </row>
    <row r="113" spans="1:10" x14ac:dyDescent="0.25">
      <c r="A113" s="4" t="s">
        <v>918</v>
      </c>
      <c r="B113" s="4" t="s">
        <v>769</v>
      </c>
      <c r="C113" s="4" t="s">
        <v>919</v>
      </c>
      <c r="D113" s="4">
        <v>15</v>
      </c>
      <c r="E113" s="4" t="s">
        <v>771</v>
      </c>
      <c r="F113" s="4"/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920</v>
      </c>
      <c r="B114" s="4" t="s">
        <v>773</v>
      </c>
      <c r="C114" s="4" t="s">
        <v>903</v>
      </c>
      <c r="D114" s="4" t="s">
        <v>943</v>
      </c>
      <c r="E114" s="4" t="s">
        <v>771</v>
      </c>
      <c r="F114" s="4" t="s">
        <v>947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921</v>
      </c>
      <c r="B115" s="4" t="s">
        <v>773</v>
      </c>
      <c r="C115" s="4" t="s">
        <v>945</v>
      </c>
      <c r="D115" s="4" t="s">
        <v>944</v>
      </c>
      <c r="E115" s="4" t="s">
        <v>771</v>
      </c>
      <c r="F115" s="4" t="s">
        <v>948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923</v>
      </c>
      <c r="B116" s="4" t="s">
        <v>773</v>
      </c>
      <c r="C116" s="4" t="s">
        <v>922</v>
      </c>
      <c r="D116" s="4" t="s">
        <v>943</v>
      </c>
      <c r="E116" s="4" t="s">
        <v>771</v>
      </c>
      <c r="F116" s="4" t="s">
        <v>947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924</v>
      </c>
      <c r="B117" s="4" t="s">
        <v>793</v>
      </c>
      <c r="C117" s="4" t="s">
        <v>916</v>
      </c>
      <c r="D117" s="4" t="s">
        <v>903</v>
      </c>
      <c r="E117" s="4"/>
      <c r="F117" s="4"/>
      <c r="G117" s="4"/>
      <c r="H117" s="4"/>
      <c r="I117" s="4"/>
      <c r="J117" s="58">
        <f>COUNTIF(TableFields[Field],Columns[[#This Row],[Column]])</f>
        <v>0</v>
      </c>
    </row>
    <row r="118" spans="1:10" x14ac:dyDescent="0.25">
      <c r="A118" s="4" t="s">
        <v>925</v>
      </c>
      <c r="B118" s="4" t="s">
        <v>773</v>
      </c>
      <c r="C118" s="4" t="s">
        <v>946</v>
      </c>
      <c r="D118" s="4" t="s">
        <v>943</v>
      </c>
      <c r="E118" s="4" t="s">
        <v>771</v>
      </c>
      <c r="F118" s="4" t="s">
        <v>947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926</v>
      </c>
      <c r="B119" s="4" t="s">
        <v>773</v>
      </c>
      <c r="C119" s="4" t="s">
        <v>936</v>
      </c>
      <c r="D119" s="4" t="s">
        <v>937</v>
      </c>
      <c r="E119" s="4" t="s">
        <v>771</v>
      </c>
      <c r="F119" s="4" t="s">
        <v>940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927</v>
      </c>
      <c r="B120" s="4" t="s">
        <v>773</v>
      </c>
      <c r="C120" s="4" t="s">
        <v>935</v>
      </c>
      <c r="D120" s="4" t="s">
        <v>937</v>
      </c>
      <c r="E120" s="4" t="s">
        <v>771</v>
      </c>
      <c r="F120" s="4" t="s">
        <v>940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928</v>
      </c>
      <c r="B121" s="4" t="s">
        <v>773</v>
      </c>
      <c r="C121" s="4" t="s">
        <v>934</v>
      </c>
      <c r="D121" s="4" t="s">
        <v>938</v>
      </c>
      <c r="E121" s="4" t="s">
        <v>771</v>
      </c>
      <c r="F121" s="4" t="s">
        <v>942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929</v>
      </c>
      <c r="B122" s="4" t="s">
        <v>773</v>
      </c>
      <c r="C122" s="4" t="s">
        <v>933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930</v>
      </c>
      <c r="B123" s="4" t="s">
        <v>773</v>
      </c>
      <c r="C123" s="4" t="s">
        <v>932</v>
      </c>
      <c r="D123" s="4" t="s">
        <v>939</v>
      </c>
      <c r="E123" s="4" t="s">
        <v>771</v>
      </c>
      <c r="F123" s="4" t="s">
        <v>941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931</v>
      </c>
      <c r="B124" s="4" t="s">
        <v>769</v>
      </c>
      <c r="C124" s="4" t="s">
        <v>915</v>
      </c>
      <c r="D124" s="4">
        <v>15</v>
      </c>
      <c r="E124" s="4" t="s">
        <v>771</v>
      </c>
      <c r="F124" s="4"/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1695</v>
      </c>
      <c r="B125" s="4" t="s">
        <v>769</v>
      </c>
      <c r="C125" s="4" t="s">
        <v>1684</v>
      </c>
      <c r="D125" s="4">
        <v>15</v>
      </c>
      <c r="E125" s="4" t="s">
        <v>771</v>
      </c>
      <c r="F125" s="4" t="s">
        <v>1696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951</v>
      </c>
      <c r="B126" s="4" t="s">
        <v>793</v>
      </c>
      <c r="C126" s="4" t="s">
        <v>838</v>
      </c>
      <c r="D126" s="4" t="s">
        <v>75</v>
      </c>
      <c r="E126" s="4"/>
      <c r="F126" s="4"/>
      <c r="G126" s="4"/>
      <c r="H126" s="4"/>
      <c r="I126" s="4"/>
      <c r="J126" s="58">
        <f>COUNTIF(TableFields[Field],Columns[[#This Row],[Column]])</f>
        <v>3</v>
      </c>
    </row>
    <row r="127" spans="1:10" x14ac:dyDescent="0.25">
      <c r="A127" s="4" t="s">
        <v>953</v>
      </c>
      <c r="B127" s="4" t="s">
        <v>773</v>
      </c>
      <c r="C127" s="4" t="s">
        <v>952</v>
      </c>
      <c r="D127" s="4" t="s">
        <v>954</v>
      </c>
      <c r="E127" s="4" t="s">
        <v>771</v>
      </c>
      <c r="F127" s="4" t="s">
        <v>955</v>
      </c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956</v>
      </c>
      <c r="B128" s="4" t="s">
        <v>793</v>
      </c>
      <c r="C128" s="4" t="s">
        <v>957</v>
      </c>
      <c r="D128" s="4" t="s">
        <v>949</v>
      </c>
      <c r="E128" s="4"/>
      <c r="F128" s="4"/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958</v>
      </c>
      <c r="B129" s="4" t="s">
        <v>817</v>
      </c>
      <c r="C129" s="4" t="s">
        <v>958</v>
      </c>
      <c r="D129" s="4" t="s">
        <v>818</v>
      </c>
      <c r="E129" s="4" t="s">
        <v>819</v>
      </c>
      <c r="F129" s="4"/>
      <c r="G129" s="4"/>
      <c r="H129" s="4"/>
      <c r="I129" s="4"/>
      <c r="J129" s="58">
        <f>COUNTIF(TableFields[Field],Columns[[#This Row],[Column]])</f>
        <v>2</v>
      </c>
    </row>
    <row r="130" spans="1:10" x14ac:dyDescent="0.25">
      <c r="A130" s="4" t="s">
        <v>959</v>
      </c>
      <c r="B130" s="4" t="s">
        <v>781</v>
      </c>
      <c r="C130" s="4" t="s">
        <v>903</v>
      </c>
      <c r="D130" s="4" t="s">
        <v>903</v>
      </c>
      <c r="E130" s="4"/>
      <c r="F130" s="4"/>
      <c r="G130" s="4"/>
      <c r="H130" s="4"/>
      <c r="I130" s="4"/>
      <c r="J130" s="58">
        <f>COUNTIF(TableFields[Field],Columns[[#This Row],[Column]])</f>
        <v>0</v>
      </c>
    </row>
    <row r="131" spans="1:10" x14ac:dyDescent="0.25">
      <c r="A131" s="2" t="s">
        <v>1259</v>
      </c>
      <c r="B131" s="2" t="s">
        <v>797</v>
      </c>
      <c r="C131" s="2" t="s">
        <v>1259</v>
      </c>
      <c r="D131" s="2">
        <v>200</v>
      </c>
      <c r="E131" s="2" t="s">
        <v>771</v>
      </c>
      <c r="F131" s="2"/>
      <c r="G131" s="2"/>
      <c r="H131" s="2"/>
      <c r="I131" s="2"/>
      <c r="J131" s="59">
        <f>COUNTIF(TableFields[Field],Columns[[#This Row],[Column]])</f>
        <v>0</v>
      </c>
    </row>
    <row r="132" spans="1:10" x14ac:dyDescent="0.25">
      <c r="A132" s="4" t="s">
        <v>960</v>
      </c>
      <c r="B132" s="4" t="s">
        <v>773</v>
      </c>
      <c r="C132" s="2" t="s">
        <v>1268</v>
      </c>
      <c r="D132" s="4" t="s">
        <v>961</v>
      </c>
      <c r="E132" s="5" t="s">
        <v>771</v>
      </c>
      <c r="F132" s="4" t="s">
        <v>962</v>
      </c>
      <c r="G132" s="4"/>
      <c r="H132" s="4"/>
      <c r="I132" s="4"/>
      <c r="J132" s="58">
        <f>COUNTIF(TableFields[Field],Columns[[#This Row],[Column]])</f>
        <v>0</v>
      </c>
    </row>
    <row r="133" spans="1:10" x14ac:dyDescent="0.25">
      <c r="A133" s="4" t="s">
        <v>963</v>
      </c>
      <c r="B133" s="4" t="s">
        <v>773</v>
      </c>
      <c r="C133" s="2" t="s">
        <v>1269</v>
      </c>
      <c r="D133" s="4" t="s">
        <v>964</v>
      </c>
      <c r="E133" s="4" t="s">
        <v>771</v>
      </c>
      <c r="F133" s="4" t="s">
        <v>965</v>
      </c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4" t="s">
        <v>966</v>
      </c>
      <c r="B134" s="4" t="s">
        <v>817</v>
      </c>
      <c r="C134" s="4" t="s">
        <v>967</v>
      </c>
      <c r="D134" s="4" t="s">
        <v>818</v>
      </c>
      <c r="E134" s="2" t="s">
        <v>819</v>
      </c>
      <c r="F134" s="4"/>
      <c r="G134" s="4"/>
      <c r="H134" s="4"/>
      <c r="I134" s="4"/>
      <c r="J134" s="58">
        <f>COUNTIF(TableFields[Field],Columns[[#This Row],[Column]])</f>
        <v>0</v>
      </c>
    </row>
    <row r="135" spans="1:10" x14ac:dyDescent="0.25">
      <c r="A135" s="2" t="s">
        <v>1260</v>
      </c>
      <c r="B135" s="2" t="s">
        <v>769</v>
      </c>
      <c r="C135" s="2" t="s">
        <v>1264</v>
      </c>
      <c r="D135" s="2">
        <v>15</v>
      </c>
      <c r="E135" s="2" t="s">
        <v>771</v>
      </c>
      <c r="F135" s="2"/>
      <c r="G135" s="2"/>
      <c r="H135" s="2"/>
      <c r="I135" s="2"/>
      <c r="J135" s="59">
        <f>COUNTIF(TableFields[Field],Columns[[#This Row],[Column]])</f>
        <v>0</v>
      </c>
    </row>
    <row r="136" spans="1:10" x14ac:dyDescent="0.25">
      <c r="A136" s="2" t="s">
        <v>1261</v>
      </c>
      <c r="B136" s="2" t="s">
        <v>769</v>
      </c>
      <c r="C136" s="2" t="s">
        <v>1265</v>
      </c>
      <c r="D136" s="2">
        <v>15</v>
      </c>
      <c r="E136" s="2" t="s">
        <v>771</v>
      </c>
      <c r="F136" s="2"/>
      <c r="G136" s="2"/>
      <c r="H136" s="2"/>
      <c r="I136" s="2"/>
      <c r="J136" s="59">
        <f>COUNTIF(TableFields[Field],Columns[[#This Row],[Column]])</f>
        <v>0</v>
      </c>
    </row>
    <row r="137" spans="1:10" x14ac:dyDescent="0.25">
      <c r="A137" s="2" t="s">
        <v>1262</v>
      </c>
      <c r="B137" s="2" t="s">
        <v>769</v>
      </c>
      <c r="C137" s="2" t="s">
        <v>1266</v>
      </c>
      <c r="D137" s="2">
        <v>15</v>
      </c>
      <c r="E137" s="2" t="s">
        <v>771</v>
      </c>
      <c r="F137" s="2"/>
      <c r="G137" s="2"/>
      <c r="H137" s="2"/>
      <c r="I137" s="2"/>
      <c r="J137" s="59">
        <f>COUNTIF(TableFields[Field],Columns[[#This Row],[Column]])</f>
        <v>0</v>
      </c>
    </row>
    <row r="138" spans="1:10" x14ac:dyDescent="0.25">
      <c r="A138" s="2" t="s">
        <v>1263</v>
      </c>
      <c r="B138" s="2" t="s">
        <v>867</v>
      </c>
      <c r="C138" s="2" t="s">
        <v>1267</v>
      </c>
      <c r="D138" s="2"/>
      <c r="E138" s="2" t="s">
        <v>827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4" t="s">
        <v>968</v>
      </c>
      <c r="B139" s="4" t="s">
        <v>793</v>
      </c>
      <c r="C139" s="4" t="s">
        <v>970</v>
      </c>
      <c r="D139" s="4" t="s">
        <v>903</v>
      </c>
      <c r="E139" s="4"/>
      <c r="F139" s="4"/>
      <c r="G139" s="4"/>
      <c r="H139" s="4"/>
      <c r="I139" s="4"/>
      <c r="J139" s="58">
        <f>COUNTIF(TableFields[Field],Columns[[#This Row],[Column]])</f>
        <v>0</v>
      </c>
    </row>
    <row r="140" spans="1:10" x14ac:dyDescent="0.25">
      <c r="A140" s="4" t="s">
        <v>969</v>
      </c>
      <c r="B140" s="4" t="s">
        <v>793</v>
      </c>
      <c r="C140" s="4" t="s">
        <v>971</v>
      </c>
      <c r="D140" s="4" t="s">
        <v>903</v>
      </c>
      <c r="E140" s="4"/>
      <c r="F140" s="4"/>
      <c r="G140" s="4"/>
      <c r="H140" s="4"/>
      <c r="I140" s="4"/>
      <c r="J140" s="58">
        <f>COUNTIF(TableFields[Field],Columns[[#This Row],[Column]])</f>
        <v>0</v>
      </c>
    </row>
    <row r="141" spans="1:10" x14ac:dyDescent="0.25">
      <c r="A141" s="2" t="s">
        <v>1847</v>
      </c>
      <c r="B141" s="4" t="s">
        <v>793</v>
      </c>
      <c r="C141" s="2" t="s">
        <v>1848</v>
      </c>
      <c r="D141" s="2" t="s">
        <v>950</v>
      </c>
      <c r="E141" s="2"/>
      <c r="F141" s="2"/>
      <c r="G141" s="2"/>
      <c r="H141" s="2"/>
      <c r="I141" s="2"/>
      <c r="J141" s="59">
        <f>COUNTIF(TableFields[Field],Columns[[#This Row],[Column]])</f>
        <v>1</v>
      </c>
    </row>
    <row r="142" spans="1:10" x14ac:dyDescent="0.25">
      <c r="A142" s="4" t="s">
        <v>1633</v>
      </c>
      <c r="B142" s="4" t="s">
        <v>797</v>
      </c>
      <c r="C142" s="4" t="s">
        <v>1633</v>
      </c>
      <c r="D142" s="4">
        <v>15</v>
      </c>
      <c r="E142" s="4" t="s">
        <v>771</v>
      </c>
      <c r="F142" s="4"/>
      <c r="G142" s="4"/>
      <c r="H142" s="4"/>
      <c r="I142" s="4"/>
      <c r="J142" s="58">
        <f>COUNTIF(TableFields[Field],Columns[[#This Row],[Column]])</f>
        <v>2</v>
      </c>
    </row>
    <row r="143" spans="1:10" x14ac:dyDescent="0.25">
      <c r="A143" s="4" t="s">
        <v>1634</v>
      </c>
      <c r="B143" s="4" t="s">
        <v>797</v>
      </c>
      <c r="C143" s="4" t="s">
        <v>1634</v>
      </c>
      <c r="D143" s="4">
        <v>15</v>
      </c>
      <c r="E143" s="4" t="s">
        <v>771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1635</v>
      </c>
      <c r="B144" s="4" t="s">
        <v>797</v>
      </c>
      <c r="C144" s="4" t="s">
        <v>1635</v>
      </c>
      <c r="D144" s="4">
        <v>15</v>
      </c>
      <c r="E144" s="4" t="s">
        <v>771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1589</v>
      </c>
      <c r="B145" s="4" t="s">
        <v>769</v>
      </c>
      <c r="C145" s="4" t="s">
        <v>1589</v>
      </c>
      <c r="D145" s="4">
        <v>30</v>
      </c>
      <c r="E145" s="4" t="s">
        <v>771</v>
      </c>
      <c r="F145" s="4" t="s">
        <v>770</v>
      </c>
      <c r="G145" s="4"/>
      <c r="H145" s="4"/>
      <c r="I145" s="4"/>
      <c r="J145" s="58">
        <f>COUNTIF(TableFields[Field],Columns[[#This Row],[Column]])</f>
        <v>4</v>
      </c>
    </row>
    <row r="146" spans="1:10" x14ac:dyDescent="0.25">
      <c r="A146" s="4" t="s">
        <v>1613</v>
      </c>
      <c r="B146" s="4" t="s">
        <v>769</v>
      </c>
      <c r="C146" s="4" t="s">
        <v>1613</v>
      </c>
      <c r="D146" s="4">
        <v>30</v>
      </c>
      <c r="E146" s="4" t="s">
        <v>771</v>
      </c>
      <c r="F146" s="4" t="s">
        <v>770</v>
      </c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1614</v>
      </c>
      <c r="B147" s="4" t="s">
        <v>769</v>
      </c>
      <c r="C147" s="4" t="s">
        <v>1614</v>
      </c>
      <c r="D147" s="4">
        <v>30</v>
      </c>
      <c r="E147" s="4" t="s">
        <v>771</v>
      </c>
      <c r="F147" s="4" t="s">
        <v>770</v>
      </c>
      <c r="G147" s="4"/>
      <c r="H147" s="4"/>
      <c r="I147" s="4"/>
      <c r="J147" s="58">
        <f>COUNTIF(TableFields[Field],Columns[[#This Row],[Column]])</f>
        <v>0</v>
      </c>
    </row>
    <row r="148" spans="1:10" x14ac:dyDescent="0.25">
      <c r="A148" s="4" t="s">
        <v>1617</v>
      </c>
      <c r="B148" s="4" t="s">
        <v>773</v>
      </c>
      <c r="C148" s="4" t="s">
        <v>1616</v>
      </c>
      <c r="D148" s="4" t="s">
        <v>1618</v>
      </c>
      <c r="E148" s="4" t="s">
        <v>771</v>
      </c>
      <c r="F148" s="4" t="s">
        <v>1619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1636</v>
      </c>
      <c r="B149" s="4" t="s">
        <v>773</v>
      </c>
      <c r="C149" s="4" t="s">
        <v>1636</v>
      </c>
      <c r="D149" s="4" t="s">
        <v>1637</v>
      </c>
      <c r="E149" s="4" t="s">
        <v>771</v>
      </c>
      <c r="F149" s="4" t="s">
        <v>1619</v>
      </c>
      <c r="G149" s="4"/>
      <c r="H149" s="4"/>
      <c r="I149" s="4"/>
      <c r="J149" s="58">
        <f>COUNTIF(TableFields[Field],Columns[[#This Row],[Column]])</f>
        <v>2</v>
      </c>
    </row>
    <row r="150" spans="1:10" x14ac:dyDescent="0.25">
      <c r="A150" s="4" t="s">
        <v>1620</v>
      </c>
      <c r="B150" s="4" t="s">
        <v>797</v>
      </c>
      <c r="C150" s="4" t="s">
        <v>1620</v>
      </c>
      <c r="D150" s="4">
        <v>60</v>
      </c>
      <c r="E150" s="4" t="s">
        <v>771</v>
      </c>
      <c r="F150" s="4"/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1621</v>
      </c>
      <c r="B151" s="4" t="s">
        <v>797</v>
      </c>
      <c r="C151" s="4" t="s">
        <v>1621</v>
      </c>
      <c r="D151" s="4">
        <v>60</v>
      </c>
      <c r="E151" s="4" t="s">
        <v>771</v>
      </c>
      <c r="F151" s="4"/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1622</v>
      </c>
      <c r="B152" s="4" t="s">
        <v>831</v>
      </c>
      <c r="C152" s="4" t="s">
        <v>1622</v>
      </c>
      <c r="D152" s="4"/>
      <c r="E152" s="4" t="s">
        <v>771</v>
      </c>
      <c r="F152" s="4"/>
      <c r="G152" s="4"/>
      <c r="H152" s="4"/>
      <c r="I152" s="4"/>
      <c r="J152" s="58">
        <f>COUNTIF(TableFields[Field],Columns[[#This Row],[Column]])</f>
        <v>1</v>
      </c>
    </row>
    <row r="153" spans="1:10" x14ac:dyDescent="0.25">
      <c r="A153" s="4" t="s">
        <v>1627</v>
      </c>
      <c r="B153" s="4" t="s">
        <v>1629</v>
      </c>
      <c r="C153" s="4" t="s">
        <v>1627</v>
      </c>
      <c r="D153" s="4"/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1628</v>
      </c>
      <c r="B154" s="4" t="s">
        <v>1629</v>
      </c>
      <c r="C154" s="4" t="s">
        <v>1628</v>
      </c>
      <c r="D154" s="4"/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1644</v>
      </c>
      <c r="B155" s="4" t="s">
        <v>1629</v>
      </c>
      <c r="C155" s="4" t="s">
        <v>1645</v>
      </c>
      <c r="D155" s="4"/>
      <c r="E155" s="4" t="s">
        <v>771</v>
      </c>
      <c r="F155" s="4" t="s">
        <v>819</v>
      </c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1630</v>
      </c>
      <c r="B156" s="4" t="s">
        <v>773</v>
      </c>
      <c r="C156" s="4" t="s">
        <v>952</v>
      </c>
      <c r="D156" s="4" t="s">
        <v>1631</v>
      </c>
      <c r="E156" s="4" t="s">
        <v>771</v>
      </c>
      <c r="F156" s="4" t="s">
        <v>1632</v>
      </c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1646</v>
      </c>
      <c r="B157" s="4" t="s">
        <v>793</v>
      </c>
      <c r="C157" s="4" t="s">
        <v>902</v>
      </c>
      <c r="D157" s="4" t="s">
        <v>898</v>
      </c>
      <c r="E157" s="4"/>
      <c r="F157" s="4"/>
      <c r="G157" s="4"/>
      <c r="H157" s="4"/>
      <c r="I157" s="4"/>
      <c r="J157" s="58">
        <f>COUNTIF(TableFields[Field],Columns[[#This Row],[Column]])</f>
        <v>0</v>
      </c>
    </row>
    <row r="158" spans="1:10" x14ac:dyDescent="0.25">
      <c r="A158" s="4" t="s">
        <v>1647</v>
      </c>
      <c r="B158" s="4" t="s">
        <v>817</v>
      </c>
      <c r="C158" s="4" t="s">
        <v>1648</v>
      </c>
      <c r="D158" s="4" t="s">
        <v>818</v>
      </c>
      <c r="E158" s="4" t="s">
        <v>819</v>
      </c>
      <c r="F158" s="4"/>
      <c r="G158" s="4"/>
      <c r="H158" s="4"/>
      <c r="I158" s="4"/>
      <c r="J158" s="58">
        <f>COUNTIF(TableFields[Field],Columns[[#This Row],[Column]])</f>
        <v>0</v>
      </c>
    </row>
    <row r="159" spans="1:10" x14ac:dyDescent="0.25">
      <c r="A159" s="4" t="s">
        <v>1652</v>
      </c>
      <c r="B159" s="4" t="s">
        <v>769</v>
      </c>
      <c r="C159" s="4" t="s">
        <v>1651</v>
      </c>
      <c r="D159" s="4">
        <v>15</v>
      </c>
      <c r="E159" s="4" t="s">
        <v>771</v>
      </c>
      <c r="F159" s="4" t="s">
        <v>770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1653</v>
      </c>
      <c r="B160" s="4" t="s">
        <v>797</v>
      </c>
      <c r="C160" s="4" t="s">
        <v>1654</v>
      </c>
      <c r="D160" s="4">
        <v>30</v>
      </c>
      <c r="E160" s="4" t="s">
        <v>771</v>
      </c>
      <c r="F160" s="4" t="s">
        <v>770</v>
      </c>
      <c r="G160" s="4"/>
      <c r="H160" s="4"/>
      <c r="I160" s="4"/>
      <c r="J160" s="58">
        <f>COUNTIF(TableFields[Field],Columns[[#This Row],[Column]])</f>
        <v>1</v>
      </c>
    </row>
    <row r="161" spans="1:10" x14ac:dyDescent="0.25">
      <c r="A161" s="4" t="s">
        <v>1678</v>
      </c>
      <c r="B161" s="4" t="s">
        <v>797</v>
      </c>
      <c r="C161" s="4" t="s">
        <v>1678</v>
      </c>
      <c r="D161" s="4">
        <v>15</v>
      </c>
      <c r="E161" s="4" t="s">
        <v>771</v>
      </c>
      <c r="F161" s="4"/>
      <c r="G161" s="4"/>
      <c r="H161" s="4"/>
      <c r="I161" s="4"/>
      <c r="J161" s="58">
        <f>COUNTIF(TableFields[Field],Columns[[#This Row],[Column]])</f>
        <v>1</v>
      </c>
    </row>
    <row r="162" spans="1:10" x14ac:dyDescent="0.25">
      <c r="A162" s="4" t="s">
        <v>1684</v>
      </c>
      <c r="B162" s="5" t="s">
        <v>769</v>
      </c>
      <c r="C162" s="4" t="s">
        <v>1684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916</v>
      </c>
      <c r="B163" s="5" t="s">
        <v>769</v>
      </c>
      <c r="C163" s="4" t="s">
        <v>916</v>
      </c>
      <c r="D163" s="4">
        <v>15</v>
      </c>
      <c r="E163" s="4" t="s">
        <v>771</v>
      </c>
      <c r="F163" s="4"/>
      <c r="G163" s="4"/>
      <c r="H163" s="4"/>
      <c r="I163" s="4"/>
      <c r="J163" s="58">
        <f>COUNTIF(TableFields[Field],Columns[[#This Row],[Column]])</f>
        <v>2</v>
      </c>
    </row>
    <row r="164" spans="1:10" x14ac:dyDescent="0.25">
      <c r="A164" s="4" t="s">
        <v>1710</v>
      </c>
      <c r="B164" s="5" t="s">
        <v>797</v>
      </c>
      <c r="C164" s="4" t="s">
        <v>1710</v>
      </c>
      <c r="D164" s="4">
        <v>1024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1711</v>
      </c>
      <c r="B165" s="5" t="s">
        <v>797</v>
      </c>
      <c r="C165" s="4" t="s">
        <v>1711</v>
      </c>
      <c r="D165" s="4">
        <v>1024</v>
      </c>
      <c r="E165" s="4" t="s">
        <v>771</v>
      </c>
      <c r="F165" s="4"/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1712</v>
      </c>
      <c r="B166" s="5" t="s">
        <v>797</v>
      </c>
      <c r="C166" s="4" t="s">
        <v>1712</v>
      </c>
      <c r="D166" s="4">
        <v>1024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1</v>
      </c>
    </row>
    <row r="167" spans="1:10" x14ac:dyDescent="0.25">
      <c r="A167" s="4" t="s">
        <v>1713</v>
      </c>
      <c r="B167" s="5" t="s">
        <v>797</v>
      </c>
      <c r="C167" s="4" t="s">
        <v>1713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1714</v>
      </c>
      <c r="B168" s="5" t="s">
        <v>797</v>
      </c>
      <c r="C168" s="4" t="s">
        <v>1714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1715</v>
      </c>
      <c r="B169" s="5" t="s">
        <v>773</v>
      </c>
      <c r="C169" s="4" t="s">
        <v>1716</v>
      </c>
      <c r="D169" s="4" t="s">
        <v>1717</v>
      </c>
      <c r="E169" s="4" t="s">
        <v>771</v>
      </c>
      <c r="F169" s="4" t="s">
        <v>1718</v>
      </c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5" t="s">
        <v>972</v>
      </c>
      <c r="B170" s="5" t="s">
        <v>769</v>
      </c>
      <c r="C170" s="5" t="s">
        <v>973</v>
      </c>
      <c r="D170" s="5">
        <v>5</v>
      </c>
      <c r="E170" s="5" t="s">
        <v>771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974</v>
      </c>
      <c r="B171" s="5" t="s">
        <v>769</v>
      </c>
      <c r="C171" s="5" t="s">
        <v>975</v>
      </c>
      <c r="D171" s="5">
        <v>5</v>
      </c>
      <c r="E171" s="5" t="s">
        <v>771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976</v>
      </c>
      <c r="B172" s="5" t="s">
        <v>769</v>
      </c>
      <c r="C172" s="5" t="s">
        <v>977</v>
      </c>
      <c r="D172" s="5">
        <v>5</v>
      </c>
      <c r="E172" s="5" t="s">
        <v>771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978</v>
      </c>
      <c r="B173" s="5" t="s">
        <v>769</v>
      </c>
      <c r="C173" s="5" t="s">
        <v>979</v>
      </c>
      <c r="D173" s="5">
        <v>5</v>
      </c>
      <c r="E173" s="5" t="s">
        <v>771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980</v>
      </c>
      <c r="B174" s="5" t="s">
        <v>769</v>
      </c>
      <c r="C174" s="5" t="s">
        <v>981</v>
      </c>
      <c r="D174" s="5">
        <v>20</v>
      </c>
      <c r="E174" s="5" t="s">
        <v>771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982</v>
      </c>
      <c r="B175" s="5" t="s">
        <v>817</v>
      </c>
      <c r="C175" s="5" t="s">
        <v>983</v>
      </c>
      <c r="D175" s="5" t="s">
        <v>1018</v>
      </c>
      <c r="E175" s="5" t="s">
        <v>771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984</v>
      </c>
      <c r="B176" s="5" t="s">
        <v>817</v>
      </c>
      <c r="C176" s="5" t="s">
        <v>985</v>
      </c>
      <c r="D176" s="5" t="s">
        <v>1018</v>
      </c>
      <c r="E176" s="5" t="s">
        <v>771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986</v>
      </c>
      <c r="B177" s="5" t="s">
        <v>831</v>
      </c>
      <c r="C177" s="5" t="s">
        <v>987</v>
      </c>
      <c r="D177" s="5"/>
      <c r="E177" s="5" t="s">
        <v>771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988</v>
      </c>
      <c r="B178" s="5" t="s">
        <v>769</v>
      </c>
      <c r="C178" s="5" t="s">
        <v>989</v>
      </c>
      <c r="D178" s="5">
        <v>5</v>
      </c>
      <c r="E178" s="5" t="s">
        <v>771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990</v>
      </c>
      <c r="B179" s="5" t="s">
        <v>769</v>
      </c>
      <c r="C179" s="5" t="s">
        <v>991</v>
      </c>
      <c r="D179" s="5">
        <v>5</v>
      </c>
      <c r="E179" s="5" t="s">
        <v>771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x14ac:dyDescent="0.25">
      <c r="A180" s="5" t="s">
        <v>992</v>
      </c>
      <c r="B180" s="5" t="s">
        <v>769</v>
      </c>
      <c r="C180" s="5" t="s">
        <v>993</v>
      </c>
      <c r="D180" s="5">
        <v>15</v>
      </c>
      <c r="E180" s="5" t="s">
        <v>771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 x14ac:dyDescent="0.25">
      <c r="A181" s="5" t="s">
        <v>994</v>
      </c>
      <c r="B181" s="5" t="s">
        <v>797</v>
      </c>
      <c r="C181" s="5" t="s">
        <v>1017</v>
      </c>
      <c r="D181" s="5">
        <v>60</v>
      </c>
      <c r="E181" s="5" t="s">
        <v>771</v>
      </c>
      <c r="F181" s="5"/>
      <c r="G181" s="5"/>
      <c r="H181" s="5"/>
      <c r="I181" s="5"/>
      <c r="J181" s="32">
        <f>COUNTIF(TableFields[Field],Columns[[#This Row],[Column]])</f>
        <v>0</v>
      </c>
    </row>
    <row r="182" spans="1:10" x14ac:dyDescent="0.25">
      <c r="A182" s="5" t="s">
        <v>995</v>
      </c>
      <c r="B182" s="5" t="s">
        <v>831</v>
      </c>
      <c r="C182" s="5" t="s">
        <v>996</v>
      </c>
      <c r="D182" s="5"/>
      <c r="E182" s="5" t="s">
        <v>771</v>
      </c>
      <c r="F182" s="5"/>
      <c r="G182" s="5"/>
      <c r="H182" s="5"/>
      <c r="I182" s="5"/>
      <c r="J182" s="32">
        <f>COUNTIF(TableFields[Field],Columns[[#This Row],[Column]])</f>
        <v>0</v>
      </c>
    </row>
    <row r="183" spans="1:10" x14ac:dyDescent="0.25">
      <c r="A183" s="5" t="s">
        <v>997</v>
      </c>
      <c r="B183" s="5" t="s">
        <v>831</v>
      </c>
      <c r="C183" s="5" t="s">
        <v>998</v>
      </c>
      <c r="D183" s="5"/>
      <c r="E183" s="5" t="s">
        <v>771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x14ac:dyDescent="0.25">
      <c r="A184" s="5" t="s">
        <v>999</v>
      </c>
      <c r="B184" s="5" t="s">
        <v>817</v>
      </c>
      <c r="C184" s="5" t="s">
        <v>1000</v>
      </c>
      <c r="D184" s="5" t="s">
        <v>818</v>
      </c>
      <c r="E184" s="5" t="s">
        <v>819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1001</v>
      </c>
      <c r="B185" s="5" t="s">
        <v>817</v>
      </c>
      <c r="C185" s="5" t="s">
        <v>1002</v>
      </c>
      <c r="D185" s="5" t="s">
        <v>855</v>
      </c>
      <c r="E185" s="5" t="s">
        <v>827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1003</v>
      </c>
      <c r="B186" s="5" t="s">
        <v>773</v>
      </c>
      <c r="C186" s="5" t="s">
        <v>1004</v>
      </c>
      <c r="D186" s="5" t="s">
        <v>1019</v>
      </c>
      <c r="E186" s="5" t="s">
        <v>1020</v>
      </c>
      <c r="F186" s="5"/>
      <c r="G186" s="5"/>
      <c r="H186" s="5"/>
      <c r="I186" s="5"/>
      <c r="J186" s="32">
        <f>COUNTIF(TableFields[Field],Columns[[#This Row],[Column]])</f>
        <v>0</v>
      </c>
    </row>
    <row r="187" spans="1:10" x14ac:dyDescent="0.25">
      <c r="A187" s="5" t="s">
        <v>1005</v>
      </c>
      <c r="B187" s="5" t="s">
        <v>773</v>
      </c>
      <c r="C187" s="5" t="s">
        <v>1006</v>
      </c>
      <c r="D187" s="5" t="s">
        <v>1021</v>
      </c>
      <c r="E187" s="5" t="s">
        <v>1022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1015</v>
      </c>
      <c r="B188" s="5" t="s">
        <v>817</v>
      </c>
      <c r="C188" s="5" t="s">
        <v>1016</v>
      </c>
      <c r="D188" s="5" t="s">
        <v>1018</v>
      </c>
      <c r="E188" s="5" t="s">
        <v>827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1023</v>
      </c>
      <c r="B189" s="5" t="s">
        <v>769</v>
      </c>
      <c r="C189" s="5" t="s">
        <v>1024</v>
      </c>
      <c r="D189" s="5">
        <v>15</v>
      </c>
      <c r="E189" s="5" t="s">
        <v>771</v>
      </c>
      <c r="F189" s="5"/>
      <c r="G189" s="5"/>
      <c r="H189" s="5"/>
      <c r="I189" s="5"/>
      <c r="J189" s="32">
        <f>COUNTIF(TableFields[Field],Columns[[#This Row],[Column]])</f>
        <v>0</v>
      </c>
    </row>
    <row r="190" spans="1:10" x14ac:dyDescent="0.25">
      <c r="A190" s="5" t="s">
        <v>1025</v>
      </c>
      <c r="B190" s="5" t="s">
        <v>769</v>
      </c>
      <c r="C190" s="5" t="s">
        <v>1026</v>
      </c>
      <c r="D190" s="5">
        <v>15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0</v>
      </c>
    </row>
    <row r="191" spans="1:10" x14ac:dyDescent="0.25">
      <c r="A191" s="5" t="s">
        <v>1027</v>
      </c>
      <c r="B191" s="5" t="s">
        <v>797</v>
      </c>
      <c r="C191" s="5" t="s">
        <v>1028</v>
      </c>
      <c r="D191" s="5">
        <v>60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0</v>
      </c>
    </row>
    <row r="192" spans="1:10" x14ac:dyDescent="0.25">
      <c r="A192" s="5" t="s">
        <v>1029</v>
      </c>
      <c r="B192" s="5" t="s">
        <v>831</v>
      </c>
      <c r="C192" s="5" t="s">
        <v>1030</v>
      </c>
      <c r="D192" s="5"/>
      <c r="E192" s="5" t="s">
        <v>771</v>
      </c>
      <c r="F192" s="5"/>
      <c r="G192" s="5"/>
      <c r="H192" s="5"/>
      <c r="I192" s="5"/>
      <c r="J192" s="32">
        <f>COUNTIF(TableFields[Field],Columns[[#This Row],[Column]])</f>
        <v>0</v>
      </c>
    </row>
    <row r="193" spans="1:10" x14ac:dyDescent="0.25">
      <c r="A193" s="5" t="s">
        <v>1031</v>
      </c>
      <c r="B193" s="5" t="s">
        <v>831</v>
      </c>
      <c r="C193" s="5" t="s">
        <v>1032</v>
      </c>
      <c r="D193" s="5"/>
      <c r="E193" s="5" t="s">
        <v>771</v>
      </c>
      <c r="F193" s="5"/>
      <c r="G193" s="5"/>
      <c r="H193" s="5"/>
      <c r="I193" s="5"/>
      <c r="J193" s="32">
        <f>COUNTIF(TableFields[Field],Columns[[#This Row],[Column]])</f>
        <v>0</v>
      </c>
    </row>
    <row r="194" spans="1:10" x14ac:dyDescent="0.25">
      <c r="A194" s="5" t="s">
        <v>1033</v>
      </c>
      <c r="B194" s="5" t="s">
        <v>831</v>
      </c>
      <c r="C194" s="5" t="s">
        <v>1034</v>
      </c>
      <c r="D194" s="5"/>
      <c r="E194" s="5" t="s">
        <v>771</v>
      </c>
      <c r="F194" s="5"/>
      <c r="G194" s="5"/>
      <c r="H194" s="5"/>
      <c r="I194" s="5"/>
      <c r="J194" s="32">
        <f>COUNTIF(TableFields[Field],Columns[[#This Row],[Column]])</f>
        <v>0</v>
      </c>
    </row>
    <row r="195" spans="1:10" x14ac:dyDescent="0.25">
      <c r="A195" s="5" t="s">
        <v>1035</v>
      </c>
      <c r="B195" s="5" t="s">
        <v>773</v>
      </c>
      <c r="C195" s="5" t="s">
        <v>1036</v>
      </c>
      <c r="D195" s="5" t="s">
        <v>1051</v>
      </c>
      <c r="E195" s="5" t="s">
        <v>1052</v>
      </c>
      <c r="F195" s="5"/>
      <c r="G195" s="5"/>
      <c r="H195" s="5"/>
      <c r="I195" s="5"/>
      <c r="J195" s="32">
        <f>COUNTIF(TableFields[Field],Columns[[#This Row],[Column]])</f>
        <v>0</v>
      </c>
    </row>
    <row r="196" spans="1:10" x14ac:dyDescent="0.25">
      <c r="A196" s="5" t="s">
        <v>1013</v>
      </c>
      <c r="B196" s="5" t="s">
        <v>773</v>
      </c>
      <c r="C196" s="5" t="s">
        <v>1014</v>
      </c>
      <c r="D196" s="5" t="s">
        <v>943</v>
      </c>
      <c r="E196" s="5" t="s">
        <v>947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1037</v>
      </c>
      <c r="B197" s="5" t="s">
        <v>773</v>
      </c>
      <c r="C197" s="5" t="s">
        <v>1038</v>
      </c>
      <c r="D197" s="5" t="s">
        <v>1053</v>
      </c>
      <c r="E197" s="5" t="s">
        <v>1055</v>
      </c>
      <c r="F197" s="5"/>
      <c r="G197" s="5"/>
      <c r="H197" s="5"/>
      <c r="I197" s="5"/>
      <c r="J197" s="32">
        <f>COUNTIF(TableFields[Field],Columns[[#This Row],[Column]])</f>
        <v>0</v>
      </c>
    </row>
    <row r="198" spans="1:10" x14ac:dyDescent="0.25">
      <c r="A198" s="5" t="s">
        <v>1039</v>
      </c>
      <c r="B198" s="5" t="s">
        <v>831</v>
      </c>
      <c r="C198" s="5" t="s">
        <v>1040</v>
      </c>
      <c r="D198" s="5"/>
      <c r="E198" s="5" t="s">
        <v>771</v>
      </c>
      <c r="F198" s="5"/>
      <c r="G198" s="5"/>
      <c r="H198" s="5"/>
      <c r="I198" s="5"/>
      <c r="J198" s="32">
        <f>COUNTIF(TableFields[Field],Columns[[#This Row],[Column]])</f>
        <v>0</v>
      </c>
    </row>
    <row r="199" spans="1:10" x14ac:dyDescent="0.25">
      <c r="A199" s="5" t="s">
        <v>1041</v>
      </c>
      <c r="B199" s="5" t="s">
        <v>769</v>
      </c>
      <c r="C199" s="5" t="s">
        <v>1042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1043</v>
      </c>
      <c r="B200" s="5" t="s">
        <v>769</v>
      </c>
      <c r="C200" s="5" t="s">
        <v>1044</v>
      </c>
      <c r="D200" s="5">
        <v>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1045</v>
      </c>
      <c r="B201" s="5" t="s">
        <v>769</v>
      </c>
      <c r="C201" s="5" t="s">
        <v>1046</v>
      </c>
      <c r="D201" s="5">
        <v>5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1047</v>
      </c>
      <c r="B202" s="5" t="s">
        <v>769</v>
      </c>
      <c r="C202" s="5" t="s">
        <v>1048</v>
      </c>
      <c r="D202" s="5">
        <v>5</v>
      </c>
      <c r="E202" s="5" t="s">
        <v>771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1049</v>
      </c>
      <c r="B203" s="5" t="s">
        <v>769</v>
      </c>
      <c r="C203" s="5" t="s">
        <v>1050</v>
      </c>
      <c r="D203" s="5">
        <v>20</v>
      </c>
      <c r="E203" s="5" t="s">
        <v>771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1057</v>
      </c>
      <c r="B204" s="5" t="s">
        <v>817</v>
      </c>
      <c r="C204" s="5" t="s">
        <v>1058</v>
      </c>
      <c r="D204" s="5" t="s">
        <v>1056</v>
      </c>
      <c r="E204" s="5" t="s">
        <v>771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1059</v>
      </c>
      <c r="B205" s="5" t="s">
        <v>797</v>
      </c>
      <c r="C205" s="5" t="s">
        <v>1060</v>
      </c>
      <c r="D205" s="5">
        <v>60</v>
      </c>
      <c r="E205" s="5" t="s">
        <v>771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1061</v>
      </c>
      <c r="B206" s="5" t="s">
        <v>831</v>
      </c>
      <c r="C206" s="5" t="s">
        <v>1062</v>
      </c>
      <c r="D206" s="5"/>
      <c r="E206" s="5" t="s">
        <v>771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1063</v>
      </c>
      <c r="B207" s="5" t="s">
        <v>797</v>
      </c>
      <c r="C207" s="5" t="s">
        <v>1064</v>
      </c>
      <c r="D207" s="5">
        <v>255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1065</v>
      </c>
      <c r="B208" s="5" t="s">
        <v>797</v>
      </c>
      <c r="C208" s="5" t="s">
        <v>1066</v>
      </c>
      <c r="D208" s="5">
        <v>255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1067</v>
      </c>
      <c r="B209" s="5" t="s">
        <v>817</v>
      </c>
      <c r="C209" s="5" t="s">
        <v>1068</v>
      </c>
      <c r="D209" s="5" t="s">
        <v>1056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1007</v>
      </c>
      <c r="B210" s="5" t="s">
        <v>773</v>
      </c>
      <c r="C210" s="5" t="s">
        <v>1008</v>
      </c>
      <c r="D210" s="5" t="s">
        <v>1051</v>
      </c>
      <c r="E210" s="5" t="s">
        <v>771</v>
      </c>
      <c r="F210" s="5" t="s">
        <v>1052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1009</v>
      </c>
      <c r="B211" s="5" t="s">
        <v>773</v>
      </c>
      <c r="C211" s="5" t="s">
        <v>1010</v>
      </c>
      <c r="D211" s="5" t="s">
        <v>1069</v>
      </c>
      <c r="E211" s="5" t="s">
        <v>771</v>
      </c>
      <c r="F211" s="5" t="s">
        <v>1071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1011</v>
      </c>
      <c r="B212" s="5" t="s">
        <v>773</v>
      </c>
      <c r="C212" s="5" t="s">
        <v>1012</v>
      </c>
      <c r="D212" s="5" t="s">
        <v>1070</v>
      </c>
      <c r="E212" s="5" t="s">
        <v>771</v>
      </c>
      <c r="F212" s="5" t="s">
        <v>1072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1074</v>
      </c>
      <c r="B213" s="5" t="s">
        <v>769</v>
      </c>
      <c r="C213" s="5" t="s">
        <v>1075</v>
      </c>
      <c r="D213" s="5">
        <v>15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1076</v>
      </c>
      <c r="B214" s="5" t="s">
        <v>773</v>
      </c>
      <c r="C214" s="5" t="s">
        <v>1077</v>
      </c>
      <c r="D214" s="5" t="s">
        <v>1078</v>
      </c>
      <c r="E214" s="5" t="s">
        <v>771</v>
      </c>
      <c r="F214" s="5" t="s">
        <v>1022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1079</v>
      </c>
      <c r="B215" s="5" t="s">
        <v>817</v>
      </c>
      <c r="C215" s="5" t="s">
        <v>1080</v>
      </c>
      <c r="D215" s="5" t="s">
        <v>1018</v>
      </c>
      <c r="E215" s="5" t="s">
        <v>771</v>
      </c>
      <c r="F215" s="5" t="s">
        <v>1256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1081</v>
      </c>
      <c r="B216" s="5" t="s">
        <v>817</v>
      </c>
      <c r="C216" s="5" t="s">
        <v>1082</v>
      </c>
      <c r="D216" s="5" t="s">
        <v>1018</v>
      </c>
      <c r="E216" s="5" t="s">
        <v>771</v>
      </c>
      <c r="F216" s="5" t="s">
        <v>1257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1083</v>
      </c>
      <c r="B217" s="5" t="s">
        <v>817</v>
      </c>
      <c r="C217" s="5" t="s">
        <v>1084</v>
      </c>
      <c r="D217" s="5" t="s">
        <v>1018</v>
      </c>
      <c r="E217" s="5" t="s">
        <v>771</v>
      </c>
      <c r="F217" s="5" t="s">
        <v>1257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1085</v>
      </c>
      <c r="B218" s="5" t="s">
        <v>817</v>
      </c>
      <c r="C218" s="5" t="s">
        <v>1086</v>
      </c>
      <c r="D218" s="5" t="s">
        <v>1018</v>
      </c>
      <c r="E218" s="5" t="s">
        <v>771</v>
      </c>
      <c r="F218" s="5" t="s">
        <v>1258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1087</v>
      </c>
      <c r="B219" s="5" t="s">
        <v>773</v>
      </c>
      <c r="C219" s="5" t="s">
        <v>1088</v>
      </c>
      <c r="D219" s="5" t="s">
        <v>943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1089</v>
      </c>
      <c r="B220" s="5" t="s">
        <v>773</v>
      </c>
      <c r="C220" s="5" t="s">
        <v>1090</v>
      </c>
      <c r="D220" s="5" t="s">
        <v>943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1091</v>
      </c>
      <c r="B221" s="5" t="s">
        <v>773</v>
      </c>
      <c r="C221" s="5" t="s">
        <v>1092</v>
      </c>
      <c r="D221" s="5" t="s">
        <v>943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1093</v>
      </c>
      <c r="B222" s="5" t="s">
        <v>773</v>
      </c>
      <c r="C222" s="5" t="s">
        <v>1094</v>
      </c>
      <c r="D222" s="5" t="s">
        <v>943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1095</v>
      </c>
      <c r="B223" s="5" t="s">
        <v>797</v>
      </c>
      <c r="C223" s="5" t="s">
        <v>1096</v>
      </c>
      <c r="D223" s="5">
        <v>30</v>
      </c>
      <c r="E223" s="5" t="s">
        <v>771</v>
      </c>
      <c r="F223" s="5" t="s">
        <v>1097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1098</v>
      </c>
      <c r="B224" s="5" t="s">
        <v>797</v>
      </c>
      <c r="C224" s="5" t="s">
        <v>1099</v>
      </c>
      <c r="D224" s="5">
        <v>30</v>
      </c>
      <c r="E224" s="5" t="s">
        <v>771</v>
      </c>
      <c r="F224" s="5" t="s">
        <v>1097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1100</v>
      </c>
      <c r="B225" s="5" t="s">
        <v>797</v>
      </c>
      <c r="C225" s="5" t="s">
        <v>1101</v>
      </c>
      <c r="D225" s="5">
        <v>30</v>
      </c>
      <c r="E225" s="5" t="s">
        <v>771</v>
      </c>
      <c r="F225" s="5" t="s">
        <v>1097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1102</v>
      </c>
      <c r="B226" s="5" t="s">
        <v>797</v>
      </c>
      <c r="C226" s="5" t="s">
        <v>1103</v>
      </c>
      <c r="D226" s="5">
        <v>30</v>
      </c>
      <c r="E226" s="5" t="s">
        <v>771</v>
      </c>
      <c r="F226" s="5" t="s">
        <v>1097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1104</v>
      </c>
      <c r="B227" s="5" t="s">
        <v>797</v>
      </c>
      <c r="C227" s="5" t="s">
        <v>1105</v>
      </c>
      <c r="D227" s="5">
        <v>200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1106</v>
      </c>
      <c r="B228" s="5" t="s">
        <v>773</v>
      </c>
      <c r="C228" s="5" t="s">
        <v>1107</v>
      </c>
      <c r="D228" s="5" t="s">
        <v>943</v>
      </c>
      <c r="E228" s="5" t="s">
        <v>771</v>
      </c>
      <c r="F228" s="5" t="s">
        <v>947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1108</v>
      </c>
      <c r="B229" s="5" t="s">
        <v>773</v>
      </c>
      <c r="C229" s="5" t="s">
        <v>1109</v>
      </c>
      <c r="D229" s="5" t="s">
        <v>943</v>
      </c>
      <c r="E229" s="5" t="s">
        <v>771</v>
      </c>
      <c r="F229" s="5" t="s">
        <v>947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1110</v>
      </c>
      <c r="B230" s="5" t="s">
        <v>773</v>
      </c>
      <c r="C230" s="5" t="s">
        <v>1111</v>
      </c>
      <c r="D230" s="5" t="s">
        <v>943</v>
      </c>
      <c r="E230" s="5" t="s">
        <v>771</v>
      </c>
      <c r="F230" s="5" t="s">
        <v>947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1112</v>
      </c>
      <c r="B231" s="5" t="s">
        <v>773</v>
      </c>
      <c r="C231" s="5" t="s">
        <v>1113</v>
      </c>
      <c r="D231" s="5" t="s">
        <v>943</v>
      </c>
      <c r="E231" s="5" t="s">
        <v>771</v>
      </c>
      <c r="F231" s="5" t="s">
        <v>947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1114</v>
      </c>
      <c r="B232" s="5" t="s">
        <v>773</v>
      </c>
      <c r="C232" s="5" t="s">
        <v>1115</v>
      </c>
      <c r="D232" s="5" t="s">
        <v>943</v>
      </c>
      <c r="E232" s="5" t="s">
        <v>771</v>
      </c>
      <c r="F232" s="5" t="s">
        <v>947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1116</v>
      </c>
      <c r="B233" s="5" t="s">
        <v>773</v>
      </c>
      <c r="C233" s="5" t="s">
        <v>1117</v>
      </c>
      <c r="D233" s="5" t="s">
        <v>943</v>
      </c>
      <c r="E233" s="5" t="s">
        <v>771</v>
      </c>
      <c r="F233" s="5" t="s">
        <v>947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1118</v>
      </c>
      <c r="B234" s="5" t="s">
        <v>773</v>
      </c>
      <c r="C234" s="5" t="s">
        <v>1119</v>
      </c>
      <c r="D234" s="5" t="s">
        <v>943</v>
      </c>
      <c r="E234" s="5" t="s">
        <v>771</v>
      </c>
      <c r="F234" s="5" t="s">
        <v>947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1120</v>
      </c>
      <c r="B235" s="5" t="s">
        <v>797</v>
      </c>
      <c r="C235" s="5" t="s">
        <v>1121</v>
      </c>
      <c r="D235" s="5">
        <v>60</v>
      </c>
      <c r="E235" s="5" t="s">
        <v>771</v>
      </c>
      <c r="F235" s="5"/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1122</v>
      </c>
      <c r="B236" s="5" t="s">
        <v>773</v>
      </c>
      <c r="C236" s="5" t="s">
        <v>1123</v>
      </c>
      <c r="D236" s="5" t="s">
        <v>1124</v>
      </c>
      <c r="E236" s="5" t="s">
        <v>771</v>
      </c>
      <c r="F236" s="5" t="s">
        <v>1125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1126</v>
      </c>
      <c r="B237" s="5" t="s">
        <v>773</v>
      </c>
      <c r="C237" s="5" t="s">
        <v>1127</v>
      </c>
      <c r="D237" s="5" t="s">
        <v>943</v>
      </c>
      <c r="E237" s="5" t="s">
        <v>771</v>
      </c>
      <c r="F237" s="5" t="s">
        <v>947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1128</v>
      </c>
      <c r="B238" s="5" t="s">
        <v>773</v>
      </c>
      <c r="C238" s="5" t="s">
        <v>1129</v>
      </c>
      <c r="D238" s="5" t="s">
        <v>1130</v>
      </c>
      <c r="E238" s="5" t="s">
        <v>771</v>
      </c>
      <c r="F238" s="5" t="s">
        <v>1131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1132</v>
      </c>
      <c r="B239" s="5" t="s">
        <v>797</v>
      </c>
      <c r="C239" s="5" t="s">
        <v>1133</v>
      </c>
      <c r="D239" s="5">
        <v>200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1134</v>
      </c>
      <c r="B240" s="5" t="s">
        <v>797</v>
      </c>
      <c r="C240" s="5" t="s">
        <v>1135</v>
      </c>
      <c r="D240" s="5">
        <v>200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1136</v>
      </c>
      <c r="B241" s="5" t="s">
        <v>773</v>
      </c>
      <c r="C241" s="5" t="s">
        <v>1137</v>
      </c>
      <c r="D241" s="5" t="s">
        <v>1138</v>
      </c>
      <c r="E241" s="5" t="s">
        <v>771</v>
      </c>
      <c r="F241" s="5" t="s">
        <v>941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1139</v>
      </c>
      <c r="B242" s="5" t="s">
        <v>773</v>
      </c>
      <c r="C242" s="5" t="s">
        <v>1140</v>
      </c>
      <c r="D242" s="5" t="s">
        <v>1141</v>
      </c>
      <c r="E242" s="5" t="s">
        <v>771</v>
      </c>
      <c r="F242" s="5" t="s">
        <v>941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1142</v>
      </c>
      <c r="B243" s="5" t="s">
        <v>773</v>
      </c>
      <c r="C243" s="5" t="s">
        <v>1143</v>
      </c>
      <c r="D243" s="5" t="s">
        <v>1144</v>
      </c>
      <c r="E243" s="5" t="s">
        <v>771</v>
      </c>
      <c r="F243" s="5" t="s">
        <v>1145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1146</v>
      </c>
      <c r="B244" s="5" t="s">
        <v>769</v>
      </c>
      <c r="C244" s="5" t="s">
        <v>1147</v>
      </c>
      <c r="D244" s="5">
        <v>15</v>
      </c>
      <c r="E244" s="5" t="s">
        <v>771</v>
      </c>
      <c r="F244" s="5" t="s">
        <v>1148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1149</v>
      </c>
      <c r="B245" s="5" t="s">
        <v>769</v>
      </c>
      <c r="C245" s="5" t="s">
        <v>1150</v>
      </c>
      <c r="D245" s="5">
        <v>15</v>
      </c>
      <c r="E245" s="5" t="s">
        <v>771</v>
      </c>
      <c r="F245" s="5" t="s">
        <v>1151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1152</v>
      </c>
      <c r="B246" s="5" t="s">
        <v>773</v>
      </c>
      <c r="C246" s="5" t="s">
        <v>1153</v>
      </c>
      <c r="D246" s="5" t="s">
        <v>943</v>
      </c>
      <c r="E246" s="5" t="s">
        <v>771</v>
      </c>
      <c r="F246" s="5" t="s">
        <v>1154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1155</v>
      </c>
      <c r="B247" s="5" t="s">
        <v>773</v>
      </c>
      <c r="C247" s="5" t="s">
        <v>1156</v>
      </c>
      <c r="D247" s="5" t="s">
        <v>943</v>
      </c>
      <c r="E247" s="5" t="s">
        <v>771</v>
      </c>
      <c r="F247" s="5" t="s">
        <v>947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1157</v>
      </c>
      <c r="B248" s="5" t="s">
        <v>773</v>
      </c>
      <c r="C248" s="5" t="s">
        <v>1158</v>
      </c>
      <c r="D248" s="5" t="s">
        <v>1159</v>
      </c>
      <c r="E248" s="5" t="s">
        <v>771</v>
      </c>
      <c r="F248" s="5" t="s">
        <v>1160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1161</v>
      </c>
      <c r="B249" s="5" t="s">
        <v>773</v>
      </c>
      <c r="C249" s="5" t="s">
        <v>1162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1163</v>
      </c>
      <c r="B250" s="5" t="s">
        <v>797</v>
      </c>
      <c r="C250" s="5" t="s">
        <v>1164</v>
      </c>
      <c r="D250" s="5">
        <v>30</v>
      </c>
      <c r="E250" s="5" t="s">
        <v>771</v>
      </c>
      <c r="F250" s="1" t="s">
        <v>1649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1165</v>
      </c>
      <c r="B251" s="5" t="s">
        <v>773</v>
      </c>
      <c r="C251" s="5" t="s">
        <v>1166</v>
      </c>
      <c r="D251" s="5" t="s">
        <v>1167</v>
      </c>
      <c r="E251" s="5" t="s">
        <v>771</v>
      </c>
      <c r="F251" s="5" t="s">
        <v>1168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1169</v>
      </c>
      <c r="B252" s="5" t="s">
        <v>773</v>
      </c>
      <c r="C252" s="5" t="s">
        <v>1170</v>
      </c>
      <c r="D252" s="5" t="s">
        <v>1171</v>
      </c>
      <c r="E252" s="5" t="s">
        <v>771</v>
      </c>
      <c r="F252" s="5" t="s">
        <v>1172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1173</v>
      </c>
      <c r="B253" s="5" t="s">
        <v>773</v>
      </c>
      <c r="C253" s="5" t="s">
        <v>1174</v>
      </c>
      <c r="D253" s="5" t="s">
        <v>1175</v>
      </c>
      <c r="E253" s="5" t="s">
        <v>771</v>
      </c>
      <c r="F253" s="5" t="s">
        <v>1176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1177</v>
      </c>
      <c r="B254" s="5" t="s">
        <v>773</v>
      </c>
      <c r="C254" s="5" t="s">
        <v>1178</v>
      </c>
      <c r="D254" s="5" t="s">
        <v>1179</v>
      </c>
      <c r="E254" s="5" t="s">
        <v>771</v>
      </c>
      <c r="F254" s="5" t="s">
        <v>1180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1181</v>
      </c>
      <c r="B255" s="5" t="s">
        <v>773</v>
      </c>
      <c r="C255" s="5" t="s">
        <v>1182</v>
      </c>
      <c r="D255" s="5" t="s">
        <v>1183</v>
      </c>
      <c r="E255" s="5" t="s">
        <v>771</v>
      </c>
      <c r="F255" s="5" t="s">
        <v>1184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1254</v>
      </c>
      <c r="B256" s="5" t="s">
        <v>831</v>
      </c>
      <c r="C256" s="5" t="s">
        <v>1255</v>
      </c>
      <c r="D256" s="5"/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1185</v>
      </c>
      <c r="B257" s="5" t="s">
        <v>773</v>
      </c>
      <c r="C257" s="5" t="s">
        <v>1186</v>
      </c>
      <c r="D257" s="5" t="s">
        <v>1187</v>
      </c>
      <c r="E257" s="5" t="s">
        <v>771</v>
      </c>
      <c r="F257" s="5" t="s">
        <v>1188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1189</v>
      </c>
      <c r="B258" s="5" t="s">
        <v>773</v>
      </c>
      <c r="C258" s="5" t="s">
        <v>1190</v>
      </c>
      <c r="D258" s="5" t="s">
        <v>1171</v>
      </c>
      <c r="E258" s="5" t="s">
        <v>771</v>
      </c>
      <c r="F258" s="5" t="s">
        <v>941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1191</v>
      </c>
      <c r="B259" s="5" t="s">
        <v>773</v>
      </c>
      <c r="C259" s="5" t="s">
        <v>1192</v>
      </c>
      <c r="D259" s="5" t="s">
        <v>1171</v>
      </c>
      <c r="E259" s="5" t="s">
        <v>771</v>
      </c>
      <c r="F259" s="5" t="s">
        <v>941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1193</v>
      </c>
      <c r="B260" s="5" t="s">
        <v>773</v>
      </c>
      <c r="C260" s="5" t="s">
        <v>1194</v>
      </c>
      <c r="D260" s="5" t="s">
        <v>1171</v>
      </c>
      <c r="E260" s="5" t="s">
        <v>771</v>
      </c>
      <c r="F260" s="5" t="s">
        <v>941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1195</v>
      </c>
      <c r="B261" s="5" t="s">
        <v>797</v>
      </c>
      <c r="C261" s="5" t="s">
        <v>1196</v>
      </c>
      <c r="D261" s="5">
        <v>30</v>
      </c>
      <c r="E261" s="5" t="s">
        <v>771</v>
      </c>
      <c r="F261" s="5" t="s">
        <v>1197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1198</v>
      </c>
      <c r="B262" s="5" t="s">
        <v>797</v>
      </c>
      <c r="C262" s="5" t="s">
        <v>1199</v>
      </c>
      <c r="D262" s="5">
        <v>30</v>
      </c>
      <c r="E262" s="5" t="s">
        <v>771</v>
      </c>
      <c r="F262" s="5" t="s">
        <v>1197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1200</v>
      </c>
      <c r="B263" s="1" t="s">
        <v>1270</v>
      </c>
      <c r="C263" s="5" t="s">
        <v>1201</v>
      </c>
      <c r="D263" s="5"/>
      <c r="E263" s="5" t="s">
        <v>1257</v>
      </c>
      <c r="F263" s="1"/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1202</v>
      </c>
      <c r="B264" s="5" t="s">
        <v>773</v>
      </c>
      <c r="C264" s="5" t="s">
        <v>1203</v>
      </c>
      <c r="D264" s="5" t="s">
        <v>1204</v>
      </c>
      <c r="E264" s="5" t="s">
        <v>771</v>
      </c>
      <c r="F264" s="5" t="s">
        <v>1205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1206</v>
      </c>
      <c r="B265" s="5" t="s">
        <v>773</v>
      </c>
      <c r="C265" s="5" t="s">
        <v>1207</v>
      </c>
      <c r="D265" s="5" t="s">
        <v>943</v>
      </c>
      <c r="E265" s="5" t="s">
        <v>771</v>
      </c>
      <c r="F265" s="5" t="s">
        <v>947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1208</v>
      </c>
      <c r="B266" s="5" t="s">
        <v>797</v>
      </c>
      <c r="C266" s="5" t="s">
        <v>1209</v>
      </c>
      <c r="D266" s="5">
        <v>30</v>
      </c>
      <c r="E266" s="5" t="s">
        <v>1210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1211</v>
      </c>
      <c r="B267" s="5" t="s">
        <v>773</v>
      </c>
      <c r="C267" s="5" t="s">
        <v>1212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1213</v>
      </c>
      <c r="B268" s="5" t="s">
        <v>797</v>
      </c>
      <c r="C268" s="5" t="s">
        <v>1214</v>
      </c>
      <c r="D268" s="5">
        <v>30</v>
      </c>
      <c r="E268" s="5" t="s">
        <v>1215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1216</v>
      </c>
      <c r="B269" s="5" t="s">
        <v>773</v>
      </c>
      <c r="C269" s="5" t="s">
        <v>1217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1218</v>
      </c>
      <c r="B270" s="5" t="s">
        <v>797</v>
      </c>
      <c r="C270" s="5" t="s">
        <v>1219</v>
      </c>
      <c r="D270" s="5">
        <v>30</v>
      </c>
      <c r="E270" s="5" t="s">
        <v>771</v>
      </c>
      <c r="F270" s="1" t="s">
        <v>1650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1220</v>
      </c>
      <c r="B271" s="5" t="s">
        <v>773</v>
      </c>
      <c r="C271" s="5" t="s">
        <v>1221</v>
      </c>
      <c r="D271" s="5" t="s">
        <v>1222</v>
      </c>
      <c r="E271" s="5" t="s">
        <v>771</v>
      </c>
      <c r="F271" s="5" t="s">
        <v>1223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1224</v>
      </c>
      <c r="B272" s="5" t="s">
        <v>769</v>
      </c>
      <c r="C272" s="5" t="s">
        <v>1225</v>
      </c>
      <c r="D272" s="5">
        <v>15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1226</v>
      </c>
      <c r="B273" s="5" t="s">
        <v>797</v>
      </c>
      <c r="C273" s="5" t="s">
        <v>1227</v>
      </c>
      <c r="D273" s="5">
        <v>30</v>
      </c>
      <c r="E273" s="5" t="s">
        <v>771</v>
      </c>
      <c r="F273" s="5"/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1228</v>
      </c>
      <c r="B274" s="5" t="s">
        <v>773</v>
      </c>
      <c r="C274" s="5" t="s">
        <v>1229</v>
      </c>
      <c r="D274" s="1" t="s">
        <v>1271</v>
      </c>
      <c r="E274" s="5" t="s">
        <v>771</v>
      </c>
      <c r="F274" s="5" t="s">
        <v>1230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1231</v>
      </c>
      <c r="B275" s="5" t="s">
        <v>773</v>
      </c>
      <c r="C275" s="5" t="s">
        <v>1232</v>
      </c>
      <c r="D275" s="1" t="s">
        <v>1271</v>
      </c>
      <c r="E275" s="5" t="s">
        <v>771</v>
      </c>
      <c r="F275" s="5" t="s">
        <v>1233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1234</v>
      </c>
      <c r="B276" s="5" t="s">
        <v>773</v>
      </c>
      <c r="C276" s="5" t="s">
        <v>1235</v>
      </c>
      <c r="D276" s="5" t="s">
        <v>1236</v>
      </c>
      <c r="E276" s="5" t="s">
        <v>771</v>
      </c>
      <c r="F276" s="5" t="s">
        <v>1237</v>
      </c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1238</v>
      </c>
      <c r="B277" s="5" t="s">
        <v>773</v>
      </c>
      <c r="C277" s="5" t="s">
        <v>1239</v>
      </c>
      <c r="D277" s="5" t="s">
        <v>1240</v>
      </c>
      <c r="E277" s="5" t="s">
        <v>771</v>
      </c>
      <c r="F277" s="5" t="s">
        <v>941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1241</v>
      </c>
      <c r="B278" s="5" t="s">
        <v>773</v>
      </c>
      <c r="C278" s="5" t="s">
        <v>1242</v>
      </c>
      <c r="D278" s="5" t="s">
        <v>943</v>
      </c>
      <c r="E278" s="5" t="s">
        <v>771</v>
      </c>
      <c r="F278" s="5" t="s">
        <v>947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1243</v>
      </c>
      <c r="B279" s="5" t="s">
        <v>769</v>
      </c>
      <c r="C279" s="5" t="s">
        <v>1244</v>
      </c>
      <c r="D279" s="5">
        <v>15</v>
      </c>
      <c r="E279" s="5" t="s">
        <v>771</v>
      </c>
      <c r="F279" s="5"/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1245</v>
      </c>
      <c r="B280" s="5" t="s">
        <v>773</v>
      </c>
      <c r="C280" s="5" t="s">
        <v>1246</v>
      </c>
      <c r="D280" s="5" t="s">
        <v>943</v>
      </c>
      <c r="E280" s="5" t="s">
        <v>771</v>
      </c>
      <c r="F280" s="5" t="s">
        <v>947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1247</v>
      </c>
      <c r="B281" s="5" t="s">
        <v>773</v>
      </c>
      <c r="C281" s="5" t="s">
        <v>1248</v>
      </c>
      <c r="D281" s="5" t="s">
        <v>943</v>
      </c>
      <c r="E281" s="5" t="s">
        <v>771</v>
      </c>
      <c r="F281" s="5" t="s">
        <v>1154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1249</v>
      </c>
      <c r="B282" s="5" t="s">
        <v>773</v>
      </c>
      <c r="C282" s="5" t="s">
        <v>1250</v>
      </c>
      <c r="D282" s="5" t="s">
        <v>943</v>
      </c>
      <c r="E282" s="5" t="s">
        <v>771</v>
      </c>
      <c r="F282" s="5" t="s">
        <v>947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1251</v>
      </c>
      <c r="B283" s="5" t="s">
        <v>797</v>
      </c>
      <c r="C283" s="5" t="s">
        <v>1252</v>
      </c>
      <c r="D283" s="5">
        <v>30</v>
      </c>
      <c r="E283" s="5" t="s">
        <v>771</v>
      </c>
      <c r="F283" s="5" t="s">
        <v>1253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4" t="s">
        <v>1274</v>
      </c>
      <c r="B284" s="4" t="s">
        <v>781</v>
      </c>
      <c r="C284" s="4" t="s">
        <v>1275</v>
      </c>
      <c r="D284" s="4" t="s">
        <v>1272</v>
      </c>
      <c r="E284" s="4"/>
      <c r="F284" s="4"/>
      <c r="G284" s="4"/>
      <c r="H284" s="4"/>
      <c r="I284" s="4"/>
      <c r="J284" s="58">
        <f>COUNTIF(TableFields[Field],Columns[[#This Row],[Column]])</f>
        <v>1</v>
      </c>
    </row>
    <row r="285" spans="1:10" x14ac:dyDescent="0.25">
      <c r="A285" s="5" t="s">
        <v>1655</v>
      </c>
      <c r="B285" s="5" t="s">
        <v>769</v>
      </c>
      <c r="C285" s="5" t="s">
        <v>1656</v>
      </c>
      <c r="D285" s="5">
        <v>30</v>
      </c>
      <c r="E285" s="5" t="s">
        <v>771</v>
      </c>
      <c r="F285" s="5"/>
      <c r="G285" s="5"/>
      <c r="H285" s="5"/>
      <c r="I285" s="5"/>
      <c r="J285" s="32">
        <f>COUNTIF(TableFields[Field],Columns[[#This Row],[Column]])</f>
        <v>0</v>
      </c>
    </row>
    <row r="286" spans="1:10" x14ac:dyDescent="0.25">
      <c r="A286" s="5" t="s">
        <v>1657</v>
      </c>
      <c r="B286" s="5" t="s">
        <v>769</v>
      </c>
      <c r="C286" s="5" t="s">
        <v>1658</v>
      </c>
      <c r="D286" s="5">
        <v>15</v>
      </c>
      <c r="E286" s="5" t="s">
        <v>771</v>
      </c>
      <c r="F286" s="5"/>
      <c r="G286" s="5"/>
      <c r="H286" s="5"/>
      <c r="I286" s="5"/>
      <c r="J286" s="32">
        <f>COUNTIF(TableFields[Field],Columns[[#This Row],[Column]])</f>
        <v>0</v>
      </c>
    </row>
    <row r="287" spans="1:10" x14ac:dyDescent="0.25">
      <c r="A287" s="5" t="s">
        <v>1662</v>
      </c>
      <c r="B287" s="5" t="s">
        <v>769</v>
      </c>
      <c r="C287" s="5" t="s">
        <v>1207</v>
      </c>
      <c r="D287" s="5">
        <v>30</v>
      </c>
      <c r="E287" s="5" t="s">
        <v>771</v>
      </c>
      <c r="F287" s="5"/>
      <c r="G287" s="5"/>
      <c r="H287" s="5"/>
      <c r="I287" s="5"/>
      <c r="J287" s="32">
        <f>COUNTIF(TableFields[Field],Columns[[#This Row],[Column]])</f>
        <v>0</v>
      </c>
    </row>
    <row r="288" spans="1:10" x14ac:dyDescent="0.25">
      <c r="A288" s="5" t="s">
        <v>1659</v>
      </c>
      <c r="B288" s="5" t="s">
        <v>817</v>
      </c>
      <c r="C288" s="5" t="s">
        <v>1660</v>
      </c>
      <c r="D288" s="5" t="s">
        <v>818</v>
      </c>
      <c r="E288" s="5" t="s">
        <v>1661</v>
      </c>
      <c r="F288" s="5"/>
      <c r="G288" s="5"/>
      <c r="H288" s="5"/>
      <c r="I288" s="5"/>
      <c r="J288" s="32">
        <f>COUNTIF(TableFields[Field],Columns[[#This Row],[Column]])</f>
        <v>0</v>
      </c>
    </row>
    <row r="289" spans="1:10" x14ac:dyDescent="0.25">
      <c r="A289" s="5" t="s">
        <v>1663</v>
      </c>
      <c r="B289" s="5" t="s">
        <v>817</v>
      </c>
      <c r="C289" s="5" t="s">
        <v>1664</v>
      </c>
      <c r="D289" s="5" t="s">
        <v>818</v>
      </c>
      <c r="E289" s="5" t="s">
        <v>1256</v>
      </c>
      <c r="F289" s="5"/>
      <c r="G289" s="5"/>
      <c r="H289" s="5"/>
      <c r="I289" s="5"/>
      <c r="J289" s="32">
        <f>COUNTIF(TableFields[Field],Columns[[#This Row],[Column]])</f>
        <v>0</v>
      </c>
    </row>
    <row r="290" spans="1:10" x14ac:dyDescent="0.25">
      <c r="A290" s="5" t="s">
        <v>1665</v>
      </c>
      <c r="B290" s="5" t="s">
        <v>817</v>
      </c>
      <c r="C290" s="5" t="s">
        <v>1666</v>
      </c>
      <c r="D290" s="5" t="s">
        <v>818</v>
      </c>
      <c r="E290" s="5" t="s">
        <v>1256</v>
      </c>
      <c r="F290" s="5"/>
      <c r="G290" s="5"/>
      <c r="H290" s="5"/>
      <c r="I290" s="5"/>
      <c r="J290" s="32">
        <f>COUNTIF(TableFields[Field],Columns[[#This Row],[Column]])</f>
        <v>0</v>
      </c>
    </row>
  </sheetData>
  <conditionalFormatting sqref="A77">
    <cfRule type="duplicateValues" dxfId="11" priority="7"/>
  </conditionalFormatting>
  <conditionalFormatting sqref="A85:A86">
    <cfRule type="duplicateValues" dxfId="10" priority="6"/>
  </conditionalFormatting>
  <conditionalFormatting sqref="C153:C156">
    <cfRule type="duplicateValues" dxfId="9" priority="188"/>
  </conditionalFormatting>
  <conditionalFormatting sqref="C165:C168">
    <cfRule type="duplicateValues" dxfId="8" priority="1"/>
  </conditionalFormatting>
  <conditionalFormatting sqref="C165:C168">
    <cfRule type="duplicateValues" dxfId="7" priority="2"/>
  </conditionalFormatting>
  <conditionalFormatting sqref="A139:A169">
    <cfRule type="duplicateValues" dxfId="6" priority="221"/>
  </conditionalFormatting>
  <conditionalFormatting sqref="A2:A290">
    <cfRule type="duplicateValues" dxfId="5" priority="223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70" workbookViewId="0">
      <selection activeCell="K79" sqref="K79:K86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1" t="s">
        <v>1079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1073</v>
      </c>
      <c r="B6" s="1" t="s">
        <v>1081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1073</v>
      </c>
      <c r="B7" s="1" t="s">
        <v>1083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1073</v>
      </c>
      <c r="B8" s="1" t="s">
        <v>1085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1073</v>
      </c>
      <c r="B9" s="1" t="s">
        <v>1087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1073</v>
      </c>
      <c r="B10" s="1" t="s">
        <v>1089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1073</v>
      </c>
      <c r="B11" s="1" t="s">
        <v>1091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1073</v>
      </c>
      <c r="B12" s="1" t="s">
        <v>1093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1073</v>
      </c>
      <c r="B13" s="1" t="s">
        <v>1095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1073</v>
      </c>
      <c r="B14" s="1" t="s">
        <v>1098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1073</v>
      </c>
      <c r="B15" s="1" t="s">
        <v>1100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1073</v>
      </c>
      <c r="B16" s="1" t="s">
        <v>1102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1073</v>
      </c>
      <c r="B17" s="1" t="s">
        <v>1104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1073</v>
      </c>
      <c r="B18" s="1" t="s">
        <v>1106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1073</v>
      </c>
      <c r="B19" s="1" t="s">
        <v>1108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1073</v>
      </c>
      <c r="B20" s="1" t="s">
        <v>1110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1073</v>
      </c>
      <c r="B21" s="1" t="s">
        <v>1112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1073</v>
      </c>
      <c r="B22" s="1" t="s">
        <v>1114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1073</v>
      </c>
      <c r="B23" s="1" t="s">
        <v>1116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1073</v>
      </c>
      <c r="B24" s="1" t="s">
        <v>1118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1073</v>
      </c>
      <c r="B25" s="1" t="s">
        <v>1120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1073</v>
      </c>
      <c r="B26" s="1" t="s">
        <v>1122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1073</v>
      </c>
      <c r="B27" s="1" t="s">
        <v>1126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1073</v>
      </c>
      <c r="B28" s="1" t="s">
        <v>1128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1073</v>
      </c>
      <c r="B29" s="1" t="s">
        <v>1132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1073</v>
      </c>
      <c r="B30" s="1" t="s">
        <v>1134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1073</v>
      </c>
      <c r="B31" s="1" t="s">
        <v>1136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1073</v>
      </c>
      <c r="B32" s="1" t="s">
        <v>1139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1073</v>
      </c>
      <c r="B33" s="1" t="s">
        <v>1142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1073</v>
      </c>
      <c r="B34" s="1" t="s">
        <v>1146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1073</v>
      </c>
      <c r="B35" s="1" t="s">
        <v>1149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1073</v>
      </c>
      <c r="B36" s="1" t="s">
        <v>1152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1073</v>
      </c>
      <c r="B37" s="1" t="s">
        <v>1155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1073</v>
      </c>
      <c r="B38" s="1" t="s">
        <v>1157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1073</v>
      </c>
      <c r="B39" s="1" t="s">
        <v>1161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1073</v>
      </c>
      <c r="B40" s="1" t="s">
        <v>1163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1073</v>
      </c>
      <c r="B41" s="1" t="s">
        <v>1165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1073</v>
      </c>
      <c r="B42" s="1" t="s">
        <v>1169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1073</v>
      </c>
      <c r="B43" s="1" t="s">
        <v>1173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1073</v>
      </c>
      <c r="B44" s="1" t="s">
        <v>1177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1073</v>
      </c>
      <c r="B45" s="1" t="s">
        <v>1181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1073</v>
      </c>
      <c r="B46" s="1" t="s">
        <v>1254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1073</v>
      </c>
      <c r="B47" s="1" t="s">
        <v>1185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1073</v>
      </c>
      <c r="B48" s="1" t="s">
        <v>1189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1073</v>
      </c>
      <c r="B49" s="1" t="s">
        <v>1191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1073</v>
      </c>
      <c r="B50" s="1" t="s">
        <v>1193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1073</v>
      </c>
      <c r="B51" s="1" t="s">
        <v>1195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1073</v>
      </c>
      <c r="B52" s="1" t="s">
        <v>1198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1073</v>
      </c>
      <c r="B53" s="1" t="s">
        <v>1200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1073</v>
      </c>
      <c r="B54" s="1" t="s">
        <v>1202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1073</v>
      </c>
      <c r="B55" s="1" t="s">
        <v>1206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1073</v>
      </c>
      <c r="B56" s="1" t="s">
        <v>1208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1073</v>
      </c>
      <c r="B57" s="1" t="s">
        <v>1211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1073</v>
      </c>
      <c r="B58" s="1" t="s">
        <v>1213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1073</v>
      </c>
      <c r="B59" s="1" t="s">
        <v>1216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1073</v>
      </c>
      <c r="B60" s="1" t="s">
        <v>1218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1073</v>
      </c>
      <c r="B61" s="1" t="s">
        <v>1220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1073</v>
      </c>
      <c r="B62" s="1" t="s">
        <v>1224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1073</v>
      </c>
      <c r="B63" s="1" t="s">
        <v>1226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1073</v>
      </c>
      <c r="B64" s="1" t="s">
        <v>1228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1073</v>
      </c>
      <c r="B65" s="1" t="s">
        <v>1231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1073</v>
      </c>
      <c r="B66" s="1" t="s">
        <v>1234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1073</v>
      </c>
      <c r="B67" s="1" t="s">
        <v>1238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1073</v>
      </c>
      <c r="B68" s="1" t="s">
        <v>1241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1073</v>
      </c>
      <c r="B69" s="1" t="s">
        <v>1243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1073</v>
      </c>
      <c r="B70" s="1" t="s">
        <v>1245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1073</v>
      </c>
      <c r="B71" s="1" t="s">
        <v>1247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1073</v>
      </c>
      <c r="B72" s="1" t="s">
        <v>1249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1073</v>
      </c>
      <c r="B73" s="1" t="s">
        <v>1251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1073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1846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1846</v>
      </c>
      <c r="B76" s="1" t="s">
        <v>23</v>
      </c>
      <c r="C76" s="1" t="str">
        <f>VLOOKUP(TableFields[Field],Columns[],2,0)&amp;"("</f>
        <v>string(</v>
      </c>
      <c r="D76" s="1" t="str">
        <f>IF(VLOOKUP(TableFields[Field],Columns[],3,0)&lt;&gt;"","'"&amp;VLOOKUP(TableFields[Field],Columns[],3,0)&amp;"'","")</f>
        <v>'name'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6" s="1" t="str">
        <f>IF(VLOOKUP(TableFields[Field],Columns[],5,0)=0,"","-&gt;"&amp;VLOOKUP(TableFields[Field],Columns[],5,0))</f>
        <v>-&gt;nullable()</v>
      </c>
      <c r="G76" s="1" t="str">
        <f>IF(VLOOKUP(TableFields[Field],Columns[],6,0)=0,"","-&gt;"&amp;VLOOKUP(TableFields[Field],Columns[],6,0))</f>
        <v>-&gt;index()</v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7" spans="1:11" x14ac:dyDescent="0.25">
      <c r="A77" s="1" t="s">
        <v>1846</v>
      </c>
      <c r="B77" s="1" t="s">
        <v>1838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'display_name'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/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8" spans="1:11" x14ac:dyDescent="0.25">
      <c r="A78" s="1" t="s">
        <v>1846</v>
      </c>
      <c r="B78" s="1" t="s">
        <v>288</v>
      </c>
      <c r="C78" s="1" t="str">
        <f>VLOOKUP(TableFields[Field],Columns[],2,0)&amp;"("</f>
        <v>audit(</v>
      </c>
      <c r="D78" s="1" t="str">
        <f>IF(VLOOKUP(TableFields[Field],Columns[],3,0)&lt;&gt;"","'"&amp;VLOOKUP(TableFields[Field],Columns[],3,0)&amp;"'","")</f>
        <v/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8" s="1" t="str">
        <f>IF(VLOOKUP(TableFields[Field],Columns[],5,0)=0,"","-&gt;"&amp;VLOOKUP(TableFields[Field],Columns[],5,0))</f>
        <v/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9" spans="1:11" x14ac:dyDescent="0.25">
      <c r="A79" s="1" t="s">
        <v>114</v>
      </c>
      <c r="B79" s="1" t="s">
        <v>21</v>
      </c>
      <c r="C79" s="1" t="str">
        <f>VLOOKUP(TableFields[Field],Columns[],2,0)&amp;"("</f>
        <v>bigIncrements(</v>
      </c>
      <c r="D79" s="1" t="str">
        <f>IF(VLOOKUP(TableFields[Field],Columns[],3,0)&lt;&gt;"","'"&amp;VLOOKUP(TableFields[Field],Columns[],3,0)&amp;"'","")</f>
        <v>'id'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9" s="1" t="str">
        <f>IF(VLOOKUP(TableFields[Field],Columns[],5,0)=0,"","-&gt;"&amp;VLOOKUP(TableFields[Field],Columns[],5,0))</f>
        <v/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0" spans="1:11" x14ac:dyDescent="0.25">
      <c r="A80" s="1" t="s">
        <v>114</v>
      </c>
      <c r="B80" s="1" t="s">
        <v>858</v>
      </c>
      <c r="C80" s="1" t="str">
        <f>VLOOKUP(TableFields[Field],Columns[],2,0)&amp;"("</f>
        <v>char(</v>
      </c>
      <c r="D80" s="1" t="str">
        <f>IF(VLOOKUP(TableFields[Field],Columns[],3,0)&lt;&gt;"","'"&amp;VLOOKUP(TableFields[Field],Columns[],3,0)&amp;"'","")</f>
        <v>'fncode'</v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0" s="1" t="str">
        <f>IF(VLOOKUP(TableFields[Field],Columns[],5,0)=0,"","-&gt;"&amp;VLOOKUP(TableFields[Field],Columns[],5,0))</f>
        <v>-&gt;nullable()</v>
      </c>
      <c r="G80" s="1" t="str">
        <f>IF(VLOOKUP(TableFields[Field],Columns[],6,0)=0,"","-&gt;"&amp;VLOOKUP(TableFields[Field],Columns[],6,0))</f>
        <v>-&gt;index()</v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1" spans="1:11" x14ac:dyDescent="0.25">
      <c r="A81" s="1" t="s">
        <v>114</v>
      </c>
      <c r="B81" s="1" t="s">
        <v>23</v>
      </c>
      <c r="C81" s="1" t="str">
        <f>VLOOKUP(TableFields[Field],Columns[],2,0)&amp;"("</f>
        <v>string(</v>
      </c>
      <c r="D81" s="1" t="str">
        <f>IF(VLOOKUP(TableFields[Field],Columns[],3,0)&lt;&gt;"","'"&amp;VLOOKUP(TableFields[Field],Columns[],3,0)&amp;"'","")</f>
        <v>'name'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1" s="1" t="str">
        <f>IF(VLOOKUP(TableFields[Field],Columns[],5,0)=0,"","-&gt;"&amp;VLOOKUP(TableFields[Field],Columns[],5,0))</f>
        <v>-&gt;nullable()</v>
      </c>
      <c r="G81" s="1" t="str">
        <f>IF(VLOOKUP(TableFields[Field],Columns[],6,0)=0,"","-&gt;"&amp;VLOOKUP(TableFields[Field],Columns[],6,0))</f>
        <v>-&gt;index()</v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2" spans="1:11" x14ac:dyDescent="0.25">
      <c r="A82" s="1" t="s">
        <v>114</v>
      </c>
      <c r="B82" s="1" t="s">
        <v>1840</v>
      </c>
      <c r="C82" s="1" t="str">
        <f>VLOOKUP(TableFields[Field],Columns[],2,0)&amp;"("</f>
        <v>string(</v>
      </c>
      <c r="D82" s="1" t="str">
        <f>IF(VLOOKUP(TableFields[Field],Columns[],3,0)&lt;&gt;"","'"&amp;VLOOKUP(TableFields[Field],Columns[],3,0)&amp;"'","")</f>
        <v>'icon'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/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3" spans="1:11" x14ac:dyDescent="0.25">
      <c r="A83" s="1" t="s">
        <v>114</v>
      </c>
      <c r="B83" s="1" t="s">
        <v>1841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'drawer_display'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/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4" spans="1:11" x14ac:dyDescent="0.25">
      <c r="A84" s="1" t="s">
        <v>114</v>
      </c>
      <c r="B84" s="1" t="s">
        <v>1843</v>
      </c>
      <c r="C84" s="1" t="str">
        <f>VLOOKUP(TableFields[Field],Columns[],2,0)&amp;"("</f>
        <v>tinyint(</v>
      </c>
      <c r="D84" s="1" t="str">
        <f>IF(VLOOKUP(TableFields[Field],Columns[],3,0)&lt;&gt;"","'"&amp;VLOOKUP(TableFields[Field],Columns[],3,0)&amp;"'","")</f>
        <v>'order'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>-&gt;default('1')</v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$table-&gt;tinyint('order')-&gt;nullable()-&gt;default('1');</v>
      </c>
    </row>
    <row r="85" spans="1:11" x14ac:dyDescent="0.25">
      <c r="A85" s="1" t="s">
        <v>114</v>
      </c>
      <c r="B85" s="1" t="s">
        <v>775</v>
      </c>
      <c r="C85" s="1" t="str">
        <f>VLOOKUP(TableFields[Field],Columns[],2,0)&amp;"("</f>
        <v>enum(</v>
      </c>
      <c r="D85" s="1" t="str">
        <f>IF(VLOOKUP(TableFields[Field],Columns[],3,0)&lt;&gt;"","'"&amp;VLOOKUP(TableFields[Field],Columns[],3,0)&amp;"'","")</f>
        <v>'status'</v>
      </c>
      <c r="E8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5" s="1" t="str">
        <f>IF(VLOOKUP(TableFields[Field],Columns[],5,0)=0,"","-&gt;"&amp;VLOOKUP(TableFields[Field],Columns[],5,0))</f>
        <v>-&gt;nullable()</v>
      </c>
      <c r="G85" s="1" t="str">
        <f>IF(VLOOKUP(TableFields[Field],Columns[],6,0)=0,"","-&gt;"&amp;VLOOKUP(TableFields[Field],Columns[],6,0))</f>
        <v>-&gt;default('Active')</v>
      </c>
      <c r="H85" s="1" t="str">
        <f>IF(VLOOKUP(TableFields[Field],Columns[],7,0)=0,"","-&gt;"&amp;VLOOKUP(TableFields[Field],Columns[],7,0))</f>
        <v/>
      </c>
      <c r="I85" s="1" t="str">
        <f>IF(VLOOKUP(TableFields[Field],Columns[],8,0)=0,"","-&gt;"&amp;VLOOKUP(TableFields[Field],Columns[],8,0))</f>
        <v/>
      </c>
      <c r="J85" s="1" t="str">
        <f>IF(VLOOKUP(TableFields[Field],Columns[],9,0)=0,"","-&gt;"&amp;VLOOKUP(TableFields[Field],Columns[],9,0))</f>
        <v/>
      </c>
      <c r="K85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6" spans="1:11" x14ac:dyDescent="0.25">
      <c r="A86" s="1" t="s">
        <v>114</v>
      </c>
      <c r="B86" s="1" t="s">
        <v>288</v>
      </c>
      <c r="C86" s="1" t="str">
        <f>VLOOKUP(TableFields[Field],Columns[],2,0)&amp;"("</f>
        <v>audit(</v>
      </c>
      <c r="D86" s="1" t="str">
        <f>IF(VLOOKUP(TableFields[Field],Columns[],3,0)&lt;&gt;"","'"&amp;VLOOKUP(TableFields[Field],Columns[],3,0)&amp;"'","")</f>
        <v/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1" t="str">
        <f>IF(VLOOKUP(TableFields[Field],Columns[],5,0)=0,"","-&gt;"&amp;VLOOKUP(TableFields[Field],Columns[],5,0))</f>
        <v/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7" spans="1:11" x14ac:dyDescent="0.25">
      <c r="A87" s="1" t="s">
        <v>758</v>
      </c>
      <c r="B87" s="1" t="s">
        <v>21</v>
      </c>
      <c r="C87" s="1" t="str">
        <f>VLOOKUP(TableFields[Field],Columns[],2,0)&amp;"("</f>
        <v>bigIncrements(</v>
      </c>
      <c r="D87" s="1" t="str">
        <f>IF(VLOOKUP(TableFields[Field],Columns[],3,0)&lt;&gt;"","'"&amp;VLOOKUP(TableFields[Field],Columns[],3,0)&amp;"'","")</f>
        <v>'id'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/>
      </c>
      <c r="G87" s="1" t="str">
        <f>IF(VLOOKUP(TableFields[Field],Columns[],6,0)=0,"","-&gt;"&amp;VLOOKUP(TableFields[Field],Columns[],6,0))</f>
        <v/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8" spans="1:11" x14ac:dyDescent="0.25">
      <c r="A88" s="1" t="s">
        <v>758</v>
      </c>
      <c r="B88" s="4" t="s">
        <v>768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758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758</v>
      </c>
      <c r="B90" s="4" t="s">
        <v>772</v>
      </c>
      <c r="C90" s="4" t="str">
        <f>VLOOKUP(TableFields[Field],Columns[],2,0)&amp;"("</f>
        <v>enum(</v>
      </c>
      <c r="D90" s="4" t="str">
        <f>IF(VLOOKUP(TableFields[Field],Columns[],3,0)&lt;&gt;"","'"&amp;VLOOKUP(TableFields[Field],Columns[],3,0)&amp;"'","")</f>
        <v>'type'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-&gt;default('Public')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1" spans="1:11" x14ac:dyDescent="0.25">
      <c r="A91" s="2" t="s">
        <v>758</v>
      </c>
      <c r="B91" s="4" t="s">
        <v>775</v>
      </c>
      <c r="C91" s="4" t="str">
        <f>VLOOKUP(TableFields[Field],Columns[],2,0)&amp;"("</f>
        <v>enum(</v>
      </c>
      <c r="D91" s="4" t="str">
        <f>IF(VLOOKUP(TableFields[Field],Columns[],3,0)&lt;&gt;"","'"&amp;VLOOKUP(TableFields[Field],Columns[],3,0)&amp;"'","")</f>
        <v>'status'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-&gt;default('Active')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2" spans="1:11" x14ac:dyDescent="0.25">
      <c r="A92" s="2" t="s">
        <v>758</v>
      </c>
      <c r="B92" s="4" t="s">
        <v>288</v>
      </c>
      <c r="C92" s="4" t="str">
        <f>VLOOKUP(TableFields[Field],Columns[],2,0)&amp;"("</f>
        <v>audit(</v>
      </c>
      <c r="D92" s="4" t="str">
        <f>IF(VLOOKUP(TableFields[Field],Columns[],3,0)&lt;&gt;"","'"&amp;VLOOKUP(TableFields[Field],Columns[],3,0)&amp;"'","")</f>
        <v/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2" s="4" t="str">
        <f>IF(VLOOKUP(TableFields[Field],Columns[],5,0)=0,"","-&gt;"&amp;VLOOKUP(TableFields[Field],Columns[],5,0))</f>
        <v/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3" spans="1:11" x14ac:dyDescent="0.25">
      <c r="A93" s="2" t="s">
        <v>755</v>
      </c>
      <c r="B93" s="4" t="s">
        <v>21</v>
      </c>
      <c r="C93" s="4" t="str">
        <f>VLOOKUP(TableFields[Field],Columns[],2,0)&amp;"("</f>
        <v>bigIncrements(</v>
      </c>
      <c r="D93" s="4" t="str">
        <f>IF(VLOOKUP(TableFields[Field],Columns[],3,0)&lt;&gt;"","'"&amp;VLOOKUP(TableFields[Field],Columns[],3,0)&amp;"'","")</f>
        <v>'id'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4" spans="1:11" x14ac:dyDescent="0.25">
      <c r="A94" s="2" t="s">
        <v>755</v>
      </c>
      <c r="B94" s="4" t="s">
        <v>780</v>
      </c>
      <c r="C94" s="4" t="str">
        <f>VLOOKUP(TableFields[Field],Columns[],2,0)&amp;"("</f>
        <v>foreignCascade(</v>
      </c>
      <c r="D94" s="4" t="str">
        <f>IF(VLOOKUP(TableFields[Field],Columns[],3,0)&lt;&gt;"","'"&amp;VLOOKUP(TableFields[Field],Columns[],3,0)&amp;"'","")</f>
        <v>'area'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4" s="4" t="str">
        <f>IF(VLOOKUP(TableFields[Field],Columns[],5,0)=0,"","-&gt;"&amp;VLOOKUP(TableFields[Field],Columns[],5,0))</f>
        <v/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5" spans="1:11" x14ac:dyDescent="0.25">
      <c r="A95" s="2" t="s">
        <v>755</v>
      </c>
      <c r="B95" s="4" t="s">
        <v>783</v>
      </c>
      <c r="C95" s="4" t="str">
        <f>VLOOKUP(TableFields[Field],Columns[],2,0)&amp;"("</f>
        <v>unsignedBigInteger(</v>
      </c>
      <c r="D95" s="4" t="str">
        <f>IF(VLOOKUP(TableFields[Field],Columns[],3,0)&lt;&gt;"","'"&amp;VLOOKUP(TableFields[Field],Columns[],3,0)&amp;"'","")</f>
        <v>'user'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6" spans="1:11" x14ac:dyDescent="0.25">
      <c r="A96" s="2" t="s">
        <v>755</v>
      </c>
      <c r="B96" s="4" t="s">
        <v>288</v>
      </c>
      <c r="C96" s="4" t="str">
        <f>VLOOKUP(TableFields[Field],Columns[],2,0)&amp;"("</f>
        <v>audit(</v>
      </c>
      <c r="D96" s="4" t="str">
        <f>IF(VLOOKUP(TableFields[Field],Columns[],3,0)&lt;&gt;"","'"&amp;VLOOKUP(TableFields[Field],Columns[],3,0)&amp;"'","")</f>
        <v/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7" spans="1:11" x14ac:dyDescent="0.25">
      <c r="A97" s="2" t="s">
        <v>755</v>
      </c>
      <c r="B97" s="4" t="s">
        <v>792</v>
      </c>
      <c r="C97" s="4" t="str">
        <f>VLOOKUP(TableFields[Field],Columns[],2,0)&amp;"("</f>
        <v>foreign(</v>
      </c>
      <c r="D97" s="4" t="str">
        <f>IF(VLOOKUP(TableFields[Field],Columns[],3,0)&lt;&gt;"","'"&amp;VLOOKUP(TableFields[Field],Columns[],3,0)&amp;"'","")</f>
        <v>'user'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>-&gt;references('id')</v>
      </c>
      <c r="G97" s="4" t="str">
        <f>IF(VLOOKUP(TableFields[Field],Columns[],6,0)=0,"","-&gt;"&amp;VLOOKUP(TableFields[Field],Columns[],6,0))</f>
        <v>-&gt;on('users')</v>
      </c>
      <c r="H97" s="4" t="str">
        <f>IF(VLOOKUP(TableFields[Field],Columns[],7,0)=0,"","-&gt;"&amp;VLOOKUP(TableFields[Field],Columns[],7,0))</f>
        <v>-&gt;onUpdate('cascade')</v>
      </c>
      <c r="I97" s="4" t="str">
        <f>IF(VLOOKUP(TableFields[Field],Columns[],8,0)=0,"","-&gt;"&amp;VLOOKUP(TableFields[Field],Columns[],8,0))</f>
        <v>-&gt;onDelete('cascade')</v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98" spans="1:11" x14ac:dyDescent="0.25">
      <c r="A98" s="2" t="s">
        <v>757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2" t="s">
        <v>757</v>
      </c>
      <c r="B99" s="4" t="s">
        <v>790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'catcode'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0" spans="1:11" x14ac:dyDescent="0.25">
      <c r="A100" s="2" t="s">
        <v>757</v>
      </c>
      <c r="B100" s="4" t="s">
        <v>768</v>
      </c>
      <c r="C100" s="4" t="str">
        <f>VLOOKUP(TableFields[Field],Columns[],2,0)&amp;"("</f>
        <v>char(</v>
      </c>
      <c r="D100" s="4" t="str">
        <f>IF(VLOOKUP(TableFields[Field],Columns[],3,0)&lt;&gt;"","'"&amp;VLOOKUP(TableFields[Field],Columns[],3,0)&amp;"'","")</f>
        <v>'code'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>-&gt;index()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1" spans="1:11" x14ac:dyDescent="0.25">
      <c r="A101" s="2" t="s">
        <v>757</v>
      </c>
      <c r="B101" s="4" t="s">
        <v>23</v>
      </c>
      <c r="C101" s="4" t="str">
        <f>VLOOKUP(TableFields[Field],Columns[],2,0)&amp;"("</f>
        <v>string(</v>
      </c>
      <c r="D101" s="4" t="str">
        <f>IF(VLOOKUP(TableFields[Field],Columns[],3,0)&lt;&gt;"","'"&amp;VLOOKUP(TableFields[Field],Columns[],3,0)&amp;"'","")</f>
        <v>'name'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2" spans="1:11" x14ac:dyDescent="0.25">
      <c r="A102" s="2" t="s">
        <v>757</v>
      </c>
      <c r="B102" s="4" t="s">
        <v>875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'cocode'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3" spans="1:11" x14ac:dyDescent="0.25">
      <c r="A103" s="2" t="s">
        <v>757</v>
      </c>
      <c r="B103" s="4" t="s">
        <v>1634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'co_abr'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/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4" spans="1:11" x14ac:dyDescent="0.25">
      <c r="A104" s="2" t="s">
        <v>757</v>
      </c>
      <c r="B104" s="4" t="s">
        <v>876</v>
      </c>
      <c r="C104" s="4" t="str">
        <f>VLOOKUP(TableFields[Field],Columns[],2,0)&amp;"("</f>
        <v>char(</v>
      </c>
      <c r="D104" s="4" t="str">
        <f>IF(VLOOKUP(TableFields[Field],Columns[],3,0)&lt;&gt;"","'"&amp;VLOOKUP(TableFields[Field],Columns[],3,0)&amp;"'","")</f>
        <v>'brcode'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5" spans="1:11" x14ac:dyDescent="0.25">
      <c r="A105" s="2" t="s">
        <v>757</v>
      </c>
      <c r="B105" s="4" t="s">
        <v>1635</v>
      </c>
      <c r="C105" s="4" t="str">
        <f>VLOOKUP(TableFields[Field],Columns[],2,0)&amp;"("</f>
        <v>string(</v>
      </c>
      <c r="D105" s="4" t="str">
        <f>IF(VLOOKUP(TableFields[Field],Columns[],3,0)&lt;&gt;"","'"&amp;VLOOKUP(TableFields[Field],Columns[],3,0)&amp;"'","")</f>
        <v>'br_abr'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6" spans="1:11" x14ac:dyDescent="0.25">
      <c r="A106" s="2" t="s">
        <v>757</v>
      </c>
      <c r="B106" s="4" t="s">
        <v>1678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'currency'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07" spans="1:11" x14ac:dyDescent="0.25">
      <c r="A107" s="2" t="s">
        <v>757</v>
      </c>
      <c r="B107" s="4" t="s">
        <v>772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'type'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-&gt;default('Public')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08" spans="1:11" x14ac:dyDescent="0.25">
      <c r="A108" s="2" t="s">
        <v>757</v>
      </c>
      <c r="B108" s="4" t="s">
        <v>775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'status'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-&gt;default('Active')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09" spans="1:11" x14ac:dyDescent="0.25">
      <c r="A109" s="2" t="s">
        <v>757</v>
      </c>
      <c r="B109" s="4" t="s">
        <v>288</v>
      </c>
      <c r="C109" s="4" t="str">
        <f>VLOOKUP(TableFields[Field],Columns[],2,0)&amp;"("</f>
        <v>audit(</v>
      </c>
      <c r="D109" s="4" t="str">
        <f>IF(VLOOKUP(TableFields[Field],Columns[],3,0)&lt;&gt;"","'"&amp;VLOOKUP(TableFields[Field],Columns[],3,0)&amp;"'","")</f>
        <v/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9" s="4" t="str">
        <f>IF(VLOOKUP(TableFields[Field],Columns[],5,0)=0,"","-&gt;"&amp;VLOOKUP(TableFields[Field],Columns[],5,0))</f>
        <v/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0" spans="1:11" x14ac:dyDescent="0.25">
      <c r="A110" s="4" t="s">
        <v>850</v>
      </c>
      <c r="B110" s="4" t="s">
        <v>21</v>
      </c>
      <c r="C110" s="4" t="str">
        <f>VLOOKUP(TableFields[Field],Columns[],2,0)&amp;"("</f>
        <v>bigIncrements(</v>
      </c>
      <c r="D110" s="4" t="str">
        <f>IF(VLOOKUP(TableFields[Field],Columns[],3,0)&lt;&gt;"","'"&amp;VLOOKUP(TableFields[Field],Columns[],3,0)&amp;"'","")</f>
        <v>'id'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1" spans="1:11" x14ac:dyDescent="0.25">
      <c r="A111" s="4" t="s">
        <v>850</v>
      </c>
      <c r="B111" s="4" t="s">
        <v>768</v>
      </c>
      <c r="C111" s="4" t="str">
        <f>VLOOKUP(TableFields[Field],Columns[],2,0)&amp;"("</f>
        <v>char(</v>
      </c>
      <c r="D111" s="4" t="str">
        <f>IF(VLOOKUP(TableFields[Field],Columns[],3,0)&lt;&gt;"","'"&amp;VLOOKUP(TableFields[Field],Columns[],3,0)&amp;"'","")</f>
        <v>'code'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-&gt;index()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2" spans="1:11" x14ac:dyDescent="0.25">
      <c r="A112" s="4" t="s">
        <v>850</v>
      </c>
      <c r="B112" s="4" t="s">
        <v>1633</v>
      </c>
      <c r="C112" s="4" t="str">
        <f>VLOOKUP(TableFields[Field],Columns[],2,0)&amp;"("</f>
        <v>string(</v>
      </c>
      <c r="D112" s="4" t="str">
        <f>IF(VLOOKUP(TableFields[Field],Columns[],3,0)&lt;&gt;"","'"&amp;VLOOKUP(TableFields[Field],Columns[],3,0)&amp;"'","")</f>
        <v>'abr'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3" spans="1:11" x14ac:dyDescent="0.25">
      <c r="A113" s="4" t="s">
        <v>850</v>
      </c>
      <c r="B113" s="4" t="s">
        <v>1838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'display_name'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4" spans="1:11" x14ac:dyDescent="0.25">
      <c r="A114" s="4" t="s">
        <v>850</v>
      </c>
      <c r="B114" s="4" t="s">
        <v>1652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'category'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5" spans="1:11" x14ac:dyDescent="0.25">
      <c r="A115" s="4" t="s">
        <v>850</v>
      </c>
      <c r="B115" s="4" t="s">
        <v>1653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'wtype'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-&gt;index()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6" spans="1:11" x14ac:dyDescent="0.25">
      <c r="A116" s="4" t="s">
        <v>850</v>
      </c>
      <c r="B116" s="4" t="s">
        <v>851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'format'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-&gt;default('[BR][FN]-[FY]-[AI]')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17" spans="1:11" x14ac:dyDescent="0.25">
      <c r="A117" s="4" t="s">
        <v>850</v>
      </c>
      <c r="B117" s="4" t="s">
        <v>854</v>
      </c>
      <c r="C117" s="4" t="str">
        <f>VLOOKUP(TableFields[Field],Columns[],2,0)&amp;"("</f>
        <v>decimal(</v>
      </c>
      <c r="D117" s="4" t="str">
        <f>IF(VLOOKUP(TableFields[Field],Columns[],3,0)&lt;&gt;"","'"&amp;VLOOKUP(TableFields[Field],Columns[],3,0)&amp;"'","")</f>
        <v>'digit_length'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17" s="4" t="str">
        <f>IF(VLOOKUP(TableFields[Field],Columns[],5,0)=0,"","-&gt;"&amp;VLOOKUP(TableFields[Field],Columns[],5,0))</f>
        <v>-&gt;default(4)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18" spans="1:11" x14ac:dyDescent="0.25">
      <c r="A118" s="4" t="s">
        <v>850</v>
      </c>
      <c r="B118" s="4" t="s">
        <v>822</v>
      </c>
      <c r="C118" s="4" t="str">
        <f>VLOOKUP(TableFields[Field],Columns[],2,0)&amp;"("</f>
        <v>enum(</v>
      </c>
      <c r="D118" s="4" t="str">
        <f>IF(VLOOKUP(TableFields[Field],Columns[],3,0)&lt;&gt;"","'"&amp;VLOOKUP(TableFields[Field],Columns[],3,0)&amp;"'","")</f>
        <v>'direction'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18" s="4" t="str">
        <f>IF(VLOOKUP(TableFields[Field],Columns[],5,0)=0,"","-&gt;"&amp;VLOOKUP(TableFields[Field],Columns[],5,0))</f>
        <v>-&gt;default('Out')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19" spans="1:11" x14ac:dyDescent="0.25">
      <c r="A119" s="4" t="s">
        <v>850</v>
      </c>
      <c r="B119" s="4" t="s">
        <v>918</v>
      </c>
      <c r="C119" s="4" t="str">
        <f>VLOOKUP(TableFields[Field],Columns[],2,0)&amp;"("</f>
        <v>char(</v>
      </c>
      <c r="D119" s="4" t="str">
        <f>IF(VLOOKUP(TableFields[Field],Columns[],3,0)&lt;&gt;"","'"&amp;VLOOKUP(TableFields[Field],Columns[],3,0)&amp;"'","")</f>
        <v>'default_account'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0" spans="1:11" x14ac:dyDescent="0.25">
      <c r="A120" s="4" t="s">
        <v>850</v>
      </c>
      <c r="B120" s="4" t="s">
        <v>1839</v>
      </c>
      <c r="C120" s="4" t="str">
        <f>VLOOKUP(TableFields[Field],Columns[],2,0)&amp;"("</f>
        <v>foreignNullable(</v>
      </c>
      <c r="D120" s="4" t="str">
        <f>IF(VLOOKUP(TableFields[Field],Columns[],3,0)&lt;&gt;"","'"&amp;VLOOKUP(TableFields[Field],Columns[],3,0)&amp;"'","")</f>
        <v>'pricelist'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0" s="4" t="str">
        <f>IF(VLOOKUP(TableFields[Field],Columns[],5,0)=0,"","-&gt;"&amp;VLOOKUP(TableFields[Field],Columns[],5,0))</f>
        <v/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1" spans="1:11" x14ac:dyDescent="0.25">
      <c r="A121" s="4" t="s">
        <v>850</v>
      </c>
      <c r="B121" s="4" t="s">
        <v>920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'tax'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-&gt;default('No')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2" spans="1:11" x14ac:dyDescent="0.25">
      <c r="A122" s="4" t="s">
        <v>850</v>
      </c>
      <c r="B122" s="4" t="s">
        <v>921</v>
      </c>
      <c r="C122" s="4" t="str">
        <f>VLOOKUP(TableFields[Field],Columns[],2,0)&amp;"("</f>
        <v>enum(</v>
      </c>
      <c r="D122" s="4" t="str">
        <f>IF(VLOOKUP(TableFields[Field],Columns[],3,0)&lt;&gt;"","'"&amp;VLOOKUP(TableFields[Field],Columns[],3,0)&amp;"'","")</f>
        <v>'taxselection'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-&gt;default('Tax01')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3" spans="1:11" x14ac:dyDescent="0.25">
      <c r="A123" s="4" t="s">
        <v>850</v>
      </c>
      <c r="B123" s="4" t="s">
        <v>923</v>
      </c>
      <c r="C123" s="4" t="str">
        <f>VLOOKUP(TableFields[Field],Columns[],2,0)&amp;"("</f>
        <v>enum(</v>
      </c>
      <c r="D123" s="4" t="str">
        <f>IF(VLOOKUP(TableFields[Field],Columns[],3,0)&lt;&gt;"","'"&amp;VLOOKUP(TableFields[Field],Columns[],3,0)&amp;"'","")</f>
        <v>'taxunique'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>-&gt;default('No')</v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4" spans="1:11" x14ac:dyDescent="0.25">
      <c r="A124" s="4" t="s">
        <v>850</v>
      </c>
      <c r="B124" s="4" t="s">
        <v>925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'ratewithtax'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5" spans="1:11" x14ac:dyDescent="0.25">
      <c r="A125" s="4" t="s">
        <v>850</v>
      </c>
      <c r="B125" s="4" t="s">
        <v>926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'discount01'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-&gt;default('NotRequired')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6" spans="1:11" x14ac:dyDescent="0.25">
      <c r="A126" s="4" t="s">
        <v>850</v>
      </c>
      <c r="B126" s="4" t="s">
        <v>927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'discount02'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-&gt;default('NotRequired')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27" spans="1:11" x14ac:dyDescent="0.25">
      <c r="A127" s="4" t="s">
        <v>850</v>
      </c>
      <c r="B127" s="4" t="s">
        <v>928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'discount02base'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-&gt;default('Net')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28" spans="1:11" x14ac:dyDescent="0.25">
      <c r="A128" s="4" t="s">
        <v>850</v>
      </c>
      <c r="B128" s="4" t="s">
        <v>929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'discount03'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29" spans="1:11" x14ac:dyDescent="0.25">
      <c r="A129" s="4" t="s">
        <v>850</v>
      </c>
      <c r="B129" s="4" t="s">
        <v>930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'discountmode'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-&gt;default('None')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0" spans="1:11" x14ac:dyDescent="0.25">
      <c r="A130" s="4" t="s">
        <v>850</v>
      </c>
      <c r="B130" s="4" t="s">
        <v>931</v>
      </c>
      <c r="C130" s="4" t="str">
        <f>VLOOKUP(TableFields[Field],Columns[],2,0)&amp;"("</f>
        <v>char(</v>
      </c>
      <c r="D130" s="4" t="str">
        <f>IF(VLOOKUP(TableFields[Field],Columns[],3,0)&lt;&gt;"","'"&amp;VLOOKUP(TableFields[Field],Columns[],3,0)&amp;"'","")</f>
        <v>'discount'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1" spans="1:11" x14ac:dyDescent="0.25">
      <c r="A131" s="4" t="s">
        <v>850</v>
      </c>
      <c r="B131" s="4" t="s">
        <v>1695</v>
      </c>
      <c r="C131" s="4" t="str">
        <f>VLOOKUP(TableFields[Field],Columns[],2,0)&amp;"("</f>
        <v>char(</v>
      </c>
      <c r="D131" s="4" t="str">
        <f>IF(VLOOKUP(TableFields[Field],Columns[],3,0)&lt;&gt;"","'"&amp;VLOOKUP(TableFields[Field],Columns[],3,0)&amp;"'","")</f>
        <v>'list'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-&gt;default('01')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2" spans="1:11" x14ac:dyDescent="0.25">
      <c r="A132" s="4" t="s">
        <v>850</v>
      </c>
      <c r="B132" s="4" t="s">
        <v>775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4" t="s">
        <v>850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4" t="s">
        <v>890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4" t="s">
        <v>890</v>
      </c>
      <c r="B135" s="4" t="s">
        <v>768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6" spans="1:11" x14ac:dyDescent="0.25">
      <c r="A136" s="4" t="s">
        <v>890</v>
      </c>
      <c r="B136" s="4" t="s">
        <v>875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'cocode'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37" spans="1:11" x14ac:dyDescent="0.25">
      <c r="A137" s="4" t="s">
        <v>890</v>
      </c>
      <c r="B137" s="4" t="s">
        <v>23</v>
      </c>
      <c r="C137" s="4" t="str">
        <f>VLOOKUP(TableFields[Field],Columns[],2,0)&amp;"("</f>
        <v>string(</v>
      </c>
      <c r="D137" s="4" t="str">
        <f>IF(VLOOKUP(TableFields[Field],Columns[],3,0)&lt;&gt;"","'"&amp;VLOOKUP(TableFields[Field],Columns[],3,0)&amp;"'","")</f>
        <v>'name'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8" spans="1:11" x14ac:dyDescent="0.25">
      <c r="A138" s="4" t="s">
        <v>890</v>
      </c>
      <c r="B138" s="4" t="s">
        <v>1633</v>
      </c>
      <c r="C138" s="4" t="str">
        <f>VLOOKUP(TableFields[Field],Columns[],2,0)&amp;"("</f>
        <v>string(</v>
      </c>
      <c r="D138" s="4" t="str">
        <f>IF(VLOOKUP(TableFields[Field],Columns[],3,0)&lt;&gt;"","'"&amp;VLOOKUP(TableFields[Field],Columns[],3,0)&amp;"'","")</f>
        <v>'abr'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39" spans="1:11" x14ac:dyDescent="0.25">
      <c r="A139" s="4" t="s">
        <v>890</v>
      </c>
      <c r="B139" s="4" t="s">
        <v>891</v>
      </c>
      <c r="C139" s="4" t="str">
        <f>VLOOKUP(TableFields[Field],Columns[],2,0)&amp;"("</f>
        <v>datetime(</v>
      </c>
      <c r="D139" s="4" t="str">
        <f>IF(VLOOKUP(TableFields[Field],Columns[],3,0)&lt;&gt;"","'"&amp;VLOOKUP(TableFields[Field],Columns[],3,0)&amp;"'","")</f>
        <v>'start_date'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0" spans="1:11" x14ac:dyDescent="0.25">
      <c r="A140" s="4" t="s">
        <v>890</v>
      </c>
      <c r="B140" s="4" t="s">
        <v>893</v>
      </c>
      <c r="C140" s="4" t="str">
        <f>VLOOKUP(TableFields[Field],Columns[],2,0)&amp;"("</f>
        <v>datetime(</v>
      </c>
      <c r="D140" s="4" t="str">
        <f>IF(VLOOKUP(TableFields[Field],Columns[],3,0)&lt;&gt;"","'"&amp;VLOOKUP(TableFields[Field],Columns[],3,0)&amp;"'","")</f>
        <v>'end_date'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1" spans="1:11" x14ac:dyDescent="0.25">
      <c r="A141" s="4" t="s">
        <v>890</v>
      </c>
      <c r="B141" s="4" t="s">
        <v>895</v>
      </c>
      <c r="C141" s="4" t="str">
        <f>VLOOKUP(TableFields[Field],Columns[],2,0)&amp;"("</f>
        <v>enum(</v>
      </c>
      <c r="D141" s="4" t="str">
        <f>IF(VLOOKUP(TableFields[Field],Columns[],3,0)&lt;&gt;"","'"&amp;VLOOKUP(TableFields[Field],Columns[],3,0)&amp;"'","")</f>
        <v>'status'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1" s="4" t="str">
        <f>IF(VLOOKUP(TableFields[Field],Columns[],5,0)=0,"","-&gt;"&amp;VLOOKUP(TableFields[Field],Columns[],5,0))</f>
        <v>-&gt;default('ReadWrite')</v>
      </c>
      <c r="G141" s="4" t="str">
        <f>IF(VLOOKUP(TableFields[Field],Columns[],6,0)=0,"","-&gt;"&amp;VLOOKUP(TableFields[Field],Columns[],6,0))</f>
        <v>-&gt;nullable()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2" spans="1:11" x14ac:dyDescent="0.25">
      <c r="A142" s="4" t="s">
        <v>890</v>
      </c>
      <c r="B142" s="4" t="s">
        <v>288</v>
      </c>
      <c r="C142" s="4" t="str">
        <f>VLOOKUP(TableFields[Field],Columns[],2,0)&amp;"("</f>
        <v>audit(</v>
      </c>
      <c r="D142" s="4" t="str">
        <f>IF(VLOOKUP(TableFields[Field],Columns[],3,0)&lt;&gt;"","'"&amp;VLOOKUP(TableFields[Field],Columns[],3,0)&amp;"'","")</f>
        <v/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/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3" spans="1:11" x14ac:dyDescent="0.25">
      <c r="A143" s="2" t="s">
        <v>759</v>
      </c>
      <c r="B143" s="4" t="s">
        <v>21</v>
      </c>
      <c r="C143" s="4" t="str">
        <f>VLOOKUP(TableFields[Field],Columns[],2,0)&amp;"("</f>
        <v>bigIncrements(</v>
      </c>
      <c r="D143" s="4" t="str">
        <f>IF(VLOOKUP(TableFields[Field],Columns[],3,0)&lt;&gt;"","'"&amp;VLOOKUP(TableFields[Field],Columns[],3,0)&amp;"'","")</f>
        <v>'id'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/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4" spans="1:11" x14ac:dyDescent="0.25">
      <c r="A144" s="2" t="s">
        <v>759</v>
      </c>
      <c r="B144" s="4" t="s">
        <v>889</v>
      </c>
      <c r="C144" s="4" t="str">
        <f>VLOOKUP(TableFields[Field],Columns[],2,0)&amp;"("</f>
        <v>foreignCascade(</v>
      </c>
      <c r="D144" s="4" t="str">
        <f>IF(VLOOKUP(TableFields[Field],Columns[],3,0)&lt;&gt;"","'"&amp;VLOOKUP(TableFields[Field],Columns[],3,0)&amp;"'","")</f>
        <v>'user'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5" spans="1:11" x14ac:dyDescent="0.25">
      <c r="A145" s="2" t="s">
        <v>759</v>
      </c>
      <c r="B145" s="4" t="s">
        <v>791</v>
      </c>
      <c r="C145" s="4" t="str">
        <f>VLOOKUP(TableFields[Field],Columns[],2,0)&amp;"("</f>
        <v>foreignCascade(</v>
      </c>
      <c r="D145" s="4" t="str">
        <f>IF(VLOOKUP(TableFields[Field],Columns[],3,0)&lt;&gt;"","'"&amp;VLOOKUP(TableFields[Field],Columns[],3,0)&amp;"'","")</f>
        <v>'store'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6" spans="1:11" x14ac:dyDescent="0.25">
      <c r="A146" s="2" t="s">
        <v>759</v>
      </c>
      <c r="B146" s="4" t="s">
        <v>780</v>
      </c>
      <c r="C146" s="4" t="str">
        <f>VLOOKUP(TableFields[Field],Columns[],2,0)&amp;"("</f>
        <v>foreignCascade(</v>
      </c>
      <c r="D146" s="4" t="str">
        <f>IF(VLOOKUP(TableFields[Field],Columns[],3,0)&lt;&gt;"","'"&amp;VLOOKUP(TableFields[Field],Columns[],3,0)&amp;"'","")</f>
        <v>'area'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47" spans="1:11" x14ac:dyDescent="0.25">
      <c r="A147" s="2" t="s">
        <v>759</v>
      </c>
      <c r="B147" s="4" t="s">
        <v>775</v>
      </c>
      <c r="C147" s="4" t="str">
        <f>VLOOKUP(TableFields[Field],Columns[],2,0)&amp;"("</f>
        <v>enum(</v>
      </c>
      <c r="D147" s="4" t="str">
        <f>IF(VLOOKUP(TableFields[Field],Columns[],3,0)&lt;&gt;"","'"&amp;VLOOKUP(TableFields[Field],Columns[],3,0)&amp;"'","")</f>
        <v>'status'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7" s="4" t="str">
        <f>IF(VLOOKUP(TableFields[Field],Columns[],5,0)=0,"","-&gt;"&amp;VLOOKUP(TableFields[Field],Columns[],5,0))</f>
        <v>-&gt;nullable()</v>
      </c>
      <c r="G147" s="4" t="str">
        <f>IF(VLOOKUP(TableFields[Field],Columns[],6,0)=0,"","-&gt;"&amp;VLOOKUP(TableFields[Field],Columns[],6,0))</f>
        <v>-&gt;default('Active')</v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8" spans="1:11" x14ac:dyDescent="0.25">
      <c r="A148" s="2" t="s">
        <v>759</v>
      </c>
      <c r="B148" s="4" t="s">
        <v>288</v>
      </c>
      <c r="C148" s="4" t="str">
        <f>VLOOKUP(TableFields[Field],Columns[],2,0)&amp;"("</f>
        <v>audit(</v>
      </c>
      <c r="D148" s="4" t="str">
        <f>IF(VLOOKUP(TableFields[Field],Columns[],3,0)&lt;&gt;"","'"&amp;VLOOKUP(TableFields[Field],Columns[],3,0)&amp;"'","")</f>
        <v/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9" spans="1:11" x14ac:dyDescent="0.25">
      <c r="A149" s="4" t="s">
        <v>1683</v>
      </c>
      <c r="B149" s="4" t="s">
        <v>21</v>
      </c>
      <c r="C149" s="4" t="str">
        <f>VLOOKUP(TableFields[Field],Columns[],2,0)&amp;"("</f>
        <v>bigIncrements(</v>
      </c>
      <c r="D149" s="4" t="str">
        <f>IF(VLOOKUP(TableFields[Field],Columns[],3,0)&lt;&gt;"","'"&amp;VLOOKUP(TableFields[Field],Columns[],3,0)&amp;"'","")</f>
        <v>'id'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0" spans="1:11" x14ac:dyDescent="0.25">
      <c r="A150" s="4" t="s">
        <v>1683</v>
      </c>
      <c r="B150" s="4" t="s">
        <v>23</v>
      </c>
      <c r="C150" s="4" t="str">
        <f>VLOOKUP(TableFields[Field],Columns[],2,0)&amp;"("</f>
        <v>string(</v>
      </c>
      <c r="D150" s="4" t="str">
        <f>IF(VLOOKUP(TableFields[Field],Columns[],3,0)&lt;&gt;"","'"&amp;VLOOKUP(TableFields[Field],Columns[],3,0)&amp;"'","")</f>
        <v>'name'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-&gt;index()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1" spans="1:11" x14ac:dyDescent="0.25">
      <c r="A151" s="4" t="s">
        <v>1683</v>
      </c>
      <c r="B151" s="4" t="s">
        <v>768</v>
      </c>
      <c r="C151" s="4" t="str">
        <f>VLOOKUP(TableFields[Field],Columns[],2,0)&amp;"("</f>
        <v>char(</v>
      </c>
      <c r="D151" s="4" t="str">
        <f>IF(VLOOKUP(TableFields[Field],Columns[],3,0)&lt;&gt;"","'"&amp;VLOOKUP(TableFields[Field],Columns[],3,0)&amp;"'","")</f>
        <v>'code'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-&gt;index()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2" spans="1:11" x14ac:dyDescent="0.25">
      <c r="A152" s="4" t="s">
        <v>1683</v>
      </c>
      <c r="B152" s="4" t="s">
        <v>1684</v>
      </c>
      <c r="C152" s="4" t="str">
        <f>VLOOKUP(TableFields[Field],Columns[],2,0)&amp;"("</f>
        <v>char(</v>
      </c>
      <c r="D152" s="4" t="str">
        <f>IF(VLOOKUP(TableFields[Field],Columns[],3,0)&lt;&gt;"","'"&amp;VLOOKUP(TableFields[Field],Columns[],3,0)&amp;"'","")</f>
        <v>'list'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2" s="4" t="str">
        <f>IF(VLOOKUP(TableFields[Field],Columns[],5,0)=0,"","-&gt;"&amp;VLOOKUP(TableFields[Field],Columns[],5,0))</f>
        <v>-&gt;nullable()</v>
      </c>
      <c r="G152" s="4" t="str">
        <f>IF(VLOOKUP(TableFields[Field],Columns[],6,0)=0,"","-&gt;"&amp;VLOOKUP(TableFields[Field],Columns[],6,0))</f>
        <v>-&gt;index()</v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3" spans="1:11" x14ac:dyDescent="0.25">
      <c r="A153" s="4" t="s">
        <v>1683</v>
      </c>
      <c r="B153" s="4" t="s">
        <v>288</v>
      </c>
      <c r="C153" s="4" t="str">
        <f>VLOOKUP(TableFields[Field],Columns[],2,0)&amp;"("</f>
        <v>audit(</v>
      </c>
      <c r="D153" s="4" t="str">
        <f>IF(VLOOKUP(TableFields[Field],Columns[],3,0)&lt;&gt;"","'"&amp;VLOOKUP(TableFields[Field],Columns[],3,0)&amp;"'","")</f>
        <v/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4" spans="1:11" x14ac:dyDescent="0.25">
      <c r="A154" s="4" t="s">
        <v>760</v>
      </c>
      <c r="B154" s="4" t="s">
        <v>21</v>
      </c>
      <c r="C154" s="4" t="str">
        <f>VLOOKUP(TableFields[Field],Columns[],2,0)&amp;"("</f>
        <v>bigIncrements(</v>
      </c>
      <c r="D154" s="4" t="str">
        <f>IF(VLOOKUP(TableFields[Field],Columns[],3,0)&lt;&gt;"","'"&amp;VLOOKUP(TableFields[Field],Columns[],3,0)&amp;"'","")</f>
        <v>'id'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4" s="4" t="str">
        <f>IF(VLOOKUP(TableFields[Field],Columns[],5,0)=0,"","-&gt;"&amp;VLOOKUP(TableFields[Field],Columns[],5,0))</f>
        <v/>
      </c>
      <c r="G154" s="4" t="str">
        <f>IF(VLOOKUP(TableFields[Field],Columns[],6,0)=0,"","-&gt;"&amp;VLOOKUP(TableFields[Field],Columns[],6,0))</f>
        <v/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5" spans="1:11" x14ac:dyDescent="0.25">
      <c r="A155" s="4" t="s">
        <v>760</v>
      </c>
      <c r="B155" s="4" t="s">
        <v>810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6" spans="1:11" x14ac:dyDescent="0.25">
      <c r="A156" s="4" t="s">
        <v>760</v>
      </c>
      <c r="B156" s="4" t="s">
        <v>23</v>
      </c>
      <c r="C156" s="4" t="str">
        <f>VLOOKUP(TableFields[Field],Columns[],2,0)&amp;"("</f>
        <v>string(</v>
      </c>
      <c r="D156" s="4" t="str">
        <f>IF(VLOOKUP(TableFields[Field],Columns[],3,0)&lt;&gt;"","'"&amp;VLOOKUP(TableFields[Field],Columns[],3,0)&amp;"'","")</f>
        <v>'name'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7" spans="1:11" x14ac:dyDescent="0.25">
      <c r="A157" s="4" t="s">
        <v>760</v>
      </c>
      <c r="B157" s="4" t="s">
        <v>807</v>
      </c>
      <c r="C157" s="4" t="str">
        <f>VLOOKUP(TableFields[Field],Columns[],2,0)&amp;"("</f>
        <v>char(</v>
      </c>
      <c r="D157" s="4" t="str">
        <f>IF(VLOOKUP(TableFields[Field],Columns[],3,0)&lt;&gt;"","'"&amp;VLOOKUP(TableFields[Field],Columns[],3,0)&amp;"'","")</f>
        <v>'uom'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7" s="4" t="str">
        <f>IF(VLOOKUP(TableFields[Field],Columns[],5,0)=0,"","-&gt;"&amp;VLOOKUP(TableFields[Field],Columns[],5,0))</f>
        <v>-&gt;nullable()</v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58" spans="1:11" x14ac:dyDescent="0.25">
      <c r="A158" s="4" t="s">
        <v>760</v>
      </c>
      <c r="B158" s="4" t="s">
        <v>808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'partcode'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59" spans="1:11" x14ac:dyDescent="0.25">
      <c r="A159" s="4" t="s">
        <v>760</v>
      </c>
      <c r="B159" s="4" t="s">
        <v>809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'barcode'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0" spans="1:11" x14ac:dyDescent="0.25">
      <c r="A160" s="4" t="s">
        <v>760</v>
      </c>
      <c r="B160" s="4" t="s">
        <v>796</v>
      </c>
      <c r="C160" s="5" t="str">
        <f>VLOOKUP(TableFields[Field],Columns[],2,0)&amp;"("</f>
        <v>string(</v>
      </c>
      <c r="D160" s="5" t="str">
        <f>IF(VLOOKUP(TableFields[Field],Columns[],3,0)&lt;&gt;"","'"&amp;VLOOKUP(TableFields[Field],Columns[],3,0)&amp;"'","")</f>
        <v>'narration'</v>
      </c>
      <c r="E1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0" s="5" t="str">
        <f>IF(VLOOKUP(TableFields[Field],Columns[],5,0)=0,"","-&gt;"&amp;VLOOKUP(TableFields[Field],Columns[],5,0))</f>
        <v>-&gt;nullable()</v>
      </c>
      <c r="G160" s="5" t="str">
        <f>IF(VLOOKUP(TableFields[Field],Columns[],6,0)=0,"","-&gt;"&amp;VLOOKUP(TableFields[Field],Columns[],6,0))</f>
        <v/>
      </c>
      <c r="H160" s="5" t="str">
        <f>IF(VLOOKUP(TableFields[Field],Columns[],7,0)=0,"","-&gt;"&amp;VLOOKUP(TableFields[Field],Columns[],7,0))</f>
        <v/>
      </c>
      <c r="I160" s="5" t="str">
        <f>IF(VLOOKUP(TableFields[Field],Columns[],8,0)=0,"","-&gt;"&amp;VLOOKUP(TableFields[Field],Columns[],8,0))</f>
        <v/>
      </c>
      <c r="J160" s="5" t="str">
        <f>IF(VLOOKUP(TableFields[Field],Columns[],9,0)=0,"","-&gt;"&amp;VLOOKUP(TableFields[Field],Columns[],9,0))</f>
        <v/>
      </c>
      <c r="K16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1" spans="1:11" x14ac:dyDescent="0.25">
      <c r="A161" s="4" t="s">
        <v>760</v>
      </c>
      <c r="B161" s="4" t="s">
        <v>798</v>
      </c>
      <c r="C161" s="5" t="str">
        <f>VLOOKUP(TableFields[Field],Columns[],2,0)&amp;"("</f>
        <v>string(</v>
      </c>
      <c r="D161" s="5" t="str">
        <f>IF(VLOOKUP(TableFields[Field],Columns[],3,0)&lt;&gt;"","'"&amp;VLOOKUP(TableFields[Field],Columns[],3,0)&amp;"'","")</f>
        <v>'narration2'</v>
      </c>
      <c r="E1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1" s="5" t="str">
        <f>IF(VLOOKUP(TableFields[Field],Columns[],5,0)=0,"","-&gt;"&amp;VLOOKUP(TableFields[Field],Columns[],5,0))</f>
        <v>-&gt;nullable()</v>
      </c>
      <c r="G161" s="5" t="str">
        <f>IF(VLOOKUP(TableFields[Field],Columns[],6,0)=0,"","-&gt;"&amp;VLOOKUP(TableFields[Field],Columns[],6,0))</f>
        <v/>
      </c>
      <c r="H161" s="5" t="str">
        <f>IF(VLOOKUP(TableFields[Field],Columns[],7,0)=0,"","-&gt;"&amp;VLOOKUP(TableFields[Field],Columns[],7,0))</f>
        <v/>
      </c>
      <c r="I161" s="5" t="str">
        <f>IF(VLOOKUP(TableFields[Field],Columns[],8,0)=0,"","-&gt;"&amp;VLOOKUP(TableFields[Field],Columns[],8,0))</f>
        <v/>
      </c>
      <c r="J161" s="5" t="str">
        <f>IF(VLOOKUP(TableFields[Field],Columns[],9,0)=0,"","-&gt;"&amp;VLOOKUP(TableFields[Field],Columns[],9,0))</f>
        <v/>
      </c>
      <c r="K16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2" spans="1:11" x14ac:dyDescent="0.25">
      <c r="A162" s="4" t="s">
        <v>760</v>
      </c>
      <c r="B162" s="4" t="s">
        <v>1705</v>
      </c>
      <c r="C162" s="5" t="str">
        <f>VLOOKUP(TableFields[Field],Columns[],2,0)&amp;"("</f>
        <v>char(</v>
      </c>
      <c r="D162" s="5" t="str">
        <f>IF(VLOOKUP(TableFields[Field],Columns[],3,0)&lt;&gt;"","'"&amp;VLOOKUP(TableFields[Field],Columns[],3,0)&amp;"'","")</f>
        <v>'taxcode01'</v>
      </c>
      <c r="E1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2" s="5" t="str">
        <f>IF(VLOOKUP(TableFields[Field],Columns[],5,0)=0,"","-&gt;"&amp;VLOOKUP(TableFields[Field],Columns[],5,0))</f>
        <v>-&gt;nullable()</v>
      </c>
      <c r="G162" s="5" t="str">
        <f>IF(VLOOKUP(TableFields[Field],Columns[],6,0)=0,"","-&gt;"&amp;VLOOKUP(TableFields[Field],Columns[],6,0))</f>
        <v>-&gt;index()</v>
      </c>
      <c r="H162" s="5" t="str">
        <f>IF(VLOOKUP(TableFields[Field],Columns[],7,0)=0,"","-&gt;"&amp;VLOOKUP(TableFields[Field],Columns[],7,0))</f>
        <v/>
      </c>
      <c r="I162" s="5" t="str">
        <f>IF(VLOOKUP(TableFields[Field],Columns[],8,0)=0,"","-&gt;"&amp;VLOOKUP(TableFields[Field],Columns[],8,0))</f>
        <v/>
      </c>
      <c r="J162" s="5" t="str">
        <f>IF(VLOOKUP(TableFields[Field],Columns[],9,0)=0,"","-&gt;"&amp;VLOOKUP(TableFields[Field],Columns[],9,0))</f>
        <v/>
      </c>
      <c r="K162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3" spans="1:11" x14ac:dyDescent="0.25">
      <c r="A163" s="4" t="s">
        <v>760</v>
      </c>
      <c r="B163" s="4" t="s">
        <v>1703</v>
      </c>
      <c r="C163" s="5" t="str">
        <f>VLOOKUP(TableFields[Field],Columns[],2,0)&amp;"("</f>
        <v>decimal(</v>
      </c>
      <c r="D163" s="5" t="str">
        <f>IF(VLOOKUP(TableFields[Field],Columns[],3,0)&lt;&gt;"","'"&amp;VLOOKUP(TableFields[Field],Columns[],3,0)&amp;"'","")</f>
        <v>'taxfactor01'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3" s="5" t="str">
        <f>IF(VLOOKUP(TableFields[Field],Columns[],5,0)=0,"","-&gt;"&amp;VLOOKUP(TableFields[Field],Columns[],5,0))</f>
        <v>-&gt;default('0')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4" spans="1:11" x14ac:dyDescent="0.25">
      <c r="A164" s="4" t="s">
        <v>760</v>
      </c>
      <c r="B164" s="4" t="s">
        <v>1704</v>
      </c>
      <c r="C164" s="5" t="str">
        <f>VLOOKUP(TableFields[Field],Columns[],2,0)&amp;"("</f>
        <v>decimal(</v>
      </c>
      <c r="D164" s="5" t="str">
        <f>IF(VLOOKUP(TableFields[Field],Columns[],3,0)&lt;&gt;"","'"&amp;VLOOKUP(TableFields[Field],Columns[],3,0)&amp;"'","")</f>
        <v>'subtaxfactor01'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4" s="5" t="str">
        <f>IF(VLOOKUP(TableFields[Field],Columns[],5,0)=0,"","-&gt;"&amp;VLOOKUP(TableFields[Field],Columns[],5,0))</f>
        <v>-&gt;default('0')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5" spans="1:11" x14ac:dyDescent="0.25">
      <c r="A165" s="4" t="s">
        <v>760</v>
      </c>
      <c r="B165" s="4" t="s">
        <v>1702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6" spans="1:11" x14ac:dyDescent="0.25">
      <c r="A166" s="4" t="s">
        <v>760</v>
      </c>
      <c r="B166" s="4" t="s">
        <v>1679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'taxfactor02'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67" spans="1:11" x14ac:dyDescent="0.25">
      <c r="A167" s="4" t="s">
        <v>760</v>
      </c>
      <c r="B167" s="4" t="s">
        <v>1680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'subtaxfactor02'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68" spans="1:11" x14ac:dyDescent="0.25">
      <c r="A168" s="4" t="s">
        <v>760</v>
      </c>
      <c r="B168" s="4" t="s">
        <v>772</v>
      </c>
      <c r="C168" s="4" t="str">
        <f>VLOOKUP(TableFields[Field],Columns[],2,0)&amp;"("</f>
        <v>enum(</v>
      </c>
      <c r="D168" s="4" t="str">
        <f>IF(VLOOKUP(TableFields[Field],Columns[],3,0)&lt;&gt;"","'"&amp;VLOOKUP(TableFields[Field],Columns[],3,0)&amp;"'","")</f>
        <v>'type'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>-&gt;default('Public')</v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69" spans="1:11" x14ac:dyDescent="0.25">
      <c r="A169" s="4" t="s">
        <v>760</v>
      </c>
      <c r="B169" s="4" t="s">
        <v>775</v>
      </c>
      <c r="C169" s="4" t="str">
        <f>VLOOKUP(TableFields[Field],Columns[],2,0)&amp;"("</f>
        <v>enum(</v>
      </c>
      <c r="D169" s="4" t="str">
        <f>IF(VLOOKUP(TableFields[Field],Columns[],3,0)&lt;&gt;"","'"&amp;VLOOKUP(TableFields[Field],Columns[],3,0)&amp;"'","")</f>
        <v>'status'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-&gt;default('Active')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0" spans="1:11" x14ac:dyDescent="0.25">
      <c r="A170" s="4" t="s">
        <v>760</v>
      </c>
      <c r="B170" s="4" t="s">
        <v>288</v>
      </c>
      <c r="C170" s="4" t="str">
        <f>VLOOKUP(TableFields[Field],Columns[],2,0)&amp;"("</f>
        <v>audit(</v>
      </c>
      <c r="D170" s="4" t="str">
        <f>IF(VLOOKUP(TableFields[Field],Columns[],3,0)&lt;&gt;"","'"&amp;VLOOKUP(TableFields[Field],Columns[],3,0)&amp;"'","")</f>
        <v/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1" spans="1:11" x14ac:dyDescent="0.25">
      <c r="A171" s="4" t="s">
        <v>1697</v>
      </c>
      <c r="B171" s="4" t="s">
        <v>21</v>
      </c>
      <c r="C171" s="4" t="str">
        <f>VLOOKUP(TableFields[Field],Columns[],2,0)&amp;"("</f>
        <v>bigIncrements(</v>
      </c>
      <c r="D171" s="4" t="str">
        <f>IF(VLOOKUP(TableFields[Field],Columns[],3,0)&lt;&gt;"","'"&amp;VLOOKUP(TableFields[Field],Columns[],3,0)&amp;"'","")</f>
        <v>'id'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2" spans="1:11" x14ac:dyDescent="0.25">
      <c r="A172" s="4" t="s">
        <v>1697</v>
      </c>
      <c r="B172" s="4" t="s">
        <v>812</v>
      </c>
      <c r="C172" s="4" t="str">
        <f>VLOOKUP(TableFields[Field],Columns[],2,0)&amp;"("</f>
        <v>foreignCascade(</v>
      </c>
      <c r="D172" s="4" t="str">
        <f>IF(VLOOKUP(TableFields[Field],Columns[],3,0)&lt;&gt;"","'"&amp;VLOOKUP(TableFields[Field],Columns[],3,0)&amp;"'","")</f>
        <v>'product'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3" spans="1:11" x14ac:dyDescent="0.25">
      <c r="A173" s="4" t="s">
        <v>1697</v>
      </c>
      <c r="B173" s="4" t="s">
        <v>1685</v>
      </c>
      <c r="C173" s="4" t="str">
        <f>VLOOKUP(TableFields[Field],Columns[],2,0)&amp;"("</f>
        <v>foreignNullable(</v>
      </c>
      <c r="D173" s="4" t="str">
        <f>IF(VLOOKUP(TableFields[Field],Columns[],3,0)&lt;&gt;"","'"&amp;VLOOKUP(TableFields[Field],Columns[],3,0)&amp;"'","")</f>
        <v>'g01'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4" spans="1:11" x14ac:dyDescent="0.25">
      <c r="A174" s="4" t="s">
        <v>1697</v>
      </c>
      <c r="B174" s="4" t="s">
        <v>1686</v>
      </c>
      <c r="C174" s="4" t="str">
        <f>VLOOKUP(TableFields[Field],Columns[],2,0)&amp;"("</f>
        <v>foreignNullable(</v>
      </c>
      <c r="D174" s="4" t="str">
        <f>IF(VLOOKUP(TableFields[Field],Columns[],3,0)&lt;&gt;"","'"&amp;VLOOKUP(TableFields[Field],Columns[],3,0)&amp;"'","")</f>
        <v>'g02'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5" spans="1:11" x14ac:dyDescent="0.25">
      <c r="A175" s="4" t="s">
        <v>1697</v>
      </c>
      <c r="B175" s="4" t="s">
        <v>1687</v>
      </c>
      <c r="C175" s="4" t="str">
        <f>VLOOKUP(TableFields[Field],Columns[],2,0)&amp;"("</f>
        <v>foreignNullable(</v>
      </c>
      <c r="D175" s="4" t="str">
        <f>IF(VLOOKUP(TableFields[Field],Columns[],3,0)&lt;&gt;"","'"&amp;VLOOKUP(TableFields[Field],Columns[],3,0)&amp;"'","")</f>
        <v>'g03'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6" spans="1:11" x14ac:dyDescent="0.25">
      <c r="A176" s="4" t="s">
        <v>1697</v>
      </c>
      <c r="B176" s="4" t="s">
        <v>1688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'g04'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77" spans="1:11" x14ac:dyDescent="0.25">
      <c r="A177" s="4" t="s">
        <v>1697</v>
      </c>
      <c r="B177" s="4" t="s">
        <v>1689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'g05'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78" spans="1:11" x14ac:dyDescent="0.25">
      <c r="A178" s="4" t="s">
        <v>1697</v>
      </c>
      <c r="B178" s="4" t="s">
        <v>1690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'g06'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79" spans="1:11" x14ac:dyDescent="0.25">
      <c r="A179" s="4" t="s">
        <v>1697</v>
      </c>
      <c r="B179" s="4" t="s">
        <v>1691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'g07'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0" spans="1:11" x14ac:dyDescent="0.25">
      <c r="A180" s="4" t="s">
        <v>1697</v>
      </c>
      <c r="B180" s="4" t="s">
        <v>1692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'g08'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1" spans="1:11" x14ac:dyDescent="0.25">
      <c r="A181" s="4" t="s">
        <v>1697</v>
      </c>
      <c r="B181" s="4" t="s">
        <v>1693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'g09'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2" spans="1:11" x14ac:dyDescent="0.25">
      <c r="A182" s="4" t="s">
        <v>1697</v>
      </c>
      <c r="B182" s="4" t="s">
        <v>1694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'g10'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3" spans="1:11" x14ac:dyDescent="0.25">
      <c r="A183" s="4" t="s">
        <v>1697</v>
      </c>
      <c r="B183" s="4" t="s">
        <v>288</v>
      </c>
      <c r="C183" s="4" t="str">
        <f>VLOOKUP(TableFields[Field],Columns[],2,0)&amp;"("</f>
        <v>audit(</v>
      </c>
      <c r="D183" s="4" t="str">
        <f>IF(VLOOKUP(TableFields[Field],Columns[],3,0)&lt;&gt;"","'"&amp;VLOOKUP(TableFields[Field],Columns[],3,0)&amp;"'","")</f>
        <v/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4" spans="1:11" x14ac:dyDescent="0.25">
      <c r="A184" s="4" t="s">
        <v>1709</v>
      </c>
      <c r="B184" s="4" t="s">
        <v>21</v>
      </c>
      <c r="C184" s="4" t="str">
        <f>VLOOKUP(TableFields[Field],Columns[],2,0)&amp;"("</f>
        <v>bigIncrements(</v>
      </c>
      <c r="D184" s="4" t="str">
        <f>IF(VLOOKUP(TableFields[Field],Columns[],3,0)&lt;&gt;"","'"&amp;VLOOKUP(TableFields[Field],Columns[],3,0)&amp;"'","")</f>
        <v>'id'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5" spans="1:11" x14ac:dyDescent="0.25">
      <c r="A185" s="4" t="s">
        <v>1709</v>
      </c>
      <c r="B185" s="4" t="s">
        <v>821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'product'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6" spans="1:11" x14ac:dyDescent="0.25">
      <c r="A186" s="4" t="s">
        <v>1709</v>
      </c>
      <c r="B186" s="4" t="s">
        <v>1710</v>
      </c>
      <c r="C186" s="4" t="str">
        <f>VLOOKUP(TableFields[Field],Columns[],2,0)&amp;"("</f>
        <v>string(</v>
      </c>
      <c r="D186" s="4" t="str">
        <f>IF(VLOOKUP(TableFields[Field],Columns[],3,0)&lt;&gt;"","'"&amp;VLOOKUP(TableFields[Field],Columns[],3,0)&amp;"'","")</f>
        <v>'image01'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6" s="4" t="str">
        <f>IF(VLOOKUP(TableFields[Field],Columns[],5,0)=0,"","-&gt;"&amp;VLOOKUP(TableFields[Field],Columns[],5,0))</f>
        <v>-&gt;nullable()</v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87" spans="1:11" x14ac:dyDescent="0.25">
      <c r="A187" s="4" t="s">
        <v>1709</v>
      </c>
      <c r="B187" s="4" t="s">
        <v>1711</v>
      </c>
      <c r="C187" s="4" t="str">
        <f>VLOOKUP(TableFields[Field],Columns[],2,0)&amp;"("</f>
        <v>string(</v>
      </c>
      <c r="D187" s="4" t="str">
        <f>IF(VLOOKUP(TableFields[Field],Columns[],3,0)&lt;&gt;"","'"&amp;VLOOKUP(TableFields[Field],Columns[],3,0)&amp;"'","")</f>
        <v>'image02'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7" s="4" t="str">
        <f>IF(VLOOKUP(TableFields[Field],Columns[],5,0)=0,"","-&gt;"&amp;VLOOKUP(TableFields[Field],Columns[],5,0))</f>
        <v>-&gt;nullable()</v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88" spans="1:11" x14ac:dyDescent="0.25">
      <c r="A188" s="4" t="s">
        <v>1709</v>
      </c>
      <c r="B188" s="4" t="s">
        <v>1712</v>
      </c>
      <c r="C188" s="4" t="str">
        <f>VLOOKUP(TableFields[Field],Columns[],2,0)&amp;"("</f>
        <v>string(</v>
      </c>
      <c r="D188" s="4" t="str">
        <f>IF(VLOOKUP(TableFields[Field],Columns[],3,0)&lt;&gt;"","'"&amp;VLOOKUP(TableFields[Field],Columns[],3,0)&amp;"'","")</f>
        <v>'image03'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8" s="4" t="str">
        <f>IF(VLOOKUP(TableFields[Field],Columns[],5,0)=0,"","-&gt;"&amp;VLOOKUP(TableFields[Field],Columns[],5,0))</f>
        <v>-&gt;nullable()</v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89" spans="1:11" x14ac:dyDescent="0.25">
      <c r="A189" s="4" t="s">
        <v>1709</v>
      </c>
      <c r="B189" s="4" t="s">
        <v>1713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'image04'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0" spans="1:11" x14ac:dyDescent="0.25">
      <c r="A190" s="4" t="s">
        <v>1709</v>
      </c>
      <c r="B190" s="4" t="s">
        <v>1714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'image05'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1" spans="1:11" x14ac:dyDescent="0.25">
      <c r="A191" s="4" t="s">
        <v>1709</v>
      </c>
      <c r="B191" s="4" t="s">
        <v>1715</v>
      </c>
      <c r="C191" s="4" t="str">
        <f>VLOOKUP(TableFields[Field],Columns[],2,0)&amp;"("</f>
        <v>enum(</v>
      </c>
      <c r="D191" s="4" t="str">
        <f>IF(VLOOKUP(TableFields[Field],Columns[],3,0)&lt;&gt;"","'"&amp;VLOOKUP(TableFields[Field],Columns[],3,0)&amp;"'","")</f>
        <v>'default'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-&gt;default('Image 01')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2" spans="1:11" x14ac:dyDescent="0.25">
      <c r="A192" s="4" t="s">
        <v>1709</v>
      </c>
      <c r="B192" s="4" t="s">
        <v>288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x14ac:dyDescent="0.25">
      <c r="A193" s="4" t="s">
        <v>762</v>
      </c>
      <c r="B193" s="4" t="s">
        <v>21</v>
      </c>
      <c r="C193" s="4" t="str">
        <f>VLOOKUP(TableFields[Field],Columns[],2,0)&amp;"("</f>
        <v>bigIncrements(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4" spans="1:11" x14ac:dyDescent="0.25">
      <c r="A194" s="4" t="s">
        <v>762</v>
      </c>
      <c r="B194" s="4" t="s">
        <v>768</v>
      </c>
      <c r="C194" s="4" t="str">
        <f>VLOOKUP(TableFields[Field],Columns[],2,0)&amp;"("</f>
        <v>char(</v>
      </c>
      <c r="D194" s="4" t="str">
        <f>IF(VLOOKUP(TableFields[Field],Columns[],3,0)&lt;&gt;"","'"&amp;VLOOKUP(TableFields[Field],Columns[],3,0)&amp;"'","")</f>
        <v>'code'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5" spans="1:11" x14ac:dyDescent="0.25">
      <c r="A195" s="4" t="s">
        <v>762</v>
      </c>
      <c r="B195" s="4" t="s">
        <v>23</v>
      </c>
      <c r="C195" s="4" t="str">
        <f>VLOOKUP(TableFields[Field],Columns[],2,0)&amp;"("</f>
        <v>string(</v>
      </c>
      <c r="D195" s="4" t="str">
        <f>IF(VLOOKUP(TableFields[Field],Columns[],3,0)&lt;&gt;"","'"&amp;VLOOKUP(TableFields[Field],Columns[],3,0)&amp;"'","")</f>
        <v>'name'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6" spans="1:11" x14ac:dyDescent="0.25">
      <c r="A196" s="4" t="s">
        <v>762</v>
      </c>
      <c r="B196" s="4" t="s">
        <v>775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'status'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-&gt;default('Active')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7" spans="1:11" x14ac:dyDescent="0.25">
      <c r="A197" s="4" t="s">
        <v>762</v>
      </c>
      <c r="B197" s="4" t="s">
        <v>288</v>
      </c>
      <c r="C197" s="4" t="str">
        <f>VLOOKUP(TableFields[Field],Columns[],2,0)&amp;"("</f>
        <v>audit(</v>
      </c>
      <c r="D197" s="4" t="str">
        <f>IF(VLOOKUP(TableFields[Field],Columns[],3,0)&lt;&gt;"","'"&amp;VLOOKUP(TableFields[Field],Columns[],3,0)&amp;"'","")</f>
        <v/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8" spans="1:11" x14ac:dyDescent="0.25">
      <c r="A198" s="4" t="s">
        <v>763</v>
      </c>
      <c r="B198" s="4" t="s">
        <v>21</v>
      </c>
      <c r="C198" s="4" t="str">
        <f>VLOOKUP(TableFields[Field],Columns[],2,0)&amp;"("</f>
        <v>bigIncrements(</v>
      </c>
      <c r="D198" s="4" t="str">
        <f>IF(VLOOKUP(TableFields[Field],Columns[],3,0)&lt;&gt;"","'"&amp;VLOOKUP(TableFields[Field],Columns[],3,0)&amp;"'","")</f>
        <v>'id'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/>
      </c>
      <c r="G198" s="4" t="str">
        <f>IF(VLOOKUP(TableFields[Field],Columns[],6,0)=0,"","-&gt;"&amp;VLOOKUP(TableFields[Field],Columns[],6,0))</f>
        <v/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9" spans="1:11" x14ac:dyDescent="0.25">
      <c r="A199" s="4" t="s">
        <v>763</v>
      </c>
      <c r="B199" s="4" t="s">
        <v>811</v>
      </c>
      <c r="C199" s="4" t="str">
        <f>VLOOKUP(TableFields[Field],Columns[],2,0)&amp;"("</f>
        <v>foreignCascade(</v>
      </c>
      <c r="D199" s="4" t="str">
        <f>IF(VLOOKUP(TableFields[Field],Columns[],3,0)&lt;&gt;"","'"&amp;VLOOKUP(TableFields[Field],Columns[],3,0)&amp;"'","")</f>
        <v>'pricelist'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0" spans="1:11" x14ac:dyDescent="0.25">
      <c r="A200" s="4" t="s">
        <v>763</v>
      </c>
      <c r="B200" s="4" t="s">
        <v>812</v>
      </c>
      <c r="C200" s="4" t="str">
        <f>VLOOKUP(TableFields[Field],Columns[],2,0)&amp;"("</f>
        <v>foreignCascade(</v>
      </c>
      <c r="D200" s="4" t="str">
        <f>IF(VLOOKUP(TableFields[Field],Columns[],3,0)&lt;&gt;"","'"&amp;VLOOKUP(TableFields[Field],Columns[],3,0)&amp;"'","")</f>
        <v>'product'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1" spans="1:11" x14ac:dyDescent="0.25">
      <c r="A201" s="4" t="s">
        <v>763</v>
      </c>
      <c r="B201" s="4" t="s">
        <v>814</v>
      </c>
      <c r="C201" s="4" t="str">
        <f>VLOOKUP(TableFields[Field],Columns[],2,0)&amp;"("</f>
        <v>decimal(</v>
      </c>
      <c r="D201" s="4" t="str">
        <f>IF(VLOOKUP(TableFields[Field],Columns[],3,0)&lt;&gt;"","'"&amp;VLOOKUP(TableFields[Field],Columns[],3,0)&amp;"'","")</f>
        <v>'price'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1" s="4" t="str">
        <f>IF(VLOOKUP(TableFields[Field],Columns[],5,0)=0,"","-&gt;"&amp;VLOOKUP(TableFields[Field],Columns[],5,0))</f>
        <v>-&gt;default(0)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2" spans="1:11" x14ac:dyDescent="0.25">
      <c r="A202" s="4" t="s">
        <v>763</v>
      </c>
      <c r="B202" s="4" t="s">
        <v>815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'price_min'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-&gt;default(0)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3" spans="1:11" x14ac:dyDescent="0.25">
      <c r="A203" s="4" t="s">
        <v>763</v>
      </c>
      <c r="B203" s="4" t="s">
        <v>816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'price_max'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4" spans="1:11" x14ac:dyDescent="0.25">
      <c r="A204" s="4" t="s">
        <v>763</v>
      </c>
      <c r="B204" s="4" t="s">
        <v>868</v>
      </c>
      <c r="C204" s="4" t="str">
        <f>VLOOKUP(TableFields[Field],Columns[],2,0)&amp;"("</f>
        <v>enum(</v>
      </c>
      <c r="D204" s="4" t="str">
        <f>IF(VLOOKUP(TableFields[Field],Columns[],3,0)&lt;&gt;"","'"&amp;VLOOKUP(TableFields[Field],Columns[],3,0)&amp;"'","")</f>
        <v>'discount1_type'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4" s="4" t="str">
        <f>IF(VLOOKUP(TableFields[Field],Columns[],5,0)=0,"","-&gt;"&amp;VLOOKUP(TableFields[Field],Columns[],5,0))</f>
        <v>-&gt;default('Amount')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5" spans="1:11" x14ac:dyDescent="0.25">
      <c r="A205" s="4" t="s">
        <v>763</v>
      </c>
      <c r="B205" s="4" t="s">
        <v>873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'discount1_quantity'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6" spans="1:11" x14ac:dyDescent="0.25">
      <c r="A206" s="4" t="s">
        <v>763</v>
      </c>
      <c r="B206" s="4" t="s">
        <v>869</v>
      </c>
      <c r="C206" s="4" t="str">
        <f>VLOOKUP(TableFields[Field],Columns[],2,0)&amp;"("</f>
        <v>enum(</v>
      </c>
      <c r="D206" s="4" t="str">
        <f>IF(VLOOKUP(TableFields[Field],Columns[],3,0)&lt;&gt;"","'"&amp;VLOOKUP(TableFields[Field],Columns[],3,0)&amp;"'","")</f>
        <v>'discount2_type'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6" s="4" t="str">
        <f>IF(VLOOKUP(TableFields[Field],Columns[],5,0)=0,"","-&gt;"&amp;VLOOKUP(TableFields[Field],Columns[],5,0))</f>
        <v>-&gt;default('Amount')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07" spans="1:11" x14ac:dyDescent="0.25">
      <c r="A207" s="4" t="s">
        <v>763</v>
      </c>
      <c r="B207" s="4" t="s">
        <v>874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'discount2_quantity'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08" spans="1:11" x14ac:dyDescent="0.25">
      <c r="A208" s="4" t="s">
        <v>763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x14ac:dyDescent="0.25">
      <c r="A209" s="4" t="s">
        <v>898</v>
      </c>
      <c r="B209" s="4" t="s">
        <v>21</v>
      </c>
      <c r="C209" s="4" t="str">
        <f>VLOOKUP(TableFields[Field],Columns[],2,0)&amp;"("</f>
        <v>bigIncrements(</v>
      </c>
      <c r="D209" s="4" t="str">
        <f>IF(VLOOKUP(TableFields[Field],Columns[],3,0)&lt;&gt;"","'"&amp;VLOOKUP(TableFields[Field],Columns[],3,0)&amp;"'","")</f>
        <v>'id'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0" spans="1:11" x14ac:dyDescent="0.25">
      <c r="A210" s="4" t="s">
        <v>898</v>
      </c>
      <c r="B210" s="4" t="s">
        <v>1589</v>
      </c>
      <c r="C210" s="4" t="str">
        <f>VLOOKUP(TableFields[Field],Columns[],2,0)&amp;"("</f>
        <v>char(</v>
      </c>
      <c r="D210" s="4" t="str">
        <f>IF(VLOOKUP(TableFields[Field],Columns[],3,0)&lt;&gt;"","'"&amp;VLOOKUP(TableFields[Field],Columns[],3,0)&amp;"'","")</f>
        <v>'_ref'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0" s="4" t="str">
        <f>IF(VLOOKUP(TableFields[Field],Columns[],5,0)=0,"","-&gt;"&amp;VLOOKUP(TableFields[Field],Columns[],5,0))</f>
        <v>-&gt;nullable()</v>
      </c>
      <c r="G210" s="4" t="str">
        <f>IF(VLOOKUP(TableFields[Field],Columns[],6,0)=0,"","-&gt;"&amp;VLOOKUP(TableFields[Field],Columns[],6,0))</f>
        <v>-&gt;index()</v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1" spans="1:11" x14ac:dyDescent="0.25">
      <c r="A211" s="4" t="s">
        <v>898</v>
      </c>
      <c r="B211" s="4" t="s">
        <v>900</v>
      </c>
      <c r="C211" s="4" t="str">
        <f>VLOOKUP(TableFields[Field],Columns[],2,0)&amp;"("</f>
        <v>foreignNullable(</v>
      </c>
      <c r="D211" s="4" t="str">
        <f>IF(VLOOKUP(TableFields[Field],Columns[],3,0)&lt;&gt;"","'"&amp;VLOOKUP(TableFields[Field],Columns[],3,0)&amp;"'","")</f>
        <v>'user'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2" spans="1:11" x14ac:dyDescent="0.25">
      <c r="A212" s="4" t="s">
        <v>898</v>
      </c>
      <c r="B212" s="4" t="s">
        <v>820</v>
      </c>
      <c r="C212" s="4" t="str">
        <f>VLOOKUP(TableFields[Field],Columns[],2,0)&amp;"("</f>
        <v>foreignNullable(</v>
      </c>
      <c r="D212" s="4" t="str">
        <f>IF(VLOOKUP(TableFields[Field],Columns[],3,0)&lt;&gt;"","'"&amp;VLOOKUP(TableFields[Field],Columns[],3,0)&amp;"'","")</f>
        <v>'store'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3" spans="1:11" x14ac:dyDescent="0.25">
      <c r="A213" s="4" t="s">
        <v>898</v>
      </c>
      <c r="B213" s="4" t="s">
        <v>837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'docno'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4" spans="1:11" x14ac:dyDescent="0.25">
      <c r="A214" s="4" t="s">
        <v>898</v>
      </c>
      <c r="B214" s="4" t="s">
        <v>831</v>
      </c>
      <c r="C214" s="4" t="str">
        <f>VLOOKUP(TableFields[Field],Columns[],2,0)&amp;"("</f>
        <v>timestamp(</v>
      </c>
      <c r="D214" s="4" t="str">
        <f>IF(VLOOKUP(TableFields[Field],Columns[],3,0)&lt;&gt;"","'"&amp;VLOOKUP(TableFields[Field],Columns[],3,0)&amp;"'","")</f>
        <v>'date'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4" s="4" t="str">
        <f>IF(VLOOKUP(TableFields[Field],Columns[],5,0)=0,"","-&gt;"&amp;VLOOKUP(TableFields[Field],Columns[],5,0))</f>
        <v>-&gt;default(DB::raw('CURRENT_TIMESTAMP'))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5" spans="1:11" x14ac:dyDescent="0.25">
      <c r="A215" s="4" t="s">
        <v>898</v>
      </c>
      <c r="B215" s="4" t="s">
        <v>951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'customer'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6" spans="1:11" x14ac:dyDescent="0.25">
      <c r="A216" s="4" t="s">
        <v>898</v>
      </c>
      <c r="B216" s="4" t="s">
        <v>905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'fycode'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7" spans="1:11" x14ac:dyDescent="0.25">
      <c r="A217" s="4" t="s">
        <v>898</v>
      </c>
      <c r="B217" s="4" t="s">
        <v>858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'fncode'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18" spans="1:11" x14ac:dyDescent="0.25">
      <c r="A218" s="4" t="s">
        <v>898</v>
      </c>
      <c r="B218" s="4" t="s">
        <v>1636</v>
      </c>
      <c r="C218" s="4" t="str">
        <f>VLOOKUP(TableFields[Field],Columns[],2,0)&amp;"("</f>
        <v>enum(</v>
      </c>
      <c r="D218" s="4" t="str">
        <f>IF(VLOOKUP(TableFields[Field],Columns[],3,0)&lt;&gt;"","'"&amp;VLOOKUP(TableFields[Field],Columns[],3,0)&amp;"'","")</f>
        <v>'payment_type'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-&gt;default('Cash')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19" spans="1:11" x14ac:dyDescent="0.25">
      <c r="A219" s="4" t="s">
        <v>898</v>
      </c>
      <c r="B219" s="4" t="s">
        <v>775</v>
      </c>
      <c r="C219" s="4" t="str">
        <f>VLOOKUP(TableFields[Field],Columns[],2,0)&amp;"("</f>
        <v>enum(</v>
      </c>
      <c r="D219" s="4" t="str">
        <f>IF(VLOOKUP(TableFields[Field],Columns[],3,0)&lt;&gt;"","'"&amp;VLOOKUP(TableFields[Field],Columns[],3,0)&amp;"'","")</f>
        <v>'status'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-&gt;default('Active')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0" spans="1:11" x14ac:dyDescent="0.25">
      <c r="A220" s="4" t="s">
        <v>898</v>
      </c>
      <c r="B220" s="4" t="s">
        <v>288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899</v>
      </c>
      <c r="B221" s="4" t="s">
        <v>21</v>
      </c>
      <c r="C221" s="4" t="str">
        <f>VLOOKUP(TableFields[Field],Columns[],2,0)&amp;"("</f>
        <v>bigIncrements(</v>
      </c>
      <c r="D221" s="4" t="str">
        <f>IF(VLOOKUP(TableFields[Field],Columns[],3,0)&lt;&gt;"","'"&amp;VLOOKUP(TableFields[Field],Columns[],3,0)&amp;"'","")</f>
        <v>'id'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/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2" spans="1:11" x14ac:dyDescent="0.25">
      <c r="A222" s="4" t="s">
        <v>899</v>
      </c>
      <c r="B222" s="4" t="s">
        <v>901</v>
      </c>
      <c r="C222" s="4" t="str">
        <f>VLOOKUP(TableFields[Field],Columns[],2,0)&amp;"("</f>
        <v>foreignCascade(</v>
      </c>
      <c r="D222" s="4" t="str">
        <f>IF(VLOOKUP(TableFields[Field],Columns[],3,0)&lt;&gt;"","'"&amp;VLOOKUP(TableFields[Field],Columns[],3,0)&amp;"'","")</f>
        <v>'transaction'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3" spans="1:11" x14ac:dyDescent="0.25">
      <c r="A223" s="4" t="s">
        <v>899</v>
      </c>
      <c r="B223" s="4" t="s">
        <v>820</v>
      </c>
      <c r="C223" s="4" t="str">
        <f>VLOOKUP(TableFields[Field],Columns[],2,0)&amp;"("</f>
        <v>foreignNullable(</v>
      </c>
      <c r="D223" s="4" t="str">
        <f>IF(VLOOKUP(TableFields[Field],Columns[],3,0)&lt;&gt;"","'"&amp;VLOOKUP(TableFields[Field],Columns[],3,0)&amp;"'","")</f>
        <v>'store'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4" spans="1:11" x14ac:dyDescent="0.25">
      <c r="A224" s="4" t="s">
        <v>899</v>
      </c>
      <c r="B224" s="4" t="s">
        <v>821</v>
      </c>
      <c r="C224" s="4" t="str">
        <f>VLOOKUP(TableFields[Field],Columns[],2,0)&amp;"("</f>
        <v>foreignNullable(</v>
      </c>
      <c r="D224" s="4" t="str">
        <f>IF(VLOOKUP(TableFields[Field],Columns[],3,0)&lt;&gt;"","'"&amp;VLOOKUP(TableFields[Field],Columns[],3,0)&amp;"'","")</f>
        <v>'product'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5" spans="1:11" s="20" customFormat="1" x14ac:dyDescent="0.25">
      <c r="A225" s="4" t="s">
        <v>899</v>
      </c>
      <c r="B225" s="4" t="s">
        <v>822</v>
      </c>
      <c r="C225" s="4" t="str">
        <f>VLOOKUP(TableFields[Field],Columns[],2,0)&amp;"("</f>
        <v>enum(</v>
      </c>
      <c r="D225" s="4" t="str">
        <f>IF(VLOOKUP(TableFields[Field],Columns[],3,0)&lt;&gt;"","'"&amp;VLOOKUP(TableFields[Field],Columns[],3,0)&amp;"'","")</f>
        <v>'direction'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5" s="4" t="str">
        <f>IF(VLOOKUP(TableFields[Field],Columns[],5,0)=0,"","-&gt;"&amp;VLOOKUP(TableFields[Field],Columns[],5,0))</f>
        <v>-&gt;default('Out')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6" spans="1:11" x14ac:dyDescent="0.25">
      <c r="A226" s="4" t="s">
        <v>899</v>
      </c>
      <c r="B226" s="4" t="s">
        <v>826</v>
      </c>
      <c r="C226" s="4" t="str">
        <f>VLOOKUP(TableFields[Field],Columns[],2,0)&amp;"("</f>
        <v>decimal(</v>
      </c>
      <c r="D226" s="4" t="str">
        <f>IF(VLOOKUP(TableFields[Field],Columns[],3,0)&lt;&gt;"","'"&amp;VLOOKUP(TableFields[Field],Columns[],3,0)&amp;"'","")</f>
        <v>'quantity'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6" s="4" t="str">
        <f>IF(VLOOKUP(TableFields[Field],Columns[],5,0)=0,"","-&gt;"&amp;VLOOKUP(TableFields[Field],Columns[],5,0))</f>
        <v>-&gt;default(1)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27" spans="1:11" x14ac:dyDescent="0.25">
      <c r="A227" s="4" t="s">
        <v>899</v>
      </c>
      <c r="B227" s="4" t="s">
        <v>958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'rate'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7" s="4" t="str">
        <f>IF(VLOOKUP(TableFields[Field],Columns[],5,0)=0,"","-&gt;"&amp;VLOOKUP(TableFields[Field],Columns[],5,0))</f>
        <v>-&gt;default(0)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28" spans="1:11" x14ac:dyDescent="0.25">
      <c r="A228" s="4" t="s">
        <v>899</v>
      </c>
      <c r="B228" s="4" t="s">
        <v>916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'taxrule'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29" spans="1:11" x14ac:dyDescent="0.25">
      <c r="A229" s="4" t="s">
        <v>899</v>
      </c>
      <c r="B229" s="4" t="s">
        <v>903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'tax'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-&gt;default(0)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0" spans="1:11" x14ac:dyDescent="0.25">
      <c r="A230" s="4" t="s">
        <v>899</v>
      </c>
      <c r="B230" s="4" t="s">
        <v>936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'discount01'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1" spans="1:11" x14ac:dyDescent="0.25">
      <c r="A231" s="4" t="s">
        <v>899</v>
      </c>
      <c r="B231" s="4" t="s">
        <v>935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'discount02'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2" spans="1:11" x14ac:dyDescent="0.25">
      <c r="A232" s="4" t="s">
        <v>899</v>
      </c>
      <c r="B232" s="2" t="s">
        <v>1847</v>
      </c>
      <c r="C232" s="4" t="str">
        <f>VLOOKUP(TableFields[Field],Columns[],2,0)&amp;"("</f>
        <v>foreignNullable(</v>
      </c>
      <c r="D232" s="4" t="str">
        <f>IF(VLOOKUP(TableFields[Field],Columns[],3,0)&lt;&gt;"","'"&amp;VLOOKUP(TableFields[Field],Columns[],3,0)&amp;"'","")</f>
        <v>'soi'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2" s="4" t="str">
        <f>IF(VLOOKUP(TableFields[Field],Columns[],5,0)=0,"","-&gt;"&amp;VLOOKUP(TableFields[Field],Columns[],5,0))</f>
        <v/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3" spans="1:11" x14ac:dyDescent="0.25">
      <c r="A233" s="4" t="s">
        <v>899</v>
      </c>
      <c r="B233" s="4" t="s">
        <v>1613</v>
      </c>
      <c r="C233" s="4" t="str">
        <f>VLOOKUP(TableFields[Field],Columns[],2,0)&amp;"("</f>
        <v>char(</v>
      </c>
      <c r="D233" s="4" t="str">
        <f>IF(VLOOKUP(TableFields[Field],Columns[],3,0)&lt;&gt;"","'"&amp;VLOOKUP(TableFields[Field],Columns[],3,0)&amp;"'","")</f>
        <v>'_ref_trans'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>-&gt;index()</v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34" spans="1:11" x14ac:dyDescent="0.25">
      <c r="A234" s="4" t="s">
        <v>899</v>
      </c>
      <c r="B234" s="4" t="s">
        <v>288</v>
      </c>
      <c r="C234" s="4" t="str">
        <f>VLOOKUP(TableFields[Field],Columns[],2,0)&amp;"("</f>
        <v>audit(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5" spans="1:11" x14ac:dyDescent="0.25">
      <c r="A235" s="4" t="s">
        <v>1054</v>
      </c>
      <c r="B235" s="4" t="s">
        <v>21</v>
      </c>
      <c r="C235" s="4" t="str">
        <f>VLOOKUP(TableFields[Field],Columns[],2,0)&amp;"("</f>
        <v>bigIncrements(</v>
      </c>
      <c r="D235" s="4" t="str">
        <f>IF(VLOOKUP(TableFields[Field],Columns[],3,0)&lt;&gt;"","'"&amp;VLOOKUP(TableFields[Field],Columns[],3,0)&amp;"'","")</f>
        <v>'id'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6" spans="1:11" x14ac:dyDescent="0.25">
      <c r="A236" s="4" t="s">
        <v>1054</v>
      </c>
      <c r="B236" s="4" t="s">
        <v>972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'COCODE'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7" spans="1:11" x14ac:dyDescent="0.25">
      <c r="A237" s="4" t="s">
        <v>1054</v>
      </c>
      <c r="B237" s="4" t="s">
        <v>974</v>
      </c>
      <c r="C237" s="4" t="str">
        <f>VLOOKUP(TableFields[Field],Columns[],2,0)&amp;"("</f>
        <v>char(</v>
      </c>
      <c r="D237" s="4" t="str">
        <f>IF(VLOOKUP(TableFields[Field],Columns[],3,0)&lt;&gt;"","'"&amp;VLOOKUP(TableFields[Field],Columns[],3,0)&amp;"'","")</f>
        <v>'BRCODE'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8" spans="1:11" x14ac:dyDescent="0.25">
      <c r="A238" s="4" t="s">
        <v>1054</v>
      </c>
      <c r="B238" s="4" t="s">
        <v>976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'FYCODE'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39" spans="1:11" x14ac:dyDescent="0.25">
      <c r="A239" s="4" t="s">
        <v>1054</v>
      </c>
      <c r="B239" s="4" t="s">
        <v>978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'FNCODE'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0" spans="1:11" x14ac:dyDescent="0.25">
      <c r="A240" s="4" t="s">
        <v>1054</v>
      </c>
      <c r="B240" s="4" t="s">
        <v>980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'DOCNO'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1" spans="1:11" x14ac:dyDescent="0.25">
      <c r="A241" s="4" t="s">
        <v>1054</v>
      </c>
      <c r="B241" s="4" t="s">
        <v>982</v>
      </c>
      <c r="C241" s="4" t="str">
        <f>VLOOKUP(TableFields[Field],Columns[],2,0)&amp;"("</f>
        <v>decimal(</v>
      </c>
      <c r="D241" s="4" t="str">
        <f>IF(VLOOKUP(TableFields[Field],Columns[],3,0)&lt;&gt;"","'"&amp;VLOOKUP(TableFields[Field],Columns[],3,0)&amp;"'","")</f>
        <v>'SRNO'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2" spans="1:11" x14ac:dyDescent="0.25">
      <c r="A242" s="4" t="s">
        <v>1054</v>
      </c>
      <c r="B242" s="4" t="s">
        <v>1057</v>
      </c>
      <c r="C242" s="4" t="str">
        <f>VLOOKUP(TableFields[Field],Columns[],2,0)&amp;"("</f>
        <v>decimal(</v>
      </c>
      <c r="D242" s="4" t="str">
        <f>IF(VLOOKUP(TableFields[Field],Columns[],3,0)&lt;&gt;"","'"&amp;VLOOKUP(TableFields[Field],Columns[],3,0)&amp;"'","")</f>
        <v>'SLNO'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3" spans="1:11" x14ac:dyDescent="0.25">
      <c r="A243" s="4" t="s">
        <v>1054</v>
      </c>
      <c r="B243" s="4" t="s">
        <v>986</v>
      </c>
      <c r="C243" s="4" t="str">
        <f>VLOOKUP(TableFields[Field],Columns[],2,0)&amp;"("</f>
        <v>datetime(</v>
      </c>
      <c r="D243" s="4" t="str">
        <f>IF(VLOOKUP(TableFields[Field],Columns[],3,0)&lt;&gt;"","'"&amp;VLOOKUP(TableFields[Field],Columns[],3,0)&amp;"'","")</f>
        <v>'DOCDATE'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4" spans="1:11" x14ac:dyDescent="0.25">
      <c r="A244" s="4" t="s">
        <v>1054</v>
      </c>
      <c r="B244" s="4" t="s">
        <v>988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'CO'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5" spans="1:11" x14ac:dyDescent="0.25">
      <c r="A245" s="4" t="s">
        <v>1054</v>
      </c>
      <c r="B245" s="4" t="s">
        <v>990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'BR'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6" spans="1:11" x14ac:dyDescent="0.25">
      <c r="A246" s="4" t="s">
        <v>1054</v>
      </c>
      <c r="B246" s="4" t="s">
        <v>992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'ACCCODE'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7" spans="1:11" x14ac:dyDescent="0.25">
      <c r="A247" s="4" t="s">
        <v>1054</v>
      </c>
      <c r="B247" s="4" t="s">
        <v>1059</v>
      </c>
      <c r="C247" s="4" t="str">
        <f>VLOOKUP(TableFields[Field],Columns[],2,0)&amp;"("</f>
        <v>string(</v>
      </c>
      <c r="D247" s="4" t="str">
        <f>IF(VLOOKUP(TableFields[Field],Columns[],3,0)&lt;&gt;"","'"&amp;VLOOKUP(TableFields[Field],Columns[],3,0)&amp;"'","")</f>
        <v>'REFNO'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8" spans="1:11" x14ac:dyDescent="0.25">
      <c r="A248" s="4" t="s">
        <v>1054</v>
      </c>
      <c r="B248" s="4" t="s">
        <v>1061</v>
      </c>
      <c r="C248" s="4" t="str">
        <f>VLOOKUP(TableFields[Field],Columns[],2,0)&amp;"("</f>
        <v>datetime(</v>
      </c>
      <c r="D248" s="4" t="str">
        <f>IF(VLOOKUP(TableFields[Field],Columns[],3,0)&lt;&gt;"","'"&amp;VLOOKUP(TableFields[Field],Columns[],3,0)&amp;"'","")</f>
        <v>'REFDATE'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49" spans="1:11" x14ac:dyDescent="0.25">
      <c r="A249" s="4" t="s">
        <v>1054</v>
      </c>
      <c r="B249" s="4" t="s">
        <v>999</v>
      </c>
      <c r="C249" s="4" t="str">
        <f>VLOOKUP(TableFields[Field],Columns[],2,0)&amp;"("</f>
        <v>decimal(</v>
      </c>
      <c r="D249" s="4" t="str">
        <f>IF(VLOOKUP(TableFields[Field],Columns[],3,0)&lt;&gt;"","'"&amp;VLOOKUP(TableFields[Field],Columns[],3,0)&amp;"'","")</f>
        <v>'AMT'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9" s="4" t="str">
        <f>IF(VLOOKUP(TableFields[Field],Columns[],5,0)=0,"","-&gt;"&amp;VLOOKUP(TableFields[Field],Columns[],5,0))</f>
        <v>-&gt;default(0)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0" spans="1:11" x14ac:dyDescent="0.25">
      <c r="A250" s="4" t="s">
        <v>1054</v>
      </c>
      <c r="B250" s="4" t="s">
        <v>1001</v>
      </c>
      <c r="C250" s="4" t="str">
        <f>VLOOKUP(TableFields[Field],Columns[],2,0)&amp;"("</f>
        <v>decimal(</v>
      </c>
      <c r="D250" s="4" t="str">
        <f>IF(VLOOKUP(TableFields[Field],Columns[],3,0)&lt;&gt;"","'"&amp;VLOOKUP(TableFields[Field],Columns[],3,0)&amp;"'","")</f>
        <v>'SIGN'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0" s="4" t="str">
        <f>IF(VLOOKUP(TableFields[Field],Columns[],5,0)=0,"","-&gt;"&amp;VLOOKUP(TableFields[Field],Columns[],5,0))</f>
        <v>-&gt;default(1)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1" spans="1:11" x14ac:dyDescent="0.25">
      <c r="A251" s="4" t="s">
        <v>1054</v>
      </c>
      <c r="B251" s="4" t="s">
        <v>1063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'NARRATION'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2" spans="1:11" x14ac:dyDescent="0.25">
      <c r="A252" s="4" t="s">
        <v>1054</v>
      </c>
      <c r="B252" s="4" t="s">
        <v>1065</v>
      </c>
      <c r="C252" s="4" t="str">
        <f>VLOOKUP(TableFields[Field],Columns[],2,0)&amp;"("</f>
        <v>string(</v>
      </c>
      <c r="D252" s="4" t="str">
        <f>IF(VLOOKUP(TableFields[Field],Columns[],3,0)&lt;&gt;"","'"&amp;VLOOKUP(TableFields[Field],Columns[],3,0)&amp;"'","")</f>
        <v>'NARRATION2'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3" spans="1:11" x14ac:dyDescent="0.25">
      <c r="A253" s="4" t="s">
        <v>1054</v>
      </c>
      <c r="B253" s="4" t="s">
        <v>1041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'REFCOCODE'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4" spans="1:11" x14ac:dyDescent="0.25">
      <c r="A254" s="4" t="s">
        <v>1054</v>
      </c>
      <c r="B254" s="4" t="s">
        <v>1043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'REFBRCODE'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5" spans="1:11" x14ac:dyDescent="0.25">
      <c r="A255" s="4" t="s">
        <v>1054</v>
      </c>
      <c r="B255" s="4" t="s">
        <v>1047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'REFFYCODE'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6" spans="1:11" x14ac:dyDescent="0.25">
      <c r="A256" s="4" t="s">
        <v>1054</v>
      </c>
      <c r="B256" s="4" t="s">
        <v>1045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'REFFNCODE'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7" spans="1:11" x14ac:dyDescent="0.25">
      <c r="A257" s="4" t="s">
        <v>1054</v>
      </c>
      <c r="B257" s="4" t="s">
        <v>1049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'REFDOCNO'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8" spans="1:11" x14ac:dyDescent="0.25">
      <c r="A258" s="4" t="s">
        <v>1054</v>
      </c>
      <c r="B258" s="4" t="s">
        <v>1067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'REFSRNO'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59" spans="1:11" x14ac:dyDescent="0.25">
      <c r="A259" s="4" t="s">
        <v>1054</v>
      </c>
      <c r="B259" s="4" t="s">
        <v>1005</v>
      </c>
      <c r="C259" s="4" t="str">
        <f>VLOOKUP(TableFields[Field],Columns[],2,0)&amp;"("</f>
        <v>enum(</v>
      </c>
      <c r="D259" s="4" t="str">
        <f>IF(VLOOKUP(TableFields[Field],Columns[],3,0)&lt;&gt;"","'"&amp;VLOOKUP(TableFields[Field],Columns[],3,0)&amp;"'","")</f>
        <v>'TYPE'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9" s="4" t="str">
        <f>IF(VLOOKUP(TableFields[Field],Columns[],5,0)=0,"","-&gt;"&amp;VLOOKUP(TableFields[Field],Columns[],5,0))</f>
        <v>-&gt;default('Normal')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0" spans="1:11" x14ac:dyDescent="0.25">
      <c r="A260" s="4" t="s">
        <v>1054</v>
      </c>
      <c r="B260" s="4" t="s">
        <v>1007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'APPROVAL_STATUS'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>-&gt;default('Pending')</v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1" spans="1:11" x14ac:dyDescent="0.25">
      <c r="A261" s="4" t="s">
        <v>1054</v>
      </c>
      <c r="B261" s="4" t="s">
        <v>1009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'APPROVAL_MODE'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-&gt;default('Insert')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2" spans="1:11" x14ac:dyDescent="0.25">
      <c r="A262" s="4" t="s">
        <v>1054</v>
      </c>
      <c r="B262" s="4" t="s">
        <v>1011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'APPROVAL_TYPE'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-&gt;default('Default')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3" spans="1:11" x14ac:dyDescent="0.25">
      <c r="A263" s="4" t="s">
        <v>1054</v>
      </c>
      <c r="B263" s="4" t="s">
        <v>1013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'CANCEL'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3" s="4" t="str">
        <f>IF(VLOOKUP(TableFields[Field],Columns[],5,0)=0,"","-&gt;"&amp;VLOOKUP(TableFields[Field],Columns[],5,0))</f>
        <v>-&gt;default('No')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4" spans="1:11" x14ac:dyDescent="0.25">
      <c r="A264" s="4" t="s">
        <v>1054</v>
      </c>
      <c r="B264" s="4" t="s">
        <v>1015</v>
      </c>
      <c r="C264" s="4" t="str">
        <f>VLOOKUP(TableFields[Field],Columns[],2,0)&amp;"("</f>
        <v>decimal(</v>
      </c>
      <c r="D264" s="4" t="str">
        <f>IF(VLOOKUP(TableFields[Field],Columns[],3,0)&lt;&gt;"","'"&amp;VLOOKUP(TableFields[Field],Columns[],3,0)&amp;"'","")</f>
        <v>'VERSION'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4" s="4" t="str">
        <f>IF(VLOOKUP(TableFields[Field],Columns[],5,0)=0,"","-&gt;"&amp;VLOOKUP(TableFields[Field],Columns[],5,0))</f>
        <v>-&gt;default(1)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5" spans="1:11" x14ac:dyDescent="0.25">
      <c r="A265" s="4" t="s">
        <v>1054</v>
      </c>
      <c r="B265" s="4" t="s">
        <v>288</v>
      </c>
      <c r="C265" s="4" t="str">
        <f>VLOOKUP(TableFields[Field],Columns[],2,0)&amp;"("</f>
        <v>audit(</v>
      </c>
      <c r="D265" s="4" t="str">
        <f>IF(VLOOKUP(TableFields[Field],Columns[],3,0)&lt;&gt;"","'"&amp;VLOOKUP(TableFields[Field],Columns[],3,0)&amp;"'","")</f>
        <v/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6" spans="1:11" x14ac:dyDescent="0.25">
      <c r="A266" s="4" t="s">
        <v>949</v>
      </c>
      <c r="B266" s="4" t="s">
        <v>21</v>
      </c>
      <c r="C266" s="4" t="str">
        <f>VLOOKUP(TableFields[Field],Columns[],2,0)&amp;"("</f>
        <v>bigIncrements(</v>
      </c>
      <c r="D266" s="4" t="str">
        <f>IF(VLOOKUP(TableFields[Field],Columns[],3,0)&lt;&gt;"","'"&amp;VLOOKUP(TableFields[Field],Columns[],3,0)&amp;"'","")</f>
        <v>'id'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7" spans="1:11" x14ac:dyDescent="0.25">
      <c r="A267" s="4" t="s">
        <v>949</v>
      </c>
      <c r="B267" s="4" t="s">
        <v>837</v>
      </c>
      <c r="C267" s="4" t="str">
        <f>VLOOKUP(TableFields[Field],Columns[],2,0)&amp;"("</f>
        <v>char(</v>
      </c>
      <c r="D267" s="4" t="str">
        <f>IF(VLOOKUP(TableFields[Field],Columns[],3,0)&lt;&gt;"","'"&amp;VLOOKUP(TableFields[Field],Columns[],3,0)&amp;"'","")</f>
        <v>'docno'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>-&gt;index()</v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8" spans="1:11" x14ac:dyDescent="0.25">
      <c r="A268" s="4" t="s">
        <v>949</v>
      </c>
      <c r="B268" s="4" t="s">
        <v>831</v>
      </c>
      <c r="C268" s="4" t="str">
        <f>VLOOKUP(TableFields[Field],Columns[],2,0)&amp;"("</f>
        <v>timestamp(</v>
      </c>
      <c r="D268" s="4" t="str">
        <f>IF(VLOOKUP(TableFields[Field],Columns[],3,0)&lt;&gt;"","'"&amp;VLOOKUP(TableFields[Field],Columns[],3,0)&amp;"'","")</f>
        <v>'date'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>-&gt;default(DB::raw('CURRENT_TIMESTAMP'))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69" spans="1:11" x14ac:dyDescent="0.25">
      <c r="A269" s="4" t="s">
        <v>949</v>
      </c>
      <c r="B269" s="4" t="s">
        <v>900</v>
      </c>
      <c r="C269" s="4" t="str">
        <f>VLOOKUP(TableFields[Field],Columns[],2,0)&amp;"("</f>
        <v>foreignNullable(</v>
      </c>
      <c r="D269" s="4" t="str">
        <f>IF(VLOOKUP(TableFields[Field],Columns[],3,0)&lt;&gt;"","'"&amp;VLOOKUP(TableFields[Field],Columns[],3,0)&amp;"'","")</f>
        <v>'user'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0" spans="1:11" x14ac:dyDescent="0.25">
      <c r="A270" s="4" t="s">
        <v>949</v>
      </c>
      <c r="B270" s="4" t="s">
        <v>951</v>
      </c>
      <c r="C270" s="4" t="str">
        <f>VLOOKUP(TableFields[Field],Columns[],2,0)&amp;"("</f>
        <v>foreignNullable(</v>
      </c>
      <c r="D270" s="4" t="str">
        <f>IF(VLOOKUP(TableFields[Field],Columns[],3,0)&lt;&gt;"","'"&amp;VLOOKUP(TableFields[Field],Columns[],3,0)&amp;"'","")</f>
        <v>'customer'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1" spans="1:11" x14ac:dyDescent="0.25">
      <c r="A271" s="4" t="s">
        <v>949</v>
      </c>
      <c r="B271" s="4" t="s">
        <v>905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'fycode'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2" spans="1:11" x14ac:dyDescent="0.25">
      <c r="A272" s="4" t="s">
        <v>949</v>
      </c>
      <c r="B272" s="4" t="s">
        <v>858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'fncode'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3" spans="1:11" x14ac:dyDescent="0.25">
      <c r="A273" s="4" t="s">
        <v>949</v>
      </c>
      <c r="B273" s="4" t="s">
        <v>1636</v>
      </c>
      <c r="C273" s="4" t="str">
        <f>VLOOKUP(TableFields[Field],Columns[],2,0)&amp;"("</f>
        <v>enum(</v>
      </c>
      <c r="D273" s="4" t="str">
        <f>IF(VLOOKUP(TableFields[Field],Columns[],3,0)&lt;&gt;"","'"&amp;VLOOKUP(TableFields[Field],Columns[],3,0)&amp;"'","")</f>
        <v>'payment_type'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-&gt;default('Cash')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4" spans="1:11" x14ac:dyDescent="0.25">
      <c r="A274" s="4" t="s">
        <v>949</v>
      </c>
      <c r="B274" s="4" t="s">
        <v>953</v>
      </c>
      <c r="C274" s="4" t="str">
        <f>VLOOKUP(TableFields[Field],Columns[],2,0)&amp;"("</f>
        <v>enum(</v>
      </c>
      <c r="D274" s="4" t="str">
        <f>IF(VLOOKUP(TableFields[Field],Columns[],3,0)&lt;&gt;"","'"&amp;VLOOKUP(TableFields[Field],Columns[],3,0)&amp;"'","")</f>
        <v>'progress'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-&gt;default('Incomplete')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5" spans="1:11" x14ac:dyDescent="0.25">
      <c r="A275" s="4" t="s">
        <v>949</v>
      </c>
      <c r="B275" s="4" t="s">
        <v>1589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'_ref'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6" spans="1:11" x14ac:dyDescent="0.25">
      <c r="A276" s="4" t="s">
        <v>949</v>
      </c>
      <c r="B276" s="4" t="s">
        <v>775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'status'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-&gt;default('Active')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7" spans="1:11" x14ac:dyDescent="0.25">
      <c r="A277" s="4" t="s">
        <v>949</v>
      </c>
      <c r="B277" s="4" t="s">
        <v>288</v>
      </c>
      <c r="C277" s="4" t="str">
        <f>VLOOKUP(TableFields[Field],Columns[],2,0)&amp;"("</f>
        <v>audit(</v>
      </c>
      <c r="D277" s="4" t="str">
        <f>IF(VLOOKUP(TableFields[Field],Columns[],3,0)&lt;&gt;"","'"&amp;VLOOKUP(TableFields[Field],Columns[],3,0)&amp;"'","")</f>
        <v/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8" spans="1:11" x14ac:dyDescent="0.25">
      <c r="A278" s="4" t="s">
        <v>950</v>
      </c>
      <c r="B278" s="4" t="s">
        <v>21</v>
      </c>
      <c r="C278" s="4" t="str">
        <f>VLOOKUP(TableFields[Field],Columns[],2,0)&amp;"("</f>
        <v>bigIncrements(</v>
      </c>
      <c r="D278" s="4" t="str">
        <f>IF(VLOOKUP(TableFields[Field],Columns[],3,0)&lt;&gt;"","'"&amp;VLOOKUP(TableFields[Field],Columns[],3,0)&amp;"'","")</f>
        <v>'id'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9" spans="1:11" x14ac:dyDescent="0.25">
      <c r="A279" s="4" t="s">
        <v>950</v>
      </c>
      <c r="B279" s="4" t="s">
        <v>956</v>
      </c>
      <c r="C279" s="4" t="str">
        <f>VLOOKUP(TableFields[Field],Columns[],2,0)&amp;"("</f>
        <v>foreignNullable(</v>
      </c>
      <c r="D279" s="4" t="str">
        <f>IF(VLOOKUP(TableFields[Field],Columns[],3,0)&lt;&gt;"","'"&amp;VLOOKUP(TableFields[Field],Columns[],3,0)&amp;"'","")</f>
        <v>'so'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0" spans="1:11" s="20" customFormat="1" x14ac:dyDescent="0.25">
      <c r="A280" s="4" t="s">
        <v>950</v>
      </c>
      <c r="B280" s="4" t="s">
        <v>821</v>
      </c>
      <c r="C280" s="4" t="str">
        <f>VLOOKUP(TableFields[Field],Columns[],2,0)&amp;"("</f>
        <v>foreignNullable(</v>
      </c>
      <c r="D280" s="4" t="str">
        <f>IF(VLOOKUP(TableFields[Field],Columns[],3,0)&lt;&gt;"","'"&amp;VLOOKUP(TableFields[Field],Columns[],3,0)&amp;"'","")</f>
        <v>'product'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1" spans="1:11" x14ac:dyDescent="0.25">
      <c r="A281" s="4" t="s">
        <v>950</v>
      </c>
      <c r="B281" s="4" t="s">
        <v>958</v>
      </c>
      <c r="C281" s="4" t="str">
        <f>VLOOKUP(TableFields[Field],Columns[],2,0)&amp;"("</f>
        <v>decimal(</v>
      </c>
      <c r="D281" s="4" t="str">
        <f>IF(VLOOKUP(TableFields[Field],Columns[],3,0)&lt;&gt;"","'"&amp;VLOOKUP(TableFields[Field],Columns[],3,0)&amp;"'","")</f>
        <v>'rate'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1" s="4" t="str">
        <f>IF(VLOOKUP(TableFields[Field],Columns[],5,0)=0,"","-&gt;"&amp;VLOOKUP(TableFields[Field],Columns[],5,0))</f>
        <v>-&gt;default(0)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2" spans="1:11" x14ac:dyDescent="0.25">
      <c r="A282" s="4" t="s">
        <v>950</v>
      </c>
      <c r="B282" s="4" t="s">
        <v>826</v>
      </c>
      <c r="C282" s="4" t="str">
        <f>VLOOKUP(TableFields[Field],Columns[],2,0)&amp;"("</f>
        <v>decimal(</v>
      </c>
      <c r="D282" s="4" t="str">
        <f>IF(VLOOKUP(TableFields[Field],Columns[],3,0)&lt;&gt;"","'"&amp;VLOOKUP(TableFields[Field],Columns[],3,0)&amp;"'","")</f>
        <v>'quantity'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2" s="4" t="str">
        <f>IF(VLOOKUP(TableFields[Field],Columns[],5,0)=0,"","-&gt;"&amp;VLOOKUP(TableFields[Field],Columns[],5,0))</f>
        <v>-&gt;default(1)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3" spans="1:11" x14ac:dyDescent="0.25">
      <c r="A283" s="4" t="s">
        <v>950</v>
      </c>
      <c r="B283" s="4" t="s">
        <v>916</v>
      </c>
      <c r="C283" s="4" t="str">
        <f>VLOOKUP(TableFields[Field],Columns[],2,0)&amp;"("</f>
        <v>char(</v>
      </c>
      <c r="D283" s="4" t="str">
        <f>IF(VLOOKUP(TableFields[Field],Columns[],3,0)&lt;&gt;"","'"&amp;VLOOKUP(TableFields[Field],Columns[],3,0)&amp;"'","")</f>
        <v>'taxrule'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3" s="4" t="str">
        <f>IF(VLOOKUP(TableFields[Field],Columns[],5,0)=0,"","-&gt;"&amp;VLOOKUP(TableFields[Field],Columns[],5,0))</f>
        <v>-&gt;nullable()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84" spans="1:11" x14ac:dyDescent="0.25">
      <c r="A284" s="4" t="s">
        <v>950</v>
      </c>
      <c r="B284" s="4" t="s">
        <v>903</v>
      </c>
      <c r="C284" s="4" t="str">
        <f>VLOOKUP(TableFields[Field],Columns[],2,0)&amp;"("</f>
        <v>decimal(</v>
      </c>
      <c r="D284" s="4" t="str">
        <f>IF(VLOOKUP(TableFields[Field],Columns[],3,0)&lt;&gt;"","'"&amp;VLOOKUP(TableFields[Field],Columns[],3,0)&amp;"'","")</f>
        <v>'tax'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4" s="4" t="str">
        <f>IF(VLOOKUP(TableFields[Field],Columns[],5,0)=0,"","-&gt;"&amp;VLOOKUP(TableFields[Field],Columns[],5,0))</f>
        <v>-&gt;default(0)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5" spans="1:11" x14ac:dyDescent="0.25">
      <c r="A285" s="4" t="s">
        <v>950</v>
      </c>
      <c r="B285" s="2" t="s">
        <v>936</v>
      </c>
      <c r="C285" s="4" t="str">
        <f>VLOOKUP(TableFields[Field],Columns[],2,0)&amp;"("</f>
        <v>decimal(</v>
      </c>
      <c r="D285" s="4" t="str">
        <f>IF(VLOOKUP(TableFields[Field],Columns[],3,0)&lt;&gt;"","'"&amp;VLOOKUP(TableFields[Field],Columns[],3,0)&amp;"'","")</f>
        <v>'discount01'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5" s="4" t="str">
        <f>IF(VLOOKUP(TableFields[Field],Columns[],5,0)=0,"","-&gt;"&amp;VLOOKUP(TableFields[Field],Columns[],5,0))</f>
        <v>-&gt;default(0)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86" spans="1:11" x14ac:dyDescent="0.25">
      <c r="A286" s="4" t="s">
        <v>950</v>
      </c>
      <c r="B286" s="2" t="s">
        <v>935</v>
      </c>
      <c r="C286" s="4" t="str">
        <f>VLOOKUP(TableFields[Field],Columns[],2,0)&amp;"("</f>
        <v>decimal(</v>
      </c>
      <c r="D286" s="4" t="str">
        <f>IF(VLOOKUP(TableFields[Field],Columns[],3,0)&lt;&gt;"","'"&amp;VLOOKUP(TableFields[Field],Columns[],3,0)&amp;"'","")</f>
        <v>'discount02'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6" s="4" t="str">
        <f>IF(VLOOKUP(TableFields[Field],Columns[],5,0)=0,"","-&gt;"&amp;VLOOKUP(TableFields[Field],Columns[],5,0))</f>
        <v>-&gt;default(0)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87" spans="1:11" x14ac:dyDescent="0.25">
      <c r="A287" s="4" t="s">
        <v>950</v>
      </c>
      <c r="B287" s="4" t="s">
        <v>1589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'_ref'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8" spans="1:11" x14ac:dyDescent="0.25">
      <c r="A288" s="4" t="s">
        <v>950</v>
      </c>
      <c r="B288" s="4" t="s">
        <v>288</v>
      </c>
      <c r="C288" s="4" t="str">
        <f>VLOOKUP(TableFields[Field],Columns[],2,0)&amp;"("</f>
        <v>audit(</v>
      </c>
      <c r="D288" s="4" t="str">
        <f>IF(VLOOKUP(TableFields[Field],Columns[],3,0)&lt;&gt;"","'"&amp;VLOOKUP(TableFields[Field],Columns[],3,0)&amp;"'","")</f>
        <v/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9" spans="1:11" x14ac:dyDescent="0.25">
      <c r="A289" s="4" t="s">
        <v>906</v>
      </c>
      <c r="B289" s="4" t="s">
        <v>21</v>
      </c>
      <c r="C289" s="4" t="str">
        <f>VLOOKUP(TableFields[Field],Columns[],2,0)&amp;"("</f>
        <v>bigIncrements(</v>
      </c>
      <c r="D289" s="4" t="str">
        <f>IF(VLOOKUP(TableFields[Field],Columns[],3,0)&lt;&gt;"","'"&amp;VLOOKUP(TableFields[Field],Columns[],3,0)&amp;"'","")</f>
        <v>'id'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0" spans="1:11" x14ac:dyDescent="0.25">
      <c r="A290" s="4" t="s">
        <v>906</v>
      </c>
      <c r="B290" s="4" t="s">
        <v>909</v>
      </c>
      <c r="C290" s="4" t="str">
        <f>VLOOKUP(TableFields[Field],Columns[],2,0)&amp;"("</f>
        <v>foreignNullable(</v>
      </c>
      <c r="D290" s="4" t="str">
        <f>IF(VLOOKUP(TableFields[Field],Columns[],3,0)&lt;&gt;"","'"&amp;VLOOKUP(TableFields[Field],Columns[],3,0)&amp;"'","")</f>
        <v>'out'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1" spans="1:11" x14ac:dyDescent="0.25">
      <c r="A291" s="4" t="s">
        <v>906</v>
      </c>
      <c r="B291" s="4" t="s">
        <v>907</v>
      </c>
      <c r="C291" s="4" t="str">
        <f>VLOOKUP(TableFields[Field],Columns[],2,0)&amp;"("</f>
        <v>foreignNullable(</v>
      </c>
      <c r="D291" s="4" t="str">
        <f>IF(VLOOKUP(TableFields[Field],Columns[],3,0)&lt;&gt;"","'"&amp;VLOOKUP(TableFields[Field],Columns[],3,0)&amp;"'","")</f>
        <v>'in'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2" spans="1:11" x14ac:dyDescent="0.25">
      <c r="A292" s="4" t="s">
        <v>906</v>
      </c>
      <c r="B292" s="4" t="s">
        <v>911</v>
      </c>
      <c r="C292" s="4" t="str">
        <f>VLOOKUP(TableFields[Field],Columns[],2,0)&amp;"("</f>
        <v>foreignNullable(</v>
      </c>
      <c r="D292" s="4" t="str">
        <f>IF(VLOOKUP(TableFields[Field],Columns[],3,0)&lt;&gt;"","'"&amp;VLOOKUP(TableFields[Field],Columns[],3,0)&amp;"'","")</f>
        <v>'verified_by'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3" spans="1:11" x14ac:dyDescent="0.25">
      <c r="A293" s="4" t="s">
        <v>906</v>
      </c>
      <c r="B293" s="4" t="s">
        <v>912</v>
      </c>
      <c r="C293" s="4" t="str">
        <f>VLOOKUP(TableFields[Field],Columns[],2,0)&amp;"("</f>
        <v>timestamp(</v>
      </c>
      <c r="D293" s="4" t="str">
        <f>IF(VLOOKUP(TableFields[Field],Columns[],3,0)&lt;&gt;"","'"&amp;VLOOKUP(TableFields[Field],Columns[],3,0)&amp;"'","")</f>
        <v>'verified_at'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4" spans="1:11" x14ac:dyDescent="0.25">
      <c r="A294" s="4" t="s">
        <v>906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882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882</v>
      </c>
      <c r="B296" s="4" t="s">
        <v>883</v>
      </c>
      <c r="C296" s="4" t="str">
        <f>VLOOKUP(TableFields[Field],Columns[],2,0)&amp;"("</f>
        <v>unsignedTinyInteger(</v>
      </c>
      <c r="D296" s="4" t="str">
        <f>IF(VLOOKUP(TableFields[Field],Columns[],3,0)&lt;&gt;"","'"&amp;VLOOKUP(TableFields[Field],Columns[],3,0)&amp;"'","")</f>
        <v>'bin'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>-&gt;default(1)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7" spans="1:11" x14ac:dyDescent="0.25">
      <c r="A297" s="4" t="s">
        <v>882</v>
      </c>
      <c r="B297" s="4" t="s">
        <v>288</v>
      </c>
      <c r="C297" s="4" t="str">
        <f>VLOOKUP(TableFields[Field],Columns[],2,0)&amp;"("</f>
        <v>audit(</v>
      </c>
      <c r="D297" s="4" t="str">
        <f>IF(VLOOKUP(TableFields[Field],Columns[],3,0)&lt;&gt;"","'"&amp;VLOOKUP(TableFields[Field],Columns[],3,0)&amp;"'","")</f>
        <v/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8" spans="1:11" x14ac:dyDescent="0.25">
      <c r="A298" s="4" t="s">
        <v>1272</v>
      </c>
      <c r="B298" s="4" t="s">
        <v>21</v>
      </c>
      <c r="C298" s="4" t="str">
        <f>VLOOKUP(TableFields[Field],Columns[],2,0)&amp;"("</f>
        <v>bigIncrements(</v>
      </c>
      <c r="D298" s="4" t="str">
        <f>IF(VLOOKUP(TableFields[Field],Columns[],3,0)&lt;&gt;"","'"&amp;VLOOKUP(TableFields[Field],Columns[],3,0)&amp;"'","")</f>
        <v>'id'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9" spans="1:11" x14ac:dyDescent="0.25">
      <c r="A299" s="4" t="s">
        <v>1272</v>
      </c>
      <c r="B299" s="4" t="s">
        <v>23</v>
      </c>
      <c r="C299" s="4" t="str">
        <f>VLOOKUP(TableFields[Field],Columns[],2,0)&amp;"("</f>
        <v>string(</v>
      </c>
      <c r="D299" s="4" t="str">
        <f>IF(VLOOKUP(TableFields[Field],Columns[],3,0)&lt;&gt;"","'"&amp;VLOOKUP(TableFields[Field],Columns[],3,0)&amp;"'","")</f>
        <v>'name'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>-&gt;index()</v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0" spans="1:11" x14ac:dyDescent="0.25">
      <c r="A300" s="4" t="s">
        <v>1272</v>
      </c>
      <c r="B300" s="4" t="s">
        <v>24</v>
      </c>
      <c r="C300" s="4" t="str">
        <f>VLOOKUP(TableFields[Field],Columns[],2,0)&amp;"("</f>
        <v>string(</v>
      </c>
      <c r="D300" s="4" t="str">
        <f>IF(VLOOKUP(TableFields[Field],Columns[],3,0)&lt;&gt;"","'"&amp;VLOOKUP(TableFields[Field],Columns[],3,0)&amp;"'","")</f>
        <v>'description'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1" spans="1:11" x14ac:dyDescent="0.25">
      <c r="A301" s="4" t="s">
        <v>1272</v>
      </c>
      <c r="B301" s="4" t="s">
        <v>44</v>
      </c>
      <c r="C301" s="4" t="str">
        <f>VLOOKUP(TableFields[Field],Columns[],2,0)&amp;"("</f>
        <v>string(</v>
      </c>
      <c r="D301" s="4" t="str">
        <f>IF(VLOOKUP(TableFields[Field],Columns[],3,0)&lt;&gt;"","'"&amp;VLOOKUP(TableFields[Field],Columns[],3,0)&amp;"'","")</f>
        <v>'value'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2" spans="1:11" x14ac:dyDescent="0.25">
      <c r="A302" s="4" t="s">
        <v>1272</v>
      </c>
      <c r="B302" s="4" t="s">
        <v>775</v>
      </c>
      <c r="C302" s="4" t="str">
        <f>VLOOKUP(TableFields[Field],Columns[],2,0)&amp;"("</f>
        <v>enum(</v>
      </c>
      <c r="D302" s="4" t="str">
        <f>IF(VLOOKUP(TableFields[Field],Columns[],3,0)&lt;&gt;"","'"&amp;VLOOKUP(TableFields[Field],Columns[],3,0)&amp;"'","")</f>
        <v>'status'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2" s="4" t="str">
        <f>IF(VLOOKUP(TableFields[Field],Columns[],5,0)=0,"","-&gt;"&amp;VLOOKUP(TableFields[Field],Columns[],5,0))</f>
        <v>-&gt;nullable()</v>
      </c>
      <c r="G302" s="4" t="str">
        <f>IF(VLOOKUP(TableFields[Field],Columns[],6,0)=0,"","-&gt;"&amp;VLOOKUP(TableFields[Field],Columns[],6,0))</f>
        <v>-&gt;default('Active')</v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3" spans="1:11" x14ac:dyDescent="0.25">
      <c r="A303" s="4" t="s">
        <v>1272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1273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1273</v>
      </c>
      <c r="B305" s="4" t="s">
        <v>889</v>
      </c>
      <c r="C305" s="4" t="str">
        <f>VLOOKUP(TableFields[Field],Columns[],2,0)&amp;"("</f>
        <v>foreignCascade(</v>
      </c>
      <c r="D305" s="4" t="str">
        <f>IF(VLOOKUP(TableFields[Field],Columns[],3,0)&lt;&gt;"","'"&amp;VLOOKUP(TableFields[Field],Columns[],3,0)&amp;"'","")</f>
        <v>'user'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6" spans="1:11" x14ac:dyDescent="0.25">
      <c r="A306" s="4" t="s">
        <v>1273</v>
      </c>
      <c r="B306" s="4" t="s">
        <v>1276</v>
      </c>
      <c r="C306" s="4" t="str">
        <f>VLOOKUP(TableFields[Field],Columns[],2,0)&amp;"("</f>
        <v>foreignCascade(</v>
      </c>
      <c r="D306" s="4" t="str">
        <f>IF(VLOOKUP(TableFields[Field],Columns[],3,0)&lt;&gt;"","'"&amp;VLOOKUP(TableFields[Field],Columns[],3,0)&amp;"'","")</f>
        <v>'setting'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7" spans="1:11" x14ac:dyDescent="0.25">
      <c r="A307" s="4" t="s">
        <v>1273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1273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1273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1615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1615</v>
      </c>
      <c r="B311" s="4" t="s">
        <v>837</v>
      </c>
      <c r="C311" s="4" t="str">
        <f>VLOOKUP(TableFields[Field],Columns[],2,0)&amp;"("</f>
        <v>char(</v>
      </c>
      <c r="D311" s="4" t="str">
        <f>IF(VLOOKUP(TableFields[Field],Columns[],3,0)&lt;&gt;"","'"&amp;VLOOKUP(TableFields[Field],Columns[],3,0)&amp;"'","")</f>
        <v>'docno'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1" s="4" t="str">
        <f>IF(VLOOKUP(TableFields[Field],Columns[],5,0)=0,"","-&gt;"&amp;VLOOKUP(TableFields[Field],Columns[],5,0))</f>
        <v>-&gt;nullable()</v>
      </c>
      <c r="G311" s="4" t="str">
        <f>IF(VLOOKUP(TableFields[Field],Columns[],6,0)=0,"","-&gt;"&amp;VLOOKUP(TableFields[Field],Columns[],6,0))</f>
        <v>-&gt;index()</v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2" spans="1:11" x14ac:dyDescent="0.25">
      <c r="A312" s="4" t="s">
        <v>1615</v>
      </c>
      <c r="B312" s="4" t="s">
        <v>905</v>
      </c>
      <c r="C312" s="4" t="str">
        <f>VLOOKUP(TableFields[Field],Columns[],2,0)&amp;"("</f>
        <v>char(</v>
      </c>
      <c r="D312" s="4" t="str">
        <f>IF(VLOOKUP(TableFields[Field],Columns[],3,0)&lt;&gt;"","'"&amp;VLOOKUP(TableFields[Field],Columns[],3,0)&amp;"'","")</f>
        <v>'fycode'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-&gt;index()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3" spans="1:11" x14ac:dyDescent="0.25">
      <c r="A313" s="4" t="s">
        <v>1615</v>
      </c>
      <c r="B313" s="4" t="s">
        <v>858</v>
      </c>
      <c r="C313" s="4" t="str">
        <f>VLOOKUP(TableFields[Field],Columns[],2,0)&amp;"("</f>
        <v>char(</v>
      </c>
      <c r="D313" s="4" t="str">
        <f>IF(VLOOKUP(TableFields[Field],Columns[],3,0)&lt;&gt;"","'"&amp;VLOOKUP(TableFields[Field],Columns[],3,0)&amp;"'","")</f>
        <v>'fncode'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>-&gt;index()</v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4" spans="1:11" x14ac:dyDescent="0.25">
      <c r="A314" s="4" t="s">
        <v>1615</v>
      </c>
      <c r="B314" s="4" t="s">
        <v>900</v>
      </c>
      <c r="C314" s="4" t="str">
        <f>VLOOKUP(TableFields[Field],Columns[],2,0)&amp;"("</f>
        <v>foreignNullable(</v>
      </c>
      <c r="D314" s="4" t="str">
        <f>IF(VLOOKUP(TableFields[Field],Columns[],3,0)&lt;&gt;"","'"&amp;VLOOKUP(TableFields[Field],Columns[],3,0)&amp;"'","")</f>
        <v>'user'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5" spans="1:11" x14ac:dyDescent="0.25">
      <c r="A315" s="4" t="s">
        <v>1615</v>
      </c>
      <c r="B315" s="4" t="s">
        <v>1617</v>
      </c>
      <c r="C315" s="4" t="str">
        <f>VLOOKUP(TableFields[Field],Columns[],2,0)&amp;"("</f>
        <v>enum(</v>
      </c>
      <c r="D315" s="4" t="str">
        <f>IF(VLOOKUP(TableFields[Field],Columns[],3,0)&lt;&gt;"","'"&amp;VLOOKUP(TableFields[Field],Columns[],3,0)&amp;"'","")</f>
        <v>'mode'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>-&gt;default('Cash')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6" spans="1:11" x14ac:dyDescent="0.25">
      <c r="A316" s="4" t="s">
        <v>1615</v>
      </c>
      <c r="B316" s="4" t="s">
        <v>951</v>
      </c>
      <c r="C316" s="4" t="str">
        <f>VLOOKUP(TableFields[Field],Columns[],2,0)&amp;"("</f>
        <v>foreignNullable(</v>
      </c>
      <c r="D316" s="4" t="str">
        <f>IF(VLOOKUP(TableFields[Field],Columns[],3,0)&lt;&gt;"","'"&amp;VLOOKUP(TableFields[Field],Columns[],3,0)&amp;"'","")</f>
        <v>'customer'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7" spans="1:11" x14ac:dyDescent="0.25">
      <c r="A317" s="4" t="s">
        <v>1615</v>
      </c>
      <c r="B317" s="4" t="s">
        <v>831</v>
      </c>
      <c r="C317" s="4" t="str">
        <f>VLOOKUP(TableFields[Field],Columns[],2,0)&amp;"("</f>
        <v>timestamp(</v>
      </c>
      <c r="D317" s="4" t="str">
        <f>IF(VLOOKUP(TableFields[Field],Columns[],3,0)&lt;&gt;"","'"&amp;VLOOKUP(TableFields[Field],Columns[],3,0)&amp;"'","")</f>
        <v>'date'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>-&gt;default(DB::raw('CURRENT_TIMESTAMP'))</v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18" spans="1:11" x14ac:dyDescent="0.25">
      <c r="A318" s="4" t="s">
        <v>1615</v>
      </c>
      <c r="B318" s="4" t="s">
        <v>967</v>
      </c>
      <c r="C318" s="4" t="str">
        <f>VLOOKUP(TableFields[Field],Columns[],2,0)&amp;"("</f>
        <v>decimal(</v>
      </c>
      <c r="D318" s="4" t="str">
        <f>IF(VLOOKUP(TableFields[Field],Columns[],3,0)&lt;&gt;"","'"&amp;VLOOKUP(TableFields[Field],Columns[],3,0)&amp;"'","")</f>
        <v>'amount'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8" s="4" t="str">
        <f>IF(VLOOKUP(TableFields[Field],Columns[],5,0)=0,"","-&gt;"&amp;VLOOKUP(TableFields[Field],Columns[],5,0))</f>
        <v>-&gt;default(0)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19" spans="1:11" x14ac:dyDescent="0.25">
      <c r="A319" s="4" t="s">
        <v>1615</v>
      </c>
      <c r="B319" s="5" t="s">
        <v>1620</v>
      </c>
      <c r="C319" s="5" t="str">
        <f>VLOOKUP(TableFields[Field],Columns[],2,0)&amp;"("</f>
        <v>string(</v>
      </c>
      <c r="D319" s="5" t="str">
        <f>IF(VLOOKUP(TableFields[Field],Columns[],3,0)&lt;&gt;"","'"&amp;VLOOKUP(TableFields[Field],Columns[],3,0)&amp;"'","")</f>
        <v>'bank'</v>
      </c>
      <c r="E31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9" s="5" t="str">
        <f>IF(VLOOKUP(TableFields[Field],Columns[],5,0)=0,"","-&gt;"&amp;VLOOKUP(TableFields[Field],Columns[],5,0))</f>
        <v>-&gt;nullable()</v>
      </c>
      <c r="G319" s="5" t="str">
        <f>IF(VLOOKUP(TableFields[Field],Columns[],6,0)=0,"","-&gt;"&amp;VLOOKUP(TableFields[Field],Columns[],6,0))</f>
        <v/>
      </c>
      <c r="H319" s="5" t="str">
        <f>IF(VLOOKUP(TableFields[Field],Columns[],7,0)=0,"","-&gt;"&amp;VLOOKUP(TableFields[Field],Columns[],7,0))</f>
        <v/>
      </c>
      <c r="I319" s="5" t="str">
        <f>IF(VLOOKUP(TableFields[Field],Columns[],8,0)=0,"","-&gt;"&amp;VLOOKUP(TableFields[Field],Columns[],8,0))</f>
        <v/>
      </c>
      <c r="J319" s="5" t="str">
        <f>IF(VLOOKUP(TableFields[Field],Columns[],9,0)=0,"","-&gt;"&amp;VLOOKUP(TableFields[Field],Columns[],9,0))</f>
        <v/>
      </c>
      <c r="K319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0" spans="1:11" x14ac:dyDescent="0.25">
      <c r="A320" s="4" t="s">
        <v>1615</v>
      </c>
      <c r="B320" s="5" t="s">
        <v>1621</v>
      </c>
      <c r="C320" s="5" t="str">
        <f>VLOOKUP(TableFields[Field],Columns[],2,0)&amp;"("</f>
        <v>string(</v>
      </c>
      <c r="D320" s="5" t="str">
        <f>IF(VLOOKUP(TableFields[Field],Columns[],3,0)&lt;&gt;"","'"&amp;VLOOKUP(TableFields[Field],Columns[],3,0)&amp;"'","")</f>
        <v>'cheque'</v>
      </c>
      <c r="E32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0" s="5" t="str">
        <f>IF(VLOOKUP(TableFields[Field],Columns[],5,0)=0,"","-&gt;"&amp;VLOOKUP(TableFields[Field],Columns[],5,0))</f>
        <v>-&gt;nullable()</v>
      </c>
      <c r="G320" s="5" t="str">
        <f>IF(VLOOKUP(TableFields[Field],Columns[],6,0)=0,"","-&gt;"&amp;VLOOKUP(TableFields[Field],Columns[],6,0))</f>
        <v/>
      </c>
      <c r="H320" s="5" t="str">
        <f>IF(VLOOKUP(TableFields[Field],Columns[],7,0)=0,"","-&gt;"&amp;VLOOKUP(TableFields[Field],Columns[],7,0))</f>
        <v/>
      </c>
      <c r="I320" s="5" t="str">
        <f>IF(VLOOKUP(TableFields[Field],Columns[],8,0)=0,"","-&gt;"&amp;VLOOKUP(TableFields[Field],Columns[],8,0))</f>
        <v/>
      </c>
      <c r="J320" s="5" t="str">
        <f>IF(VLOOKUP(TableFields[Field],Columns[],9,0)=0,"","-&gt;"&amp;VLOOKUP(TableFields[Field],Columns[],9,0))</f>
        <v/>
      </c>
      <c r="K320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1" spans="1:11" x14ac:dyDescent="0.25">
      <c r="A321" s="4" t="s">
        <v>1615</v>
      </c>
      <c r="B321" s="4" t="s">
        <v>1622</v>
      </c>
      <c r="C321" s="4" t="str">
        <f>VLOOKUP(TableFields[Field],Columns[],2,0)&amp;"("</f>
        <v>datetime(</v>
      </c>
      <c r="D321" s="4" t="str">
        <f>IF(VLOOKUP(TableFields[Field],Columns[],3,0)&lt;&gt;"","'"&amp;VLOOKUP(TableFields[Field],Columns[],3,0)&amp;"'","")</f>
        <v>'cheque_date'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2" spans="1:11" x14ac:dyDescent="0.25">
      <c r="A322" s="4" t="s">
        <v>1615</v>
      </c>
      <c r="B322" s="4" t="s">
        <v>1589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'_ref'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3" spans="1:11" x14ac:dyDescent="0.25">
      <c r="A323" s="4" t="s">
        <v>1615</v>
      </c>
      <c r="B323" s="4" t="s">
        <v>775</v>
      </c>
      <c r="C323" s="4" t="str">
        <f>VLOOKUP(TableFields[Field],Columns[],2,0)&amp;"("</f>
        <v>enum(</v>
      </c>
      <c r="D323" s="4" t="str">
        <f>IF(VLOOKUP(TableFields[Field],Columns[],3,0)&lt;&gt;"","'"&amp;VLOOKUP(TableFields[Field],Columns[],3,0)&amp;"'","")</f>
        <v>'status'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>-&gt;default('Active')</v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4" spans="1:11" x14ac:dyDescent="0.25">
      <c r="A324" s="4" t="s">
        <v>1615</v>
      </c>
      <c r="B324" s="4" t="s">
        <v>288</v>
      </c>
      <c r="C324" s="5" t="str">
        <f>VLOOKUP(TableFields[Field],Columns[],2,0)&amp;"("</f>
        <v>audit(</v>
      </c>
      <c r="D324" s="5" t="str">
        <f>IF(VLOOKUP(TableFields[Field],Columns[],3,0)&lt;&gt;"","'"&amp;VLOOKUP(TableFields[Field],Columns[],3,0)&amp;"'","")</f>
        <v/>
      </c>
      <c r="E32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5" t="str">
        <f>IF(VLOOKUP(TableFields[Field],Columns[],5,0)=0,"","-&gt;"&amp;VLOOKUP(TableFields[Field],Columns[],5,0))</f>
        <v/>
      </c>
      <c r="G324" s="5" t="str">
        <f>IF(VLOOKUP(TableFields[Field],Columns[],6,0)=0,"","-&gt;"&amp;VLOOKUP(TableFields[Field],Columns[],6,0))</f>
        <v/>
      </c>
      <c r="H324" s="5" t="str">
        <f>IF(VLOOKUP(TableFields[Field],Columns[],7,0)=0,"","-&gt;"&amp;VLOOKUP(TableFields[Field],Columns[],7,0))</f>
        <v/>
      </c>
      <c r="I324" s="5" t="str">
        <f>IF(VLOOKUP(TableFields[Field],Columns[],8,0)=0,"","-&gt;"&amp;VLOOKUP(TableFields[Field],Columns[],8,0))</f>
        <v/>
      </c>
      <c r="J324" s="5" t="str">
        <f>IF(VLOOKUP(TableFields[Field],Columns[],9,0)=0,"","-&gt;"&amp;VLOOKUP(TableFields[Field],Columns[],9,0))</f>
        <v/>
      </c>
      <c r="K324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5" spans="1:11" x14ac:dyDescent="0.25">
      <c r="A325" s="4" t="s">
        <v>1626</v>
      </c>
      <c r="B325" s="4" t="s">
        <v>21</v>
      </c>
      <c r="C325" s="4" t="str">
        <f>VLOOKUP(TableFields[Field],Columns[],2,0)&amp;"("</f>
        <v>bigIncrements(</v>
      </c>
      <c r="D325" s="4" t="str">
        <f>IF(VLOOKUP(TableFields[Field],Columns[],3,0)&lt;&gt;"","'"&amp;VLOOKUP(TableFields[Field],Columns[],3,0)&amp;"'","")</f>
        <v>'id'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6" spans="1:11" x14ac:dyDescent="0.25">
      <c r="A326" s="4" t="s">
        <v>1626</v>
      </c>
      <c r="B326" s="4" t="s">
        <v>858</v>
      </c>
      <c r="C326" s="4" t="str">
        <f>VLOOKUP(TableFields[Field],Columns[],2,0)&amp;"("</f>
        <v>char(</v>
      </c>
      <c r="D326" s="4" t="str">
        <f>IF(VLOOKUP(TableFields[Field],Columns[],3,0)&lt;&gt;"","'"&amp;VLOOKUP(TableFields[Field],Columns[],3,0)&amp;"'","")</f>
        <v>'fncode'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6" s="4" t="str">
        <f>IF(VLOOKUP(TableFields[Field],Columns[],5,0)=0,"","-&gt;"&amp;VLOOKUP(TableFields[Field],Columns[],5,0))</f>
        <v>-&gt;nullable()</v>
      </c>
      <c r="G326" s="4" t="str">
        <f>IF(VLOOKUP(TableFields[Field],Columns[],6,0)=0,"","-&gt;"&amp;VLOOKUP(TableFields[Field],Columns[],6,0))</f>
        <v>-&gt;index()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7" spans="1:11" x14ac:dyDescent="0.25">
      <c r="A327" s="4" t="s">
        <v>1626</v>
      </c>
      <c r="B327" s="4" t="s">
        <v>900</v>
      </c>
      <c r="C327" s="4" t="str">
        <f>VLOOKUP(TableFields[Field],Columns[],2,0)&amp;"("</f>
        <v>foreignNullable(</v>
      </c>
      <c r="D327" s="4" t="str">
        <f>IF(VLOOKUP(TableFields[Field],Columns[],3,0)&lt;&gt;"","'"&amp;VLOOKUP(TableFields[Field],Columns[],3,0)&amp;"'","")</f>
        <v>'user'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7" s="4" t="str">
        <f>IF(VLOOKUP(TableFields[Field],Columns[],5,0)=0,"","-&gt;"&amp;VLOOKUP(TableFields[Field],Columns[],5,0))</f>
        <v/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8" spans="1:11" x14ac:dyDescent="0.25">
      <c r="A328" s="4" t="s">
        <v>1626</v>
      </c>
      <c r="B328" s="4" t="s">
        <v>820</v>
      </c>
      <c r="C328" s="4" t="str">
        <f>VLOOKUP(TableFields[Field],Columns[],2,0)&amp;"("</f>
        <v>foreignNullable(</v>
      </c>
      <c r="D328" s="4" t="str">
        <f>IF(VLOOKUP(TableFields[Field],Columns[],3,0)&lt;&gt;"","'"&amp;VLOOKUP(TableFields[Field],Columns[],3,0)&amp;"'","")</f>
        <v>'store'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8" s="4" t="str">
        <f>IF(VLOOKUP(TableFields[Field],Columns[],5,0)=0,"","-&gt;"&amp;VLOOKUP(TableFields[Field],Columns[],5,0))</f>
        <v/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9" spans="1:11" x14ac:dyDescent="0.25">
      <c r="A329" s="4" t="s">
        <v>1626</v>
      </c>
      <c r="B329" s="4" t="s">
        <v>1627</v>
      </c>
      <c r="C329" s="5" t="str">
        <f>VLOOKUP(TableFields[Field],Columns[],2,0)&amp;"("</f>
        <v>unsignedInteger(</v>
      </c>
      <c r="D329" s="5" t="str">
        <f>IF(VLOOKUP(TableFields[Field],Columns[],3,0)&lt;&gt;"","'"&amp;VLOOKUP(TableFields[Field],Columns[],3,0)&amp;"'","")</f>
        <v>'start_num'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0" spans="1:11" x14ac:dyDescent="0.25">
      <c r="A330" s="4" t="s">
        <v>1626</v>
      </c>
      <c r="B330" s="4" t="s">
        <v>1628</v>
      </c>
      <c r="C330" s="4" t="str">
        <f>VLOOKUP(TableFields[Field],Columns[],2,0)&amp;"("</f>
        <v>unsignedInteger(</v>
      </c>
      <c r="D330" s="4" t="str">
        <f>IF(VLOOKUP(TableFields[Field],Columns[],3,0)&lt;&gt;"","'"&amp;VLOOKUP(TableFields[Field],Columns[],3,0)&amp;"'","")</f>
        <v>'end_num'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1" spans="1:11" x14ac:dyDescent="0.25">
      <c r="A331" s="4" t="s">
        <v>1626</v>
      </c>
      <c r="B331" s="4" t="s">
        <v>826</v>
      </c>
      <c r="C331" s="4" t="str">
        <f>VLOOKUP(TableFields[Field],Columns[],2,0)&amp;"("</f>
        <v>decimal(</v>
      </c>
      <c r="D331" s="4" t="str">
        <f>IF(VLOOKUP(TableFields[Field],Columns[],3,0)&lt;&gt;"","'"&amp;VLOOKUP(TableFields[Field],Columns[],3,0)&amp;"'","")</f>
        <v>'quantity'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1" s="4" t="str">
        <f>IF(VLOOKUP(TableFields[Field],Columns[],5,0)=0,"","-&gt;"&amp;VLOOKUP(TableFields[Field],Columns[],5,0))</f>
        <v>-&gt;default(1)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2" spans="1:11" x14ac:dyDescent="0.25">
      <c r="A332" s="4" t="s">
        <v>1626</v>
      </c>
      <c r="B332" s="4" t="s">
        <v>1644</v>
      </c>
      <c r="C332" s="4" t="str">
        <f>VLOOKUP(TableFields[Field],Columns[],2,0)&amp;"("</f>
        <v>unsignedInteger(</v>
      </c>
      <c r="D332" s="4" t="str">
        <f>IF(VLOOKUP(TableFields[Field],Columns[],3,0)&lt;&gt;"","'"&amp;VLOOKUP(TableFields[Field],Columns[],3,0)&amp;"'","")</f>
        <v>'current'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-&gt;default(0)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3" spans="1:11" x14ac:dyDescent="0.25">
      <c r="A333" s="4" t="s">
        <v>1626</v>
      </c>
      <c r="B333" s="4" t="s">
        <v>1630</v>
      </c>
      <c r="C333" s="4" t="str">
        <f>VLOOKUP(TableFields[Field],Columns[],2,0)&amp;"("</f>
        <v>enum(</v>
      </c>
      <c r="D333" s="4" t="str">
        <f>IF(VLOOKUP(TableFields[Field],Columns[],3,0)&lt;&gt;"","'"&amp;VLOOKUP(TableFields[Field],Columns[],3,0)&amp;"'","")</f>
        <v>'progress'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-&gt;default('Awaiting')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4" spans="1:11" s="20" customFormat="1" x14ac:dyDescent="0.25">
      <c r="A334" s="4" t="s">
        <v>1626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1626</v>
      </c>
      <c r="B335" s="4" t="s">
        <v>288</v>
      </c>
      <c r="C335" s="4" t="str">
        <f>VLOOKUP(TableFields[Field],Columns[],2,0)&amp;"("</f>
        <v>audit(</v>
      </c>
      <c r="D335" s="4" t="str">
        <f>IF(VLOOKUP(TableFields[Field],Columns[],3,0)&lt;&gt;"","'"&amp;VLOOKUP(TableFields[Field],Columns[],3,0)&amp;"'","")</f>
        <v/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1" spans="1:11" s="20" customFormat="1" x14ac:dyDescent="0.25">
      <c r="A341"/>
      <c r="B341"/>
      <c r="C341"/>
      <c r="D341"/>
      <c r="E341"/>
      <c r="F341"/>
      <c r="G341"/>
      <c r="H341"/>
      <c r="I341"/>
      <c r="J341"/>
      <c r="K341"/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70">
    <cfRule type="duplicateValues" dxfId="4" priority="7"/>
  </conditionalFormatting>
  <conditionalFormatting sqref="B316">
    <cfRule type="duplicateValues" dxfId="3" priority="3"/>
  </conditionalFormatting>
  <conditionalFormatting sqref="B329:B330">
    <cfRule type="duplicateValues" dxfId="2" priority="2"/>
  </conditionalFormatting>
  <conditionalFormatting sqref="B329:B330">
    <cfRule type="duplicateValues" dxfId="1" priority="1"/>
  </conditionalFormatting>
  <conditionalFormatting sqref="B160:B167">
    <cfRule type="duplicateValues" dxfId="0" priority="204"/>
  </conditionalFormatting>
  <dataValidations count="2">
    <dataValidation type="list" allowBlank="1" showInputMessage="1" showErrorMessage="1" sqref="B2:B335">
      <formula1>AvailableFields</formula1>
    </dataValidation>
    <dataValidation type="list" allowBlank="1" showInputMessage="1" showErrorMessage="1" sqref="A2:A33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B46" workbookViewId="0">
      <selection activeCell="B52" sqref="B52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1364</v>
      </c>
      <c r="E3" s="64" t="s">
        <v>1365</v>
      </c>
      <c r="F3" s="64" t="s">
        <v>1426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1571</v>
      </c>
      <c r="E4" s="64" t="s">
        <v>1572</v>
      </c>
      <c r="F4" s="64" t="s">
        <v>1573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1574</v>
      </c>
      <c r="E5" s="64" t="s">
        <v>1575</v>
      </c>
      <c r="F5" s="64" t="s">
        <v>1576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1366</v>
      </c>
      <c r="G6" s="64" t="s">
        <v>1367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60" t="str">
        <f>TableData[Table Name]&amp;"-"&amp;(COUNTIF($B$1:TableData[[#This Row],[Table Name]],TableData[[#This Row],[Table Name]])-1)</f>
        <v>Groups-0</v>
      </c>
      <c r="B34" s="64" t="s">
        <v>76</v>
      </c>
      <c r="C3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64" t="s">
        <v>23</v>
      </c>
      <c r="E34" s="64" t="s">
        <v>24</v>
      </c>
      <c r="F34" s="64" t="s">
        <v>25</v>
      </c>
      <c r="G34" s="64" t="s">
        <v>1412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</row>
    <row r="35" spans="1:18" x14ac:dyDescent="0.25">
      <c r="A35" s="60" t="str">
        <f>TableData[Table Name]&amp;"-"&amp;(COUNTIF($B$1:TableData[[#This Row],[Table Name]],TableData[[#This Row],[Table Name]])-1)</f>
        <v>Groups-1</v>
      </c>
      <c r="B35" s="64" t="s">
        <v>76</v>
      </c>
      <c r="C3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5" s="64" t="s">
        <v>1577</v>
      </c>
      <c r="E35" s="64" t="s">
        <v>1573</v>
      </c>
      <c r="F35" s="64" t="s">
        <v>1578</v>
      </c>
      <c r="G35" s="64" t="s">
        <v>1579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</row>
    <row r="36" spans="1:18" x14ac:dyDescent="0.25">
      <c r="A36" s="60" t="str">
        <f>TableData[Table Name]&amp;"-"&amp;(COUNTIF($B$1:TableData[[#This Row],[Table Name]],TableData[[#This Row],[Table Name]])-1)</f>
        <v>Groups-2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6" s="64" t="s">
        <v>1580</v>
      </c>
      <c r="E36" s="64" t="s">
        <v>1426</v>
      </c>
      <c r="F36" s="64" t="s">
        <v>1581</v>
      </c>
      <c r="G36" s="64" t="s">
        <v>1582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Groups-3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7" s="64" t="s">
        <v>1435</v>
      </c>
      <c r="E37" s="64" t="s">
        <v>1583</v>
      </c>
      <c r="F37" s="64" t="s">
        <v>1438</v>
      </c>
      <c r="G37" s="64" t="s">
        <v>1584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Groups-4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38" s="64" t="s">
        <v>1585</v>
      </c>
      <c r="E38" s="64" t="s">
        <v>1586</v>
      </c>
      <c r="F38" s="64" t="s">
        <v>1587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 Roles-0</v>
      </c>
      <c r="B39" s="64" t="s">
        <v>93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64" t="s">
        <v>63</v>
      </c>
      <c r="E39" s="64" t="s">
        <v>65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 Roles-1</v>
      </c>
      <c r="B40" s="64" t="s">
        <v>93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0" s="64">
        <v>301101</v>
      </c>
      <c r="E40" s="64">
        <v>303102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Roles-2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1" s="64">
        <v>301102</v>
      </c>
      <c r="E41" s="64">
        <v>303101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Roles-3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2" s="64">
        <v>301103</v>
      </c>
      <c r="E42" s="64">
        <v>303103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30" t="str">
        <f>TableData[Table Name]&amp;"-"&amp;(COUNTIF($B$1:TableData[[#This Row],[Table Name]],TableData[[#This Row],[Table Name]])-1)</f>
        <v>Users-0</v>
      </c>
      <c r="B43" s="78" t="s">
        <v>78</v>
      </c>
      <c r="C4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78" t="s">
        <v>23</v>
      </c>
      <c r="E43" s="78" t="s">
        <v>1415</v>
      </c>
      <c r="F43" s="78" t="s">
        <v>1827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1:18" x14ac:dyDescent="0.25">
      <c r="A44" s="30" t="str">
        <f>TableData[Table Name]&amp;"-"&amp;(COUNTIF($B$1:TableData[[#This Row],[Table Name]],TableData[[#This Row],[Table Name]])-1)</f>
        <v>Users-1</v>
      </c>
      <c r="B44" s="78" t="s">
        <v>78</v>
      </c>
      <c r="C4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4" s="78" t="s">
        <v>1828</v>
      </c>
      <c r="E44" s="78" t="s">
        <v>1829</v>
      </c>
      <c r="F44" s="78" t="s">
        <v>1831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1:18" x14ac:dyDescent="0.25">
      <c r="A45" s="30" t="str">
        <f>TableData[Table Name]&amp;"-"&amp;(COUNTIF($B$1:TableData[[#This Row],[Table Name]],TableData[[#This Row],[Table Name]])-1)</f>
        <v>Users-2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5" s="78" t="s">
        <v>1830</v>
      </c>
      <c r="E45" s="78" t="s">
        <v>1832</v>
      </c>
      <c r="F45" s="78" t="s">
        <v>1831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Group Users-0</v>
      </c>
      <c r="B46" s="78" t="s">
        <v>1427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6" s="78" t="s">
        <v>63</v>
      </c>
      <c r="E46" s="78" t="s">
        <v>64</v>
      </c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Group Users-1</v>
      </c>
      <c r="B47" s="78" t="s">
        <v>1427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7" s="78">
        <v>1</v>
      </c>
      <c r="E47" s="78">
        <v>300101</v>
      </c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Users-2</v>
      </c>
      <c r="B48" s="78" t="s">
        <v>1427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48" s="78">
        <v>3</v>
      </c>
      <c r="E48" s="78">
        <v>300102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15" t="str">
        <f>TableData[Table Name]&amp;"-"&amp;(COUNTIF($B$1:TableData[[#This Row],[Table Name]],TableData[[#This Row],[Table Name]])-1)</f>
        <v>Settings-0</v>
      </c>
      <c r="B49" s="13" t="s">
        <v>1297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9" s="13" t="s">
        <v>23</v>
      </c>
      <c r="E49" s="13" t="s">
        <v>24</v>
      </c>
      <c r="F49" s="13" t="s">
        <v>44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25">
      <c r="A50" s="15" t="str">
        <f>TableData[Table Name]&amp;"-"&amp;(COUNTIF($B$1:TableData[[#This Row],[Table Name]],TableData[[#This Row],[Table Name]])-1)</f>
        <v>MenuType-0</v>
      </c>
      <c r="B50" s="13" t="s">
        <v>1849</v>
      </c>
      <c r="C5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13" t="s">
        <v>23</v>
      </c>
      <c r="E50" s="13" t="s">
        <v>1838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15" t="str">
        <f>TableData[Table Name]&amp;"-"&amp;(COUNTIF($B$1:TableData[[#This Row],[Table Name]],TableData[[#This Row],[Table Name]])-1)</f>
        <v>MenuType-1</v>
      </c>
      <c r="B51" s="13" t="s">
        <v>1849</v>
      </c>
      <c r="C5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1" s="13" t="s">
        <v>1878</v>
      </c>
      <c r="E51" s="13" t="s">
        <v>1878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MenuType-2</v>
      </c>
      <c r="B52" s="13" t="s">
        <v>1849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2" s="13" t="s">
        <v>1879</v>
      </c>
      <c r="E52" s="13" t="s">
        <v>1879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MenuType-3</v>
      </c>
      <c r="B53" s="13" t="s">
        <v>1849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3" s="13" t="s">
        <v>1880</v>
      </c>
      <c r="E53" s="13" t="s">
        <v>1880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MenuType-4</v>
      </c>
      <c r="B54" s="13" t="s">
        <v>1849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4" s="13" t="s">
        <v>1881</v>
      </c>
      <c r="E54" s="13" t="s">
        <v>1881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MenuType-5</v>
      </c>
      <c r="B55" s="13" t="s">
        <v>1849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5" s="13" t="s">
        <v>1877</v>
      </c>
      <c r="E55" s="13" t="s">
        <v>1877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MenuType-6</v>
      </c>
      <c r="B56" s="13" t="s">
        <v>1849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6" s="13" t="s">
        <v>1882</v>
      </c>
      <c r="E56" s="13" t="s">
        <v>1882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MenuType-7</v>
      </c>
      <c r="B57" s="13" t="s">
        <v>1849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7" s="13" t="s">
        <v>1883</v>
      </c>
      <c r="E57" s="13" t="s">
        <v>1883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MenuType-8</v>
      </c>
      <c r="B58" s="13" t="s">
        <v>1849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58" s="13" t="s">
        <v>1884</v>
      </c>
      <c r="E58" s="13" t="s">
        <v>1884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MenuType-9</v>
      </c>
      <c r="B59" s="13" t="s">
        <v>1849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59" s="13" t="s">
        <v>1885</v>
      </c>
      <c r="E59" s="13" t="s">
        <v>1885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19" workbookViewId="0">
      <selection activeCell="A45" sqref="A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1363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1427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1466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1428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1849</v>
      </c>
      <c r="B45" s="1" t="s">
        <v>1846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1428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1428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1428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1428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1281</v>
      </c>
      <c r="B49" s="5" t="s">
        <v>850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1428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1698</v>
      </c>
      <c r="B50" s="5" t="s">
        <v>1683</v>
      </c>
      <c r="C50" s="5" t="str">
        <f>VLOOKUP(SeedMap[Table Name],Tables[],4,0)</f>
        <v>Milestone\SS\Model</v>
      </c>
      <c r="D50" s="5" t="str">
        <f>VLOOKUP(SeedMap[Table Name],Tables[],5,0)</f>
        <v>ProductGroupMaster</v>
      </c>
      <c r="E50" s="5" t="s">
        <v>161</v>
      </c>
      <c r="F50" s="5" t="s">
        <v>341</v>
      </c>
      <c r="G50" s="31">
        <v>2</v>
      </c>
      <c r="H50" s="8" t="s">
        <v>1428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1282</v>
      </c>
      <c r="B51" s="5" t="s">
        <v>760</v>
      </c>
      <c r="C51" s="5" t="str">
        <f>VLOOKUP(SeedMap[Table Name],Tables[],4,0)</f>
        <v>Milestone\SS\Model</v>
      </c>
      <c r="D51" s="5" t="str">
        <f>VLOOKUP(SeedMap[Table Name],Tables[],5,0)</f>
        <v>Product</v>
      </c>
      <c r="E51" s="5" t="s">
        <v>161</v>
      </c>
      <c r="F51" s="5" t="s">
        <v>341</v>
      </c>
      <c r="G51" s="31">
        <v>2</v>
      </c>
      <c r="H51" s="8" t="s">
        <v>1428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1699</v>
      </c>
      <c r="B52" s="5" t="s">
        <v>1697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1428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1719</v>
      </c>
      <c r="B53" s="5" t="s">
        <v>1709</v>
      </c>
      <c r="C53" s="5" t="str">
        <f>VLOOKUP(SeedMap[Table Name],Tables[],4,0)</f>
        <v>Milestone\SS\Model</v>
      </c>
      <c r="D53" s="5" t="str">
        <f>VLOOKUP(SeedMap[Table Name],Tables[],5,0)</f>
        <v>ProductImage</v>
      </c>
      <c r="E53" s="5" t="s">
        <v>161</v>
      </c>
      <c r="F53" s="5" t="s">
        <v>341</v>
      </c>
      <c r="G53" s="31">
        <v>2</v>
      </c>
      <c r="H53" s="8" t="s">
        <v>1428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1283</v>
      </c>
      <c r="B54" s="5" t="s">
        <v>762</v>
      </c>
      <c r="C54" s="5" t="str">
        <f>VLOOKUP(SeedMap[Table Name],Tables[],4,0)</f>
        <v>Milestone\SS\Model</v>
      </c>
      <c r="D54" s="5" t="str">
        <f>VLOOKUP(SeedMap[Table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1428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1284</v>
      </c>
      <c r="B55" s="5" t="s">
        <v>763</v>
      </c>
      <c r="C55" s="5" t="str">
        <f>VLOOKUP(SeedMap[Table Name],Tables[],4,0)</f>
        <v>Milestone\SS\Model</v>
      </c>
      <c r="D55" s="5" t="str">
        <f>VLOOKUP(SeedMap[Table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1428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1428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1428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1428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1428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1428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1290</v>
      </c>
      <c r="B61" s="5" t="s">
        <v>898</v>
      </c>
      <c r="C61" s="5" t="str">
        <f>VLOOKUP(SeedMap[Table Name],Tables[],4,0)</f>
        <v>Milestone\SS\Model</v>
      </c>
      <c r="D61" s="5" t="str">
        <f>VLOOKUP(SeedMap[Table Name],Tables[],5,0)</f>
        <v>Transaction</v>
      </c>
      <c r="E61" s="5" t="s">
        <v>161</v>
      </c>
      <c r="F61" s="5" t="s">
        <v>341</v>
      </c>
      <c r="G61" s="31">
        <v>2</v>
      </c>
      <c r="H61" s="8" t="s">
        <v>1428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1291</v>
      </c>
      <c r="B62" s="5" t="s">
        <v>899</v>
      </c>
      <c r="C62" s="5" t="str">
        <f>VLOOKUP(SeedMap[Table Name],Tables[],4,0)</f>
        <v>Milestone\SS\Model</v>
      </c>
      <c r="D62" s="5" t="str">
        <f>VLOOKUP(SeedMap[Table Name],Tables[],5,0)</f>
        <v>TransactionDetail</v>
      </c>
      <c r="E62" s="5" t="s">
        <v>161</v>
      </c>
      <c r="F62" s="5" t="s">
        <v>341</v>
      </c>
      <c r="G62" s="31">
        <v>2</v>
      </c>
      <c r="H62" s="8" t="s">
        <v>1428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1292</v>
      </c>
      <c r="B63" s="5" t="s">
        <v>1054</v>
      </c>
      <c r="C63" s="5" t="str">
        <f>VLOOKUP(SeedMap[Table Name],Tables[],4,0)</f>
        <v>Milestone\SS\Model</v>
      </c>
      <c r="D63" s="5" t="str">
        <f>VLOOKUP(SeedMap[Table Name],Tables[],5,0)</f>
        <v>DData</v>
      </c>
      <c r="E63" s="5" t="s">
        <v>161</v>
      </c>
      <c r="F63" s="5" t="s">
        <v>341</v>
      </c>
      <c r="G63" s="31">
        <v>2</v>
      </c>
      <c r="H63" s="8" t="s">
        <v>1428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1293</v>
      </c>
      <c r="B64" s="5" t="s">
        <v>949</v>
      </c>
      <c r="C64" s="5" t="str">
        <f>VLOOKUP(SeedMap[Table Name],Tables[],4,0)</f>
        <v>Milestone\SS\Model</v>
      </c>
      <c r="D64" s="5" t="str">
        <f>VLOOKUP(SeedMap[Table Name],Tables[],5,0)</f>
        <v>SalesOrder</v>
      </c>
      <c r="E64" s="5" t="s">
        <v>161</v>
      </c>
      <c r="F64" s="5" t="s">
        <v>341</v>
      </c>
      <c r="G64" s="31">
        <v>2</v>
      </c>
      <c r="H64" s="8" t="s">
        <v>1428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1294</v>
      </c>
      <c r="B65" s="5" t="s">
        <v>950</v>
      </c>
      <c r="C65" s="5" t="str">
        <f>VLOOKUP(SeedMap[Table Name],Tables[],4,0)</f>
        <v>Milestone\SS\Model</v>
      </c>
      <c r="D65" s="5" t="str">
        <f>VLOOKUP(SeedMap[Table Name],Tables[],5,0)</f>
        <v>SalesOrderItem</v>
      </c>
      <c r="E65" s="5" t="s">
        <v>161</v>
      </c>
      <c r="F65" s="5" t="s">
        <v>341</v>
      </c>
      <c r="G65" s="31">
        <v>2</v>
      </c>
      <c r="H65" s="8" t="s">
        <v>1428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1428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1625</v>
      </c>
      <c r="B67" s="4" t="s">
        <v>1615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1428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1850</v>
      </c>
      <c r="B68" s="4" t="s">
        <v>1626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1428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activeCell="H9" sqref="H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1" t="s">
        <v>92</v>
      </c>
      <c r="B1" s="121"/>
      <c r="C1" s="121"/>
      <c r="D1" s="121"/>
      <c r="E1" s="122" t="str">
        <f>"\"&amp;VLOOKUP($A$1,SeedMap[],3,0)&amp;"\"&amp;VLOOKUP($A$1,SeedMap[],4,0)&amp;"::"&amp;VLOOKUP($A$1,SeedMap[],8,0)&amp;"()"</f>
        <v>\Milestone\Appframe\Model\Resource::query()</v>
      </c>
      <c r="F1" s="122"/>
      <c r="G1" s="122"/>
      <c r="H1" s="122"/>
      <c r="I1" s="123" t="s">
        <v>73</v>
      </c>
      <c r="J1" s="123"/>
      <c r="K1" s="123"/>
      <c r="L1" s="123"/>
      <c r="M1" s="123"/>
      <c r="N1" s="123"/>
      <c r="O1" s="123"/>
      <c r="P1" s="123"/>
      <c r="Q1" s="123"/>
      <c r="R1" s="123"/>
      <c r="S1" s="23" t="str">
        <f>""</f>
        <v/>
      </c>
      <c r="T1" s="10"/>
    </row>
    <row r="2" spans="1:20" s="28" customFormat="1" ht="15" customHeight="1" x14ac:dyDescent="0.25">
      <c r="A2" s="121"/>
      <c r="B2" s="121"/>
      <c r="C2" s="121"/>
      <c r="D2" s="121"/>
      <c r="E2" s="122" t="str">
        <f>VLOOKUP($A$1,SeedMap[],5,0)</f>
        <v>ResourceTable</v>
      </c>
      <c r="F2" s="122"/>
      <c r="G2" s="122"/>
      <c r="H2" s="122"/>
      <c r="I2" s="123" t="s">
        <v>72</v>
      </c>
      <c r="J2" s="123"/>
      <c r="K2" s="123"/>
      <c r="L2" s="123"/>
      <c r="M2" s="123"/>
      <c r="N2" s="123"/>
      <c r="O2" s="123"/>
      <c r="P2" s="123"/>
      <c r="Q2" s="123"/>
      <c r="R2" s="123"/>
      <c r="S2" s="23" t="str">
        <f>";"</f>
        <v>;</v>
      </c>
      <c r="T2" s="10"/>
    </row>
    <row r="3" spans="1:20" s="28" customFormat="1" ht="15" customHeight="1" x14ac:dyDescent="0.25">
      <c r="A3" s="121"/>
      <c r="B3" s="121"/>
      <c r="C3" s="121"/>
      <c r="D3" s="121"/>
      <c r="E3" s="122" t="str">
        <f>VLOOKUP($A$1,SeedMap[],6,0)</f>
        <v>[[Primary]:[Development]]</v>
      </c>
      <c r="F3" s="122"/>
      <c r="G3" s="122"/>
      <c r="H3" s="122"/>
      <c r="I3" s="123" t="s">
        <v>158</v>
      </c>
      <c r="J3" s="123"/>
      <c r="K3" s="123"/>
      <c r="L3" s="123"/>
      <c r="M3" s="123"/>
      <c r="N3" s="123"/>
      <c r="O3" s="123"/>
      <c r="P3" s="123"/>
      <c r="Q3" s="123"/>
      <c r="R3" s="12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title</v>
      </c>
      <c r="G5" s="25" t="str">
        <f t="shared" ca="1" si="1"/>
        <v>namespace</v>
      </c>
      <c r="H5" s="25" t="str">
        <f t="shared" ca="1" si="1"/>
        <v>table</v>
      </c>
      <c r="I5" s="25" t="str">
        <f t="shared" ca="1" si="1"/>
        <v>controller</v>
      </c>
      <c r="J5" s="25" t="str">
        <f t="shared" ca="1" si="1"/>
        <v>controller_namespace</v>
      </c>
      <c r="K5" s="25" t="str">
        <f t="shared" ca="1" si="1"/>
        <v>development</v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18" t="str">
        <f>$I$1</f>
        <v>$_ = \DB::statement('SELECT @@GLOBAL.foreign_key_checks');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0"/>
      <c r="T6" s="10"/>
    </row>
    <row r="7" spans="1:20" x14ac:dyDescent="0.25">
      <c r="A7" s="24"/>
      <c r="B7" s="119" t="str">
        <f>$I$2</f>
        <v>\DB::statement('set foreign_key_checks = 0');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</row>
    <row r="8" spans="1:20" x14ac:dyDescent="0.25">
      <c r="A8" s="24"/>
      <c r="B8" s="120" t="str">
        <f>$E$1</f>
        <v>\Milestone\Appframe\Model\Resource::query()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'305101',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'User', </v>
      </c>
      <c r="E9" s="50" t="str">
        <f t="shared" ca="1" si="2"/>
        <v xml:space="preserve">'description' =&gt; 'Users of Smart Sale', </v>
      </c>
      <c r="F9" s="50" t="str">
        <f t="shared" ca="1" si="2"/>
        <v xml:space="preserve">'title' =&gt; 'Users', </v>
      </c>
      <c r="G9" s="50" t="str">
        <f t="shared" ca="1" si="2"/>
        <v xml:space="preserve">'namespace' =&gt; 'Milestone\SS\Model', </v>
      </c>
      <c r="H9" s="50" t="str">
        <f t="shared" ca="1" si="2"/>
        <v xml:space="preserve">'table' =&gt; 'users', </v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'305102', </v>
      </c>
      <c r="D10" s="50" t="str">
        <f t="shared" ca="1" si="2"/>
        <v xml:space="preserve">'name' =&gt; 'Setup', </v>
      </c>
      <c r="E10" s="50" t="str">
        <f t="shared" ca="1" si="2"/>
        <v xml:space="preserve">'description' =&gt; 'ePlus setup details', </v>
      </c>
      <c r="F10" s="50" t="str">
        <f t="shared" ca="1" si="2"/>
        <v xml:space="preserve">'title' =&gt; 'Setup', </v>
      </c>
      <c r="G10" s="50" t="str">
        <f t="shared" ca="1" si="2"/>
        <v xml:space="preserve">'namespace' =&gt; 'Milestone\SS\Model', </v>
      </c>
      <c r="H10" s="50" t="str">
        <f t="shared" ca="1" si="2"/>
        <v xml:space="preserve">'table' =&gt; 'setup', </v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'305103', </v>
      </c>
      <c r="D11" s="50" t="str">
        <f t="shared" ca="1" si="2"/>
        <v xml:space="preserve">'name' =&gt; 'MenuType', </v>
      </c>
      <c r="E11" s="50" t="str">
        <f t="shared" ca="1" si="2"/>
        <v xml:space="preserve">'description' =&gt; 'Menu group to display name mapper', </v>
      </c>
      <c r="F11" s="50" t="str">
        <f t="shared" ca="1" si="2"/>
        <v xml:space="preserve">'title' =&gt; 'Menu Group', </v>
      </c>
      <c r="G11" s="50" t="str">
        <f t="shared" ca="1" si="2"/>
        <v xml:space="preserve">'namespace' =&gt; 'Milestone\SS\Model', </v>
      </c>
      <c r="H11" s="50" t="str">
        <f t="shared" ca="1" si="2"/>
        <v xml:space="preserve">'table' =&gt; 'menu_types', </v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'305104', </v>
      </c>
      <c r="D12" s="50" t="str">
        <f t="shared" ca="1" si="2"/>
        <v xml:space="preserve">'name' =&gt; 'Menu', </v>
      </c>
      <c r="E12" s="50" t="str">
        <f t="shared" ca="1" si="2"/>
        <v xml:space="preserve">'description' =&gt; 'Menu details', </v>
      </c>
      <c r="F12" s="50" t="str">
        <f t="shared" ca="1" si="2"/>
        <v xml:space="preserve">'title' =&gt; 'Menu', </v>
      </c>
      <c r="G12" s="50" t="str">
        <f t="shared" ca="1" si="2"/>
        <v xml:space="preserve">'namespace' =&gt; 'Milestone\SS\Model', </v>
      </c>
      <c r="H12" s="50" t="str">
        <f t="shared" ca="1" si="2"/>
        <v xml:space="preserve">'table' =&gt; 'menu_types', </v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'305105', </v>
      </c>
      <c r="D13" s="50" t="str">
        <f t="shared" ca="1" si="2"/>
        <v xml:space="preserve">'name' =&gt; 'Setting', </v>
      </c>
      <c r="E13" s="50" t="str">
        <f t="shared" ca="1" si="2"/>
        <v xml:space="preserve">'description' =&gt; 'Settings available in web and mob interface', </v>
      </c>
      <c r="F13" s="50" t="str">
        <f t="shared" ca="1" si="2"/>
        <v xml:space="preserve">'title' =&gt; 'Settings', </v>
      </c>
      <c r="G13" s="50" t="str">
        <f t="shared" ca="1" si="2"/>
        <v xml:space="preserve">'namespace' =&gt; 'Milestone\SS\Model', </v>
      </c>
      <c r="H13" s="50" t="str">
        <f t="shared" ca="1" si="2"/>
        <v xml:space="preserve">'table' =&gt; 'settings', </v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'305106', </v>
      </c>
      <c r="D14" s="50" t="str">
        <f t="shared" ca="1" si="2"/>
        <v xml:space="preserve">'name' =&gt; 'Fiscalyearmaster', </v>
      </c>
      <c r="E14" s="50" t="str">
        <f t="shared" ca="1" si="2"/>
        <v xml:space="preserve">'description' =&gt; 'Financial Years', </v>
      </c>
      <c r="F14" s="50" t="str">
        <f t="shared" ca="1" si="2"/>
        <v xml:space="preserve">'title' =&gt; 'Fiscal Year', </v>
      </c>
      <c r="G14" s="50" t="str">
        <f t="shared" ca="1" si="2"/>
        <v xml:space="preserve">'namespace' =&gt; 'Milestone\SS\Model', </v>
      </c>
      <c r="H14" s="50" t="str">
        <f t="shared" ca="1" si="2"/>
        <v xml:space="preserve">'table' =&gt; 'fiscalyearmaster', </v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'305107', </v>
      </c>
      <c r="D15" s="50" t="str">
        <f t="shared" ca="1" si="2"/>
        <v xml:space="preserve">'name' =&gt; 'Functiondetail', </v>
      </c>
      <c r="E15" s="50" t="str">
        <f t="shared" ca="1" si="2"/>
        <v xml:space="preserve">'description' =&gt; 'ePlus functions', </v>
      </c>
      <c r="F15" s="50" t="str">
        <f t="shared" ca="1" si="2"/>
        <v xml:space="preserve">'title' =&gt; 'ePlus Functions', </v>
      </c>
      <c r="G15" s="50" t="str">
        <f t="shared" ca="1" si="2"/>
        <v xml:space="preserve">'namespace' =&gt; 'Milestone\SS\Model', </v>
      </c>
      <c r="H15" s="50" t="str">
        <f t="shared" ca="1" si="2"/>
        <v xml:space="preserve">'table' =&gt; 'functiondetails', </v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'305108', </v>
      </c>
      <c r="D16" s="50" t="str">
        <f t="shared" ca="1" si="2"/>
        <v xml:space="preserve">'name' =&gt; 'ProductGroupMaster', </v>
      </c>
      <c r="E16" s="50" t="str">
        <f t="shared" ca="1" si="2"/>
        <v xml:space="preserve">'description' =&gt; 'Groups like Category, Brand etc', </v>
      </c>
      <c r="F16" s="50" t="str">
        <f t="shared" ca="1" si="2"/>
        <v xml:space="preserve">'title' =&gt; 'Product Group Masters', </v>
      </c>
      <c r="G16" s="50" t="str">
        <f t="shared" ca="1" si="2"/>
        <v xml:space="preserve">'namespace' =&gt; 'Milestone\SS\Model', </v>
      </c>
      <c r="H16" s="50" t="str">
        <f t="shared" ca="1" si="2"/>
        <v xml:space="preserve">'table' =&gt; 'product_group_master', </v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'305109', </v>
      </c>
      <c r="D17" s="50" t="str">
        <f t="shared" ca="1" si="2"/>
        <v xml:space="preserve">'name' =&gt; 'Product', </v>
      </c>
      <c r="E17" s="50" t="str">
        <f t="shared" ca="1" si="2"/>
        <v xml:space="preserve">'description' =&gt; 'Products or Items', </v>
      </c>
      <c r="F17" s="50" t="str">
        <f t="shared" ca="1" si="2"/>
        <v xml:space="preserve">'title' =&gt; 'Products', </v>
      </c>
      <c r="G17" s="50" t="str">
        <f t="shared" ca="1" si="2"/>
        <v xml:space="preserve">'namespace' =&gt; 'Milestone\SS\Model', </v>
      </c>
      <c r="H17" s="50" t="str">
        <f t="shared" ca="1" si="2"/>
        <v xml:space="preserve">'table' =&gt; 'products', </v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'305110', </v>
      </c>
      <c r="D18" s="50" t="str">
        <f t="shared" ca="1" si="2"/>
        <v xml:space="preserve">'name' =&gt; 'ProductGroup', </v>
      </c>
      <c r="E18" s="50" t="str">
        <f t="shared" ca="1" si="2"/>
        <v xml:space="preserve">'description' =&gt; 'Products and the groups they belongs to', </v>
      </c>
      <c r="F18" s="50" t="str">
        <f t="shared" ca="1" si="2"/>
        <v xml:space="preserve">'title' =&gt; 'Product Groups', </v>
      </c>
      <c r="G18" s="50" t="str">
        <f t="shared" ca="1" si="2"/>
        <v xml:space="preserve">'namespace' =&gt; 'Milestone\SS\Model', </v>
      </c>
      <c r="H18" s="50" t="str">
        <f t="shared" ca="1" si="2"/>
        <v xml:space="preserve">'table' =&gt; 'product_groups', </v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'305111', </v>
      </c>
      <c r="D19" s="50" t="str">
        <f t="shared" ca="1" si="2"/>
        <v xml:space="preserve">'name' =&gt; 'ProductImage', </v>
      </c>
      <c r="E19" s="50" t="str">
        <f t="shared" ca="1" si="2"/>
        <v xml:space="preserve">'description' =&gt; 'Images for  a product', </v>
      </c>
      <c r="F19" s="50" t="str">
        <f t="shared" ca="1" si="2"/>
        <v xml:space="preserve">'title' =&gt; 'Product Images', </v>
      </c>
      <c r="G19" s="50" t="str">
        <f t="shared" ca="1" si="2"/>
        <v xml:space="preserve">'namespace' =&gt; 'Milestone\SS\Model', </v>
      </c>
      <c r="H19" s="50" t="str">
        <f t="shared" ca="1" si="2"/>
        <v xml:space="preserve">'table' =&gt; 'product_images', </v>
      </c>
      <c r="I19" s="50" t="str">
        <f t="shared" ca="1" si="2"/>
        <v xml:space="preserve">'controller' =&gt; 'ProductImageController', </v>
      </c>
      <c r="J19" s="50" t="str">
        <f t="shared" ca="1" si="2"/>
        <v xml:space="preserve">'controller_namespace' =&gt; 'Milestone\SS\Controller', </v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'305112', </v>
      </c>
      <c r="D20" s="50" t="str">
        <f t="shared" ca="1" si="2"/>
        <v xml:space="preserve">'name' =&gt; 'Pricelist', </v>
      </c>
      <c r="E20" s="50" t="str">
        <f t="shared" ca="1" si="2"/>
        <v xml:space="preserve">'description' =&gt; 'Price list header', </v>
      </c>
      <c r="F20" s="50" t="str">
        <f t="shared" ca="1" si="2"/>
        <v xml:space="preserve">'title' =&gt; 'Price List', </v>
      </c>
      <c r="G20" s="50" t="str">
        <f t="shared" ca="1" si="2"/>
        <v xml:space="preserve">'namespace' =&gt; 'Milestone\SS\Model', </v>
      </c>
      <c r="H20" s="50" t="str">
        <f t="shared" ca="1" si="2"/>
        <v xml:space="preserve">'table' =&gt; 'pricelist', </v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'305113', </v>
      </c>
      <c r="D21" s="50" t="str">
        <f t="shared" ca="1" si="2"/>
        <v xml:space="preserve">'name' =&gt; 'PricelistProduct', </v>
      </c>
      <c r="E21" s="50" t="str">
        <f t="shared" ca="1" si="2"/>
        <v xml:space="preserve">'description' =&gt; 'Price list products', </v>
      </c>
      <c r="F21" s="50" t="str">
        <f t="shared" ca="1" si="2"/>
        <v xml:space="preserve">'title' =&gt; 'Price List Products', </v>
      </c>
      <c r="G21" s="50" t="str">
        <f t="shared" ca="1" si="2"/>
        <v xml:space="preserve">'namespace' =&gt; 'Milestone\SS\Model', </v>
      </c>
      <c r="H21" s="50" t="str">
        <f t="shared" ca="1" si="2"/>
        <v xml:space="preserve">'table' =&gt; 'pricelist_products', </v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'305114', </v>
      </c>
      <c r="D22" s="50" t="str">
        <f t="shared" ca="1" si="2"/>
        <v xml:space="preserve">'name' =&gt; 'Store', </v>
      </c>
      <c r="E22" s="50" t="str">
        <f t="shared" ca="1" si="2"/>
        <v xml:space="preserve">'description' =&gt; 'Stores', </v>
      </c>
      <c r="F22" s="50" t="str">
        <f t="shared" ca="1" si="2"/>
        <v xml:space="preserve">'title' =&gt; 'Stores', </v>
      </c>
      <c r="G22" s="50" t="str">
        <f t="shared" ca="1" si="2"/>
        <v xml:space="preserve">'namespace' =&gt; 'Milestone\SS\Model', </v>
      </c>
      <c r="H22" s="50" t="str">
        <f t="shared" ca="1" si="2"/>
        <v xml:space="preserve">'table' =&gt; 'stores', </v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'305115', </v>
      </c>
      <c r="D23" s="50" t="str">
        <f t="shared" ca="1" si="2"/>
        <v xml:space="preserve">'name' =&gt; 'Area', </v>
      </c>
      <c r="E23" s="50" t="str">
        <f t="shared" ca="1" si="2"/>
        <v xml:space="preserve">'description' =&gt; 'Areas', </v>
      </c>
      <c r="F23" s="50" t="str">
        <f t="shared" ca="1" si="2"/>
        <v xml:space="preserve">'title' =&gt; 'Areas', </v>
      </c>
      <c r="G23" s="50" t="str">
        <f t="shared" ca="1" si="2"/>
        <v xml:space="preserve">'namespace' =&gt; 'Milestone\SS\Model', </v>
      </c>
      <c r="H23" s="50" t="str">
        <f t="shared" ca="1" si="2"/>
        <v xml:space="preserve">'table' =&gt; 'areas', </v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'305116', </v>
      </c>
      <c r="D24" s="50" t="str">
        <f t="shared" ca="1" si="2"/>
        <v xml:space="preserve">'name' =&gt; 'AreaUser', </v>
      </c>
      <c r="E24" s="50" t="str">
        <f t="shared" ca="1" si="2"/>
        <v xml:space="preserve">'description' =&gt; 'Users in an area', </v>
      </c>
      <c r="F24" s="50" t="str">
        <f t="shared" ca="1" si="2"/>
        <v xml:space="preserve">'title' =&gt; 'Area User', </v>
      </c>
      <c r="G24" s="50" t="str">
        <f t="shared" ca="1" si="2"/>
        <v xml:space="preserve">'namespace' =&gt; 'Milestone\SS\Model', </v>
      </c>
      <c r="H24" s="50" t="str">
        <f t="shared" ca="1" si="2"/>
        <v xml:space="preserve">'table' =&gt; 'area_users', </v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'305117', </v>
      </c>
      <c r="D25" s="50" t="str">
        <f t="shared" ca="1" si="4"/>
        <v xml:space="preserve">'name' =&gt; 'UserSetting', </v>
      </c>
      <c r="E25" s="50" t="str">
        <f t="shared" ca="1" si="4"/>
        <v xml:space="preserve">'description' =&gt; 'Web and Mob settings for each user', </v>
      </c>
      <c r="F25" s="50" t="str">
        <f t="shared" ca="1" si="4"/>
        <v xml:space="preserve">'title' =&gt; 'User Settings', </v>
      </c>
      <c r="G25" s="50" t="str">
        <f t="shared" ca="1" si="4"/>
        <v xml:space="preserve">'namespace' =&gt; 'Milestone\SS\Model', </v>
      </c>
      <c r="H25" s="50" t="str">
        <f t="shared" ca="1" si="4"/>
        <v xml:space="preserve">'table' =&gt; 'user_settings', </v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'305118', </v>
      </c>
      <c r="D26" s="50" t="str">
        <f t="shared" ca="1" si="4"/>
        <v xml:space="preserve">'name' =&gt; 'UserStoreArea', </v>
      </c>
      <c r="E26" s="50" t="str">
        <f t="shared" ca="1" si="4"/>
        <v xml:space="preserve">'description' =&gt; 'Stores and Areas assigned to a user (executive)', </v>
      </c>
      <c r="F26" s="50" t="str">
        <f t="shared" ca="1" si="4"/>
        <v xml:space="preserve">'title' =&gt; 'User Store and Area', </v>
      </c>
      <c r="G26" s="50" t="str">
        <f t="shared" ca="1" si="4"/>
        <v xml:space="preserve">'namespace' =&gt; 'Milestone\SS\Model', </v>
      </c>
      <c r="H26" s="50" t="str">
        <f t="shared" ca="1" si="4"/>
        <v xml:space="preserve">'table' =&gt; 'user_store_area', </v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'305119', </v>
      </c>
      <c r="D27" s="50" t="str">
        <f t="shared" ca="1" si="4"/>
        <v xml:space="preserve">'name' =&gt; 'Transaction', </v>
      </c>
      <c r="E27" s="50" t="str">
        <f t="shared" ca="1" si="4"/>
        <v xml:space="preserve">'description' =&gt; 'Transaction header - customer, date, document number', </v>
      </c>
      <c r="F27" s="50" t="str">
        <f t="shared" ca="1" si="4"/>
        <v xml:space="preserve">'title' =&gt; 'Transactions', </v>
      </c>
      <c r="G27" s="50" t="str">
        <f t="shared" ca="1" si="4"/>
        <v xml:space="preserve">'namespace' =&gt; 'Milestone\SS\Model', </v>
      </c>
      <c r="H27" s="50" t="str">
        <f t="shared" ca="1" si="4"/>
        <v xml:space="preserve">'table' =&gt; 'transactions', </v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'305120', </v>
      </c>
      <c r="D28" s="50" t="str">
        <f t="shared" ca="1" si="4"/>
        <v xml:space="preserve">'name' =&gt; 'TransactionDetail', </v>
      </c>
      <c r="E28" s="50" t="str">
        <f t="shared" ca="1" si="4"/>
        <v xml:space="preserve">'description' =&gt; 'Products in a transaction, its price tax etc', </v>
      </c>
      <c r="F28" s="50" t="str">
        <f t="shared" ca="1" si="4"/>
        <v xml:space="preserve">'title' =&gt; 'Transaction Details', </v>
      </c>
      <c r="G28" s="50" t="str">
        <f t="shared" ca="1" si="4"/>
        <v xml:space="preserve">'namespace' =&gt; 'Milestone\SS\Model', </v>
      </c>
      <c r="H28" s="50" t="str">
        <f t="shared" ca="1" si="4"/>
        <v xml:space="preserve">'table' =&gt; 'transaction_details', </v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'305121', </v>
      </c>
      <c r="D29" s="50" t="str">
        <f t="shared" ca="1" si="4"/>
        <v xml:space="preserve">'name' =&gt; 'DData', </v>
      </c>
      <c r="E29" s="50" t="str">
        <f t="shared" ca="1" si="4"/>
        <v xml:space="preserve">'description' =&gt; 'ePlus Ddata for detailed transaction bills', </v>
      </c>
      <c r="F29" s="50" t="str">
        <f t="shared" ca="1" si="4"/>
        <v xml:space="preserve">'title' =&gt; 'ePlus DData', </v>
      </c>
      <c r="G29" s="50" t="str">
        <f t="shared" ca="1" si="4"/>
        <v xml:space="preserve">'namespace' =&gt; 'Milestone\SS\Model', </v>
      </c>
      <c r="H29" s="50" t="str">
        <f t="shared" ca="1" si="4"/>
        <v xml:space="preserve">'table' =&gt; 'd_data', </v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'305122', </v>
      </c>
      <c r="D30" s="50" t="str">
        <f t="shared" ca="1" si="4"/>
        <v xml:space="preserve">'name' =&gt; 'SalesOrder', </v>
      </c>
      <c r="E30" s="50" t="str">
        <f t="shared" ca="1" si="4"/>
        <v xml:space="preserve">'description' =&gt; 'Sales orders', </v>
      </c>
      <c r="F30" s="50" t="str">
        <f t="shared" ca="1" si="4"/>
        <v xml:space="preserve">'title' =&gt; 'Sales Orders', </v>
      </c>
      <c r="G30" s="50" t="str">
        <f t="shared" ca="1" si="4"/>
        <v xml:space="preserve">'namespace' =&gt; 'Milestone\SS\Model', </v>
      </c>
      <c r="H30" s="50" t="str">
        <f t="shared" ca="1" si="4"/>
        <v xml:space="preserve">'table' =&gt; 'sales_order', </v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'305123', </v>
      </c>
      <c r="D31" s="50" t="str">
        <f t="shared" ca="1" si="4"/>
        <v xml:space="preserve">'name' =&gt; 'SalesOrderItem', </v>
      </c>
      <c r="E31" s="50" t="str">
        <f t="shared" ca="1" si="4"/>
        <v xml:space="preserve">'description' =&gt; 'Sales order items', </v>
      </c>
      <c r="F31" s="50" t="str">
        <f t="shared" ca="1" si="4"/>
        <v xml:space="preserve">'title' =&gt; 'Sales Order Items', </v>
      </c>
      <c r="G31" s="50" t="str">
        <f t="shared" ca="1" si="4"/>
        <v xml:space="preserve">'namespace' =&gt; 'Milestone\SS\Model', </v>
      </c>
      <c r="H31" s="50" t="str">
        <f t="shared" ca="1" si="4"/>
        <v xml:space="preserve">'table' =&gt; 'sales_order_items', </v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'305124', </v>
      </c>
      <c r="D32" s="50" t="str">
        <f t="shared" ca="1" si="4"/>
        <v xml:space="preserve">'name' =&gt; 'StockTransfer', </v>
      </c>
      <c r="E32" s="50" t="str">
        <f t="shared" ca="1" si="4"/>
        <v xml:space="preserve">'description' =&gt; 'Stock transfer from and to a store', </v>
      </c>
      <c r="F32" s="50" t="str">
        <f t="shared" ca="1" si="4"/>
        <v xml:space="preserve">'title' =&gt; 'Stock Transfers', </v>
      </c>
      <c r="G32" s="50" t="str">
        <f t="shared" ca="1" si="4"/>
        <v xml:space="preserve">'namespace' =&gt; 'Milestone\SS\Model', </v>
      </c>
      <c r="H32" s="50" t="str">
        <f t="shared" ca="1" si="4"/>
        <v xml:space="preserve">'table' =&gt; 'stock_transfer', </v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'305125', </v>
      </c>
      <c r="D33" s="50" t="str">
        <f t="shared" ca="1" si="4"/>
        <v xml:space="preserve">'name' =&gt; 'WBin', </v>
      </c>
      <c r="E33" s="50" t="str">
        <f t="shared" ca="1" si="4"/>
        <v xml:space="preserve">'description' =&gt; 'Waste bin used while ePlus direct import', </v>
      </c>
      <c r="F33" s="50" t="str">
        <f t="shared" ca="1" si="4"/>
        <v xml:space="preserve">'title' =&gt; 'Waste Bin', </v>
      </c>
      <c r="G33" s="50" t="str">
        <f t="shared" ca="1" si="4"/>
        <v xml:space="preserve">'namespace' =&gt; 'Milestone\SS\Model', </v>
      </c>
      <c r="H33" s="50" t="str">
        <f t="shared" ca="1" si="4"/>
        <v xml:space="preserve">'table' =&gt; 'w_bin', </v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'305126', </v>
      </c>
      <c r="D34" s="50" t="str">
        <f t="shared" ca="1" si="4"/>
        <v xml:space="preserve">'name' =&gt; 'Receipt', </v>
      </c>
      <c r="E34" s="50" t="str">
        <f t="shared" ca="1" si="4"/>
        <v xml:space="preserve">'description' =&gt; 'Receipts', </v>
      </c>
      <c r="F34" s="50" t="str">
        <f t="shared" ca="1" si="4"/>
        <v xml:space="preserve">'title' =&gt; 'Receipts', </v>
      </c>
      <c r="G34" s="50" t="str">
        <f t="shared" ca="1" si="4"/>
        <v xml:space="preserve">'namespace' =&gt; 'Milestone\SS\Model', </v>
      </c>
      <c r="H34" s="50" t="str">
        <f t="shared" ca="1" si="4"/>
        <v xml:space="preserve">'table' =&gt; 'receipts', </v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'305127', </v>
      </c>
      <c r="D35" s="50" t="str">
        <f t="shared" ca="1" si="4"/>
        <v xml:space="preserve">'name' =&gt; 'FnReserve', </v>
      </c>
      <c r="E35" s="50" t="str">
        <f t="shared" ca="1" si="4"/>
        <v xml:space="preserve">'description' =&gt; 'Function Reserves', </v>
      </c>
      <c r="F35" s="50" t="str">
        <f t="shared" ca="1" si="4"/>
        <v xml:space="preserve">'title' =&gt; 'Function Reserves', </v>
      </c>
      <c r="G35" s="50" t="str">
        <f t="shared" ca="1" si="4"/>
        <v xml:space="preserve">'namespace' =&gt; 'Milestone\SS\Model', </v>
      </c>
      <c r="H35" s="50" t="str">
        <f t="shared" ca="1" si="4"/>
        <v xml:space="preserve">'table' =&gt; 'fn_reserves', </v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;</v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>\DB::statement('set foreign_key_checks = ' . $_);</v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M3" sqref="M3:M29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1337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1402</v>
      </c>
      <c r="Q3" s="4" t="s">
        <v>1403</v>
      </c>
      <c r="R3" s="4" t="s">
        <v>1400</v>
      </c>
      <c r="S3" s="4" t="s">
        <v>1401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1492</v>
      </c>
      <c r="Q4" s="4" t="s">
        <v>1493</v>
      </c>
      <c r="R4" s="4" t="s">
        <v>1490</v>
      </c>
      <c r="S4" s="4" t="s">
        <v>1491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1849</v>
      </c>
      <c r="F5" s="2" t="s">
        <v>1874</v>
      </c>
      <c r="G5" s="2" t="s">
        <v>1876</v>
      </c>
      <c r="H5" s="9" t="str">
        <f t="shared" ref="H5:H6" si="1">"Milestone\SS\Model"</f>
        <v>Milestone\SS\Model</v>
      </c>
      <c r="I5" s="2" t="s">
        <v>1846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1875</v>
      </c>
      <c r="G6" s="2" t="s">
        <v>115</v>
      </c>
      <c r="H6" s="9" t="str">
        <f t="shared" si="1"/>
        <v>Milestone\SS\Model</v>
      </c>
      <c r="I6" s="2" t="s">
        <v>1846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1281</v>
      </c>
      <c r="F9" s="5" t="s">
        <v>1317</v>
      </c>
      <c r="G9" s="5" t="s">
        <v>1299</v>
      </c>
      <c r="H9" s="8" t="str">
        <f t="shared" si="2"/>
        <v>Milestone\SS\Model</v>
      </c>
      <c r="I9" s="5" t="s">
        <v>850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ProductGroupMaster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1698</v>
      </c>
      <c r="F10" s="5" t="s">
        <v>1721</v>
      </c>
      <c r="G10" s="5" t="s">
        <v>1723</v>
      </c>
      <c r="H10" s="8" t="str">
        <f t="shared" ref="H10" si="3">"Milestone\SS\Model"</f>
        <v>Milestone\SS\Model</v>
      </c>
      <c r="I10" s="5" t="s">
        <v>1683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1282</v>
      </c>
      <c r="F11" s="5" t="s">
        <v>1318</v>
      </c>
      <c r="G11" s="5" t="s">
        <v>1300</v>
      </c>
      <c r="H11" s="8" t="str">
        <f t="shared" si="2"/>
        <v>Milestone\SS\Model</v>
      </c>
      <c r="I11" s="5" t="s">
        <v>760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ProductGroup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1720</v>
      </c>
      <c r="F12" s="5" t="s">
        <v>1722</v>
      </c>
      <c r="G12" s="5" t="s">
        <v>1724</v>
      </c>
      <c r="H12" s="8" t="str">
        <f>"Milestone\SS\Model"</f>
        <v>Milestone\SS\Model</v>
      </c>
      <c r="I12" s="5" t="s">
        <v>1697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ProductImage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1725</v>
      </c>
      <c r="F13" s="5" t="s">
        <v>1726</v>
      </c>
      <c r="G13" s="5" t="s">
        <v>1727</v>
      </c>
      <c r="H13" s="8" t="str">
        <f>"Milestone\SS\Model"</f>
        <v>Milestone\SS\Model</v>
      </c>
      <c r="I13" s="5" t="s">
        <v>1709</v>
      </c>
      <c r="J13" s="5" t="s">
        <v>1836</v>
      </c>
      <c r="K13" s="5" t="s">
        <v>1837</v>
      </c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1283</v>
      </c>
      <c r="F14" s="5" t="s">
        <v>1319</v>
      </c>
      <c r="G14" s="5" t="s">
        <v>1301</v>
      </c>
      <c r="H14" s="8" t="str">
        <f t="shared" si="2"/>
        <v>Milestone\SS\Model</v>
      </c>
      <c r="I14" s="5" t="s">
        <v>762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PricelistProduct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1284</v>
      </c>
      <c r="F15" s="5" t="s">
        <v>1320</v>
      </c>
      <c r="G15" s="5" t="s">
        <v>1302</v>
      </c>
      <c r="H15" s="8" t="str">
        <f t="shared" si="2"/>
        <v>Milestone\SS\Model</v>
      </c>
      <c r="I15" s="5" t="s">
        <v>763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1290</v>
      </c>
      <c r="F21" s="5" t="s">
        <v>1324</v>
      </c>
      <c r="G21" s="5" t="s">
        <v>1308</v>
      </c>
      <c r="H21" s="8" t="str">
        <f t="shared" si="2"/>
        <v>Milestone\SS\Model</v>
      </c>
      <c r="I21" s="5" t="s">
        <v>898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TransactionDetail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1291</v>
      </c>
      <c r="F22" s="5" t="s">
        <v>1325</v>
      </c>
      <c r="G22" s="5" t="s">
        <v>1309</v>
      </c>
      <c r="H22" s="8" t="str">
        <f t="shared" si="2"/>
        <v>Milestone\SS\Model</v>
      </c>
      <c r="I22" s="5" t="s">
        <v>899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DData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1292</v>
      </c>
      <c r="F23" s="5" t="s">
        <v>1326</v>
      </c>
      <c r="G23" s="5" t="s">
        <v>1310</v>
      </c>
      <c r="H23" s="8" t="str">
        <f t="shared" si="2"/>
        <v>Milestone\SS\Model</v>
      </c>
      <c r="I23" s="5" t="s">
        <v>1054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1293</v>
      </c>
      <c r="F24" s="5" t="s">
        <v>1327</v>
      </c>
      <c r="G24" s="5" t="s">
        <v>1311</v>
      </c>
      <c r="H24" s="8" t="str">
        <f t="shared" si="2"/>
        <v>Milestone\SS\Model</v>
      </c>
      <c r="I24" s="5" t="s">
        <v>949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SalesOrderItem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1294</v>
      </c>
      <c r="F25" s="5" t="s">
        <v>1328</v>
      </c>
      <c r="G25" s="5" t="s">
        <v>1312</v>
      </c>
      <c r="H25" s="8" t="str">
        <f t="shared" si="2"/>
        <v>Milestone\SS\Model</v>
      </c>
      <c r="I25" s="5" t="s">
        <v>950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1329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1330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1625</v>
      </c>
      <c r="F28" s="4" t="s">
        <v>1638</v>
      </c>
      <c r="G28" s="4" t="s">
        <v>1638</v>
      </c>
      <c r="H28" s="7" t="str">
        <f>"Milestone\SS\Model"</f>
        <v>Milestone\SS\Model</v>
      </c>
      <c r="I28" s="4" t="s">
        <v>1615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1639</v>
      </c>
      <c r="F29" s="4" t="s">
        <v>1640</v>
      </c>
      <c r="G29" s="4" t="s">
        <v>1640</v>
      </c>
      <c r="H29" s="7" t="str">
        <f>"Milestone\SS\Model"</f>
        <v>Milestone\SS\Model</v>
      </c>
      <c r="I29" s="4" t="s">
        <v>1626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J1" workbookViewId="0">
      <selection activeCell="Q11" sqref="Q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305112</v>
      </c>
      <c r="I3" s="60" t="s">
        <v>1332</v>
      </c>
      <c r="J3" s="60" t="s">
        <v>1334</v>
      </c>
      <c r="K3" s="60" t="s">
        <v>1332</v>
      </c>
      <c r="L3" s="30" t="s">
        <v>1331</v>
      </c>
      <c r="M3" s="62">
        <f>VLOOKUP(RelationTable[Relate Resource],CHOOSE({1,2},ResourceTable[Name],ResourceTable[No]),2,0)</f>
        <v>305113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1433</v>
      </c>
      <c r="V3" s="4" t="s">
        <v>1434</v>
      </c>
      <c r="W3" s="4" t="s">
        <v>1435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305113</v>
      </c>
      <c r="I4" s="60" t="s">
        <v>1283</v>
      </c>
      <c r="J4" s="60" t="s">
        <v>1333</v>
      </c>
      <c r="K4" s="60" t="s">
        <v>1283</v>
      </c>
      <c r="L4" s="60" t="s">
        <v>1339</v>
      </c>
      <c r="M4" s="62">
        <f>VLOOKUP(RelationTable[Relate Resource],CHOOSE({1,2},ResourceTable[Name],ResourceTable[No]),2,0)</f>
        <v>305112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1592</v>
      </c>
      <c r="V4" s="4" t="s">
        <v>1593</v>
      </c>
      <c r="W4" s="4" t="s">
        <v>1594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305113</v>
      </c>
      <c r="I5" s="60" t="s">
        <v>1282</v>
      </c>
      <c r="J5" s="60" t="s">
        <v>1335</v>
      </c>
      <c r="K5" s="60" t="s">
        <v>1282</v>
      </c>
      <c r="L5" s="60" t="s">
        <v>1339</v>
      </c>
      <c r="M5" s="62">
        <f>VLOOKUP(RelationTable[Relate Resource],CHOOSE({1,2},ResourceTable[Name],ResourceTable[No]),2,0)</f>
        <v>305109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1592</v>
      </c>
      <c r="V5" s="4" t="s">
        <v>1598</v>
      </c>
      <c r="W5" s="4" t="s">
        <v>1594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1336</v>
      </c>
      <c r="K6" s="60" t="s">
        <v>1286</v>
      </c>
      <c r="L6" s="60" t="s">
        <v>1339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305122</v>
      </c>
      <c r="U6" s="4" t="s">
        <v>1605</v>
      </c>
      <c r="V6" s="4" t="s">
        <v>1607</v>
      </c>
      <c r="W6" s="4" t="s">
        <v>1606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1590</v>
      </c>
      <c r="J7" s="60" t="s">
        <v>1599</v>
      </c>
      <c r="K7" s="60" t="s">
        <v>1590</v>
      </c>
      <c r="L7" s="60" t="s">
        <v>1339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305119</v>
      </c>
      <c r="U7" s="4" t="s">
        <v>1609</v>
      </c>
      <c r="V7" s="4" t="s">
        <v>1610</v>
      </c>
      <c r="W7" s="4" t="s">
        <v>1611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1338</v>
      </c>
      <c r="K8" s="60" t="s">
        <v>74</v>
      </c>
      <c r="L8" s="60" t="s">
        <v>1340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1625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1641</v>
      </c>
      <c r="V8" s="4" t="s">
        <v>1642</v>
      </c>
      <c r="W8" s="4" t="s">
        <v>1643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1404</v>
      </c>
      <c r="K9" s="60" t="s">
        <v>78</v>
      </c>
      <c r="L9" s="60" t="s">
        <v>1331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305119</v>
      </c>
      <c r="U9" s="4" t="s">
        <v>1677</v>
      </c>
      <c r="V9" s="4" t="s">
        <v>1682</v>
      </c>
      <c r="W9" s="4" t="s">
        <v>1674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1336</v>
      </c>
      <c r="K10" s="60" t="s">
        <v>1286</v>
      </c>
      <c r="L10" s="60" t="s">
        <v>1340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1675</v>
      </c>
      <c r="V10" s="4" t="s">
        <v>1681</v>
      </c>
      <c r="W10" s="4" t="s">
        <v>1676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1341</v>
      </c>
      <c r="K11" s="60" t="s">
        <v>1297</v>
      </c>
      <c r="L11" s="60" t="s">
        <v>1339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1639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1815</v>
      </c>
      <c r="V11" s="5" t="s">
        <v>1816</v>
      </c>
      <c r="W11" s="5" t="s">
        <v>1817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1342</v>
      </c>
      <c r="K12" s="60" t="s">
        <v>1297</v>
      </c>
      <c r="L12" s="60" t="s">
        <v>1331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1405</v>
      </c>
      <c r="K13" s="60" t="s">
        <v>74</v>
      </c>
      <c r="L13" s="60" t="s">
        <v>1339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1343</v>
      </c>
      <c r="J14" s="60" t="s">
        <v>1344</v>
      </c>
      <c r="K14" s="60" t="s">
        <v>1343</v>
      </c>
      <c r="L14" s="60" t="s">
        <v>1331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1345</v>
      </c>
      <c r="K15" s="60" t="s">
        <v>1286</v>
      </c>
      <c r="L15" s="60" t="s">
        <v>1339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1346</v>
      </c>
      <c r="K16" s="60" t="s">
        <v>1285</v>
      </c>
      <c r="L16" s="60" t="s">
        <v>1339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1347</v>
      </c>
      <c r="K17" s="60" t="s">
        <v>74</v>
      </c>
      <c r="L17" s="60" t="s">
        <v>1339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1348</v>
      </c>
      <c r="K18" s="60" t="s">
        <v>78</v>
      </c>
      <c r="L18" s="60" t="s">
        <v>1340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1349</v>
      </c>
      <c r="J19" s="60" t="s">
        <v>1350</v>
      </c>
      <c r="K19" s="60" t="s">
        <v>1349</v>
      </c>
      <c r="L19" s="60" t="s">
        <v>1331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305119</v>
      </c>
      <c r="I20" s="60" t="s">
        <v>1351</v>
      </c>
      <c r="J20" s="60" t="s">
        <v>1352</v>
      </c>
      <c r="K20" s="60" t="s">
        <v>1351</v>
      </c>
      <c r="L20" s="60" t="s">
        <v>1331</v>
      </c>
      <c r="M20" s="62">
        <f>VLOOKUP(RelationTable[Relate Resource],CHOOSE({1,2},ResourceTable[Name],ResourceTable[No]),2,0)</f>
        <v>305120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305122</v>
      </c>
      <c r="I21" s="60" t="s">
        <v>1332</v>
      </c>
      <c r="J21" s="60" t="s">
        <v>1353</v>
      </c>
      <c r="K21" s="60" t="s">
        <v>1332</v>
      </c>
      <c r="L21" s="60" t="s">
        <v>1331</v>
      </c>
      <c r="M21" s="62">
        <f>VLOOKUP(RelationTable[Relate Resource],CHOOSE({1,2},ResourceTable[Name],ResourceTable[No]),2,0)</f>
        <v>305123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305123</v>
      </c>
      <c r="I22" s="60" t="s">
        <v>1282</v>
      </c>
      <c r="J22" s="60" t="s">
        <v>1354</v>
      </c>
      <c r="K22" s="60" t="s">
        <v>1282</v>
      </c>
      <c r="L22" s="60" t="s">
        <v>1339</v>
      </c>
      <c r="M22" s="62">
        <f>VLOOKUP(RelationTable[Relate Resource],CHOOSE({1,2},ResourceTable[Name],ResourceTable[No]),2,0)</f>
        <v>305109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1355</v>
      </c>
      <c r="J23" s="60" t="s">
        <v>1356</v>
      </c>
      <c r="K23" s="60" t="s">
        <v>1355</v>
      </c>
      <c r="L23" s="60" t="s">
        <v>1339</v>
      </c>
      <c r="M23" s="62">
        <f>VLOOKUP(RelationTable[Relate Resource],CHOOSE({1,2},ResourceTable[Name],ResourceTable[No]),2,0)</f>
        <v>305119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1357</v>
      </c>
      <c r="J24" s="60" t="s">
        <v>1358</v>
      </c>
      <c r="K24" s="60" t="s">
        <v>1357</v>
      </c>
      <c r="L24" s="60" t="s">
        <v>1339</v>
      </c>
      <c r="M24" s="62">
        <f>VLOOKUP(RelationTable[Relate Resource],CHOOSE({1,2},ResourceTable[Name],ResourceTable[No]),2,0)</f>
        <v>305119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305122</v>
      </c>
      <c r="I25" s="60" t="s">
        <v>1590</v>
      </c>
      <c r="J25" s="60" t="s">
        <v>1591</v>
      </c>
      <c r="K25" s="60" t="s">
        <v>1590</v>
      </c>
      <c r="L25" s="60" t="s">
        <v>1339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1595</v>
      </c>
      <c r="J26" s="60" t="s">
        <v>1596</v>
      </c>
      <c r="K26" s="60" t="s">
        <v>1595</v>
      </c>
      <c r="L26" s="60" t="s">
        <v>1331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1597</v>
      </c>
      <c r="K27" s="60" t="s">
        <v>78</v>
      </c>
      <c r="L27" s="60" t="s">
        <v>1331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1600</v>
      </c>
      <c r="J28" s="60" t="s">
        <v>1601</v>
      </c>
      <c r="K28" s="60" t="s">
        <v>1600</v>
      </c>
      <c r="L28" s="60" t="s">
        <v>1340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1602</v>
      </c>
      <c r="J29" s="60" t="s">
        <v>1604</v>
      </c>
      <c r="K29" s="60" t="s">
        <v>1602</v>
      </c>
      <c r="L29" s="60" t="s">
        <v>1603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305123</v>
      </c>
      <c r="I30" s="60" t="s">
        <v>1293</v>
      </c>
      <c r="J30" s="60" t="s">
        <v>1608</v>
      </c>
      <c r="K30" s="60" t="s">
        <v>1293</v>
      </c>
      <c r="L30" s="60" t="s">
        <v>1339</v>
      </c>
      <c r="M30" s="62">
        <f>VLOOKUP(RelationTable[Relate Resource],CHOOSE({1,2},ResourceTable[Name],ResourceTable[No]),2,0)</f>
        <v>305122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305120</v>
      </c>
      <c r="I31" s="60" t="s">
        <v>1290</v>
      </c>
      <c r="J31" s="60" t="s">
        <v>1612</v>
      </c>
      <c r="K31" s="60" t="s">
        <v>1290</v>
      </c>
      <c r="L31" s="60" t="s">
        <v>1339</v>
      </c>
      <c r="M31" s="62">
        <f>VLOOKUP(RelationTable[Relate Resource],CHOOSE({1,2},ResourceTable[Name],ResourceTable[No]),2,0)</f>
        <v>305119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305119</v>
      </c>
      <c r="I32" s="60" t="s">
        <v>1667</v>
      </c>
      <c r="J32" s="60" t="s">
        <v>1671</v>
      </c>
      <c r="K32" s="60" t="s">
        <v>1668</v>
      </c>
      <c r="L32" s="60" t="s">
        <v>1673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305119</v>
      </c>
      <c r="I33" s="60" t="s">
        <v>1669</v>
      </c>
      <c r="J33" s="60" t="s">
        <v>1670</v>
      </c>
      <c r="K33" s="60" t="s">
        <v>1672</v>
      </c>
      <c r="L33" s="60" t="s">
        <v>1673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1725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305109</v>
      </c>
      <c r="I34" s="30" t="s">
        <v>1719</v>
      </c>
      <c r="J34" s="30" t="s">
        <v>1738</v>
      </c>
      <c r="K34" s="30" t="s">
        <v>1739</v>
      </c>
      <c r="L34" s="60" t="s">
        <v>1673</v>
      </c>
      <c r="M34" s="115">
        <f>VLOOKUP(RelationTable[Relate Resource],CHOOSE({1,2},ResourceTable[Name],ResourceTable[No]),2,0)</f>
        <v>305111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1725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305111</v>
      </c>
      <c r="I35" s="30" t="s">
        <v>1747</v>
      </c>
      <c r="J35" s="30" t="s">
        <v>1748</v>
      </c>
      <c r="K35" s="30" t="s">
        <v>1282</v>
      </c>
      <c r="L35" s="30" t="s">
        <v>1339</v>
      </c>
      <c r="M35" s="115">
        <f>VLOOKUP(RelationTable[Relate Resource],CHOOSE({1,2},ResourceTable[Name],ResourceTable[No]),2,0)</f>
        <v>305109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1639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1785</v>
      </c>
      <c r="J36" s="30" t="s">
        <v>1787</v>
      </c>
      <c r="K36" s="30" t="s">
        <v>74</v>
      </c>
      <c r="L36" s="30" t="s">
        <v>1339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1639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1786</v>
      </c>
      <c r="J37" s="30" t="s">
        <v>1788</v>
      </c>
      <c r="K37" s="30" t="s">
        <v>1285</v>
      </c>
      <c r="L37" s="30" t="s">
        <v>1339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</sheetData>
  <dataValidations count="1">
    <dataValidation type="list" allowBlank="1" showInputMessage="1" showErrorMessage="1" sqref="E2:F37 Q2:Q1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1"/>
  <sheetViews>
    <sheetView topLeftCell="D1" workbookViewId="0">
      <selection activeCell="BU5" sqref="BU5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1370</v>
      </c>
      <c r="H3" s="60" t="s">
        <v>1371</v>
      </c>
      <c r="I3" s="7" t="s">
        <v>1297</v>
      </c>
      <c r="J3" s="7" t="s">
        <v>1360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1372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1373</v>
      </c>
      <c r="U3" s="69" t="s">
        <v>1376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1513</v>
      </c>
      <c r="BH3" s="74">
        <v>4</v>
      </c>
      <c r="BJ3" s="4" t="s">
        <v>1378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1361</v>
      </c>
      <c r="BP3" s="64" t="s">
        <v>1362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1429</v>
      </c>
      <c r="H4" s="60" t="s">
        <v>1430</v>
      </c>
      <c r="I4" s="7" t="s">
        <v>1431</v>
      </c>
      <c r="J4" s="7" t="s">
        <v>1360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1372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1373</v>
      </c>
      <c r="U4" s="69" t="s">
        <v>1377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1513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1472</v>
      </c>
      <c r="H5" s="16" t="s">
        <v>1473</v>
      </c>
      <c r="I5" s="9" t="s">
        <v>1474</v>
      </c>
      <c r="J5" s="9" t="s">
        <v>1360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1372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1374</v>
      </c>
      <c r="U5" s="69" t="s">
        <v>1359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1445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1513</v>
      </c>
      <c r="BH5" s="74">
        <v>4</v>
      </c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1494</v>
      </c>
      <c r="H6" s="60" t="s">
        <v>1495</v>
      </c>
      <c r="I6" s="7" t="s">
        <v>1496</v>
      </c>
      <c r="J6" s="7" t="s">
        <v>1360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1372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1375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1513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1725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305111</v>
      </c>
      <c r="G7" s="8" t="s">
        <v>1728</v>
      </c>
      <c r="H7" s="30" t="s">
        <v>1729</v>
      </c>
      <c r="I7" s="8" t="s">
        <v>1727</v>
      </c>
      <c r="J7" s="8" t="s">
        <v>1360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1432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1374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322106</v>
      </c>
      <c r="AQ7" s="75" t="s">
        <v>21</v>
      </c>
      <c r="AR7" s="75" t="s">
        <v>23</v>
      </c>
      <c r="AS7" s="75" t="s">
        <v>1444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1639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1769</v>
      </c>
      <c r="H8" s="30" t="s">
        <v>1770</v>
      </c>
      <c r="I8" s="8" t="s">
        <v>1640</v>
      </c>
      <c r="J8" s="8" t="s">
        <v>1360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1432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1374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1444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1639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1806</v>
      </c>
      <c r="H9" s="30" t="s">
        <v>1807</v>
      </c>
      <c r="I9" s="8" t="s">
        <v>1640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1432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1373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M10" s="93" t="str">
        <f>'Table Seed Map'!$A$12&amp;"-"&amp;FormFields[[#This Row],[No]]</f>
        <v>Form Fields-8</v>
      </c>
      <c r="N10" s="66" t="s">
        <v>1475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1374</v>
      </c>
      <c r="U10" s="98" t="s">
        <v>1476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1445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1497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1374</v>
      </c>
      <c r="U11" s="69" t="s">
        <v>1498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1444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1497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1374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1444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1497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1374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1444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1497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1374</v>
      </c>
      <c r="U14" s="69" t="s">
        <v>1359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1445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1730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1374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1444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1730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1710</v>
      </c>
      <c r="T16" s="89" t="s">
        <v>1731</v>
      </c>
      <c r="U16" s="89" t="s">
        <v>1732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1730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1711</v>
      </c>
      <c r="T17" s="89" t="s">
        <v>1731</v>
      </c>
      <c r="U17" s="89" t="s">
        <v>1733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1730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1712</v>
      </c>
      <c r="T18" s="89" t="s">
        <v>1731</v>
      </c>
      <c r="U18" s="89" t="s">
        <v>1734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1730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1713</v>
      </c>
      <c r="T19" s="89" t="s">
        <v>1731</v>
      </c>
      <c r="U19" s="89" t="s">
        <v>1735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1730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1714</v>
      </c>
      <c r="T20" s="89" t="s">
        <v>1731</v>
      </c>
      <c r="U20" s="89" t="s">
        <v>1736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1730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1716</v>
      </c>
      <c r="T21" s="89" t="s">
        <v>1374</v>
      </c>
      <c r="U21" s="89" t="s">
        <v>1737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1445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1771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1374</v>
      </c>
      <c r="U22" s="89" t="s">
        <v>1772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322111</v>
      </c>
      <c r="AQ22" s="112" t="s">
        <v>768</v>
      </c>
      <c r="AR22" s="112" t="s">
        <v>768</v>
      </c>
      <c r="AS22" s="112" t="s">
        <v>1444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1771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FnReserve/AddFNReserves/user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64</v>
      </c>
      <c r="T23" s="89" t="s">
        <v>1374</v>
      </c>
      <c r="U23" s="89" t="s">
        <v>1773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user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1444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1771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1374</v>
      </c>
      <c r="U24" s="89" t="s">
        <v>1774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Options-13</v>
      </c>
      <c r="AL24" s="79">
        <f>COUNTIF($AJ$2:FormFields[[#This Row],[Exists FO]],1)</f>
        <v>13</v>
      </c>
      <c r="AM24" s="79">
        <f>IF(FormFields[[#This Row],[NO4]]=0,"id",FormFields[[#This Row],[NO4]]+IF(ISNUMBER(VLOOKUP('Table Seed Map'!$A$14,SeedMap[],9,0)),VLOOKUP('Table Seed Map'!$A$14,SeedMap[],9,0),0))</f>
        <v>312113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1444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1771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1627</v>
      </c>
      <c r="T25" s="89" t="s">
        <v>1373</v>
      </c>
      <c r="U25" s="89" t="s">
        <v>1775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Options-13</v>
      </c>
      <c r="AL25" s="79">
        <f>COUNTIF($AJ$2:FormFields[[#This Row],[Exists FO]],1)</f>
        <v>13</v>
      </c>
      <c r="AM25" s="79">
        <f>IF(FormFields[[#This Row],[NO4]]=0,"id",FormFields[[#This Row],[NO4]]+IF(ISNUMBER(VLOOKUP('Table Seed Map'!$A$14,SeedMap[],9,0)),VLOOKUP('Table Seed Map'!$A$14,SeedMap[],9,0),0))</f>
        <v>312113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1771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1628</v>
      </c>
      <c r="T26" s="89" t="s">
        <v>1373</v>
      </c>
      <c r="U26" s="89" t="s">
        <v>1776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Options-13</v>
      </c>
      <c r="AL26" s="79">
        <f>COUNTIF($AJ$2:FormFields[[#This Row],[Exists FO]],1)</f>
        <v>13</v>
      </c>
      <c r="AM26" s="79">
        <f>IF(FormFields[[#This Row],[NO4]]=0,"id",FormFields[[#This Row],[NO4]]+IF(ISNUMBER(VLOOKUP('Table Seed Map'!$A$14,SeedMap[],9,0)),VLOOKUP('Table Seed Map'!$A$14,SeedMap[],9,0),0))</f>
        <v>312113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1808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1627</v>
      </c>
      <c r="T27" s="89" t="s">
        <v>1373</v>
      </c>
      <c r="U27" s="89" t="s">
        <v>1809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Options-13</v>
      </c>
      <c r="AL27" s="79">
        <f>COUNTIF($AJ$2:FormFields[[#This Row],[Exists FO]],1)</f>
        <v>13</v>
      </c>
      <c r="AM27" s="79">
        <f>IF(FormFields[[#This Row],[NO4]]=0,"id",FormFields[[#This Row],[NO4]]+IF(ISNUMBER(VLOOKUP('Table Seed Map'!$A$14,SeedMap[],9,0)),VLOOKUP('Table Seed Map'!$A$14,SeedMap[],9,0),0))</f>
        <v>312113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1808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1628</v>
      </c>
      <c r="T28" s="89" t="s">
        <v>1373</v>
      </c>
      <c r="U28" s="89" t="s">
        <v>1810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Options-13</v>
      </c>
      <c r="AL28" s="79">
        <f>COUNTIF($AJ$2:FormFields[[#This Row],[Exists FO]],1)</f>
        <v>13</v>
      </c>
      <c r="AM28" s="79">
        <f>IF(FormFields[[#This Row],[NO4]]=0,"id",FormFields[[#This Row],[NO4]]+IF(ISNUMBER(VLOOKUP('Table Seed Map'!$A$14,SeedMap[],9,0)),VLOOKUP('Table Seed Map'!$A$14,SeedMap[],9,0),0))</f>
        <v>312113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1808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1645</v>
      </c>
      <c r="T29" s="89" t="s">
        <v>1373</v>
      </c>
      <c r="U29" s="89" t="s">
        <v>1792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1808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952</v>
      </c>
      <c r="T30" s="89" t="s">
        <v>1374</v>
      </c>
      <c r="U30" s="89" t="s">
        <v>1781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1445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1808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1374</v>
      </c>
      <c r="U31" s="89" t="s">
        <v>1359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Options-15</v>
      </c>
      <c r="AL31" s="79">
        <f>COUNTIF($AJ$2:FormFields[[#This Row],[Exists FO]],1)</f>
        <v>15</v>
      </c>
      <c r="AM31" s="79">
        <f>IF(FormFields[[#This Row],[NO4]]=0,"id",FormFields[[#This Row],[NO4]]+IF(ISNUMBER(VLOOKUP('Table Seed Map'!$A$14,SeedMap[],9,0)),VLOOKUP('Table Seed Map'!$A$14,SeedMap[],9,0),0))</f>
        <v>312115</v>
      </c>
      <c r="AN31" s="79">
        <f>IF(FormFields[[#This Row],[ID]]="id","form_field",FormFields[[#This Row],[ID]])</f>
        <v>310129</v>
      </c>
      <c r="AO31" s="112" t="s">
        <v>1445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</sheetData>
  <dataValidations count="10">
    <dataValidation type="list" allowBlank="1" showInputMessage="1" showErrorMessage="1" sqref="EN2:ES2 CS2:CY2 BX2 V2:Y31">
      <formula1>Relations</formula1>
    </dataValidation>
    <dataValidation type="list" allowBlank="1" showInputMessage="1" showErrorMessage="1" sqref="CH2 DY2 BV2:BW2 N2:N31">
      <formula1>FormNames</formula1>
    </dataValidation>
    <dataValidation type="list" allowBlank="1" showInputMessage="1" showErrorMessage="1" sqref="DB2 DN2 EA2 BY2 BC2:BC6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9">
      <formula1>Resources</formula1>
    </dataValidation>
    <dataValidation type="list" allowBlank="1" showInputMessage="1" showErrorMessage="1" sqref="AO2:AO3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2019-09-28T12:55:04Z</dcterms:modified>
</cp:coreProperties>
</file>