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11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47" i="2" l="1"/>
  <c r="J48" i="2"/>
  <c r="C142" i="3"/>
  <c r="C143" i="3"/>
  <c r="D142" i="3"/>
  <c r="D143" i="3"/>
  <c r="E142" i="3"/>
  <c r="E143" i="3"/>
  <c r="F142" i="3"/>
  <c r="F143" i="3"/>
  <c r="G142" i="3"/>
  <c r="G143" i="3"/>
  <c r="H142" i="3"/>
  <c r="H143" i="3"/>
  <c r="I142" i="3"/>
  <c r="I143" i="3"/>
  <c r="J142" i="3"/>
  <c r="J143" i="3"/>
  <c r="J149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5" i="19"/>
  <c r="B45" i="19"/>
  <c r="C45" i="19"/>
  <c r="A44" i="19"/>
  <c r="B44" i="19"/>
  <c r="C44" i="19"/>
  <c r="A43" i="19"/>
  <c r="B43" i="19"/>
  <c r="D43" i="19" s="1"/>
  <c r="N43" i="19" s="1"/>
  <c r="C43" i="19"/>
  <c r="C356" i="3"/>
  <c r="C357" i="3"/>
  <c r="C358" i="3"/>
  <c r="D356" i="3"/>
  <c r="D357" i="3"/>
  <c r="D358" i="3"/>
  <c r="E356" i="3"/>
  <c r="E357" i="3"/>
  <c r="E358" i="3"/>
  <c r="F356" i="3"/>
  <c r="F357" i="3"/>
  <c r="F358" i="3"/>
  <c r="G356" i="3"/>
  <c r="G357" i="3"/>
  <c r="G358" i="3"/>
  <c r="H356" i="3"/>
  <c r="H357" i="3"/>
  <c r="H358" i="3"/>
  <c r="I356" i="3"/>
  <c r="I357" i="3"/>
  <c r="I358" i="3"/>
  <c r="J356" i="3"/>
  <c r="J357" i="3"/>
  <c r="J358" i="3"/>
  <c r="K142" i="3" l="1"/>
  <c r="K143" i="3"/>
  <c r="K358" i="3"/>
  <c r="K94" i="3"/>
  <c r="D45" i="19"/>
  <c r="N45" i="19" s="1"/>
  <c r="G45" i="19"/>
  <c r="D44" i="19"/>
  <c r="N44" i="19" s="1"/>
  <c r="G44" i="19"/>
  <c r="G43" i="19"/>
  <c r="K356" i="3"/>
  <c r="K357" i="3"/>
  <c r="C28" i="26"/>
  <c r="C29" i="26"/>
  <c r="C30" i="26"/>
  <c r="C31" i="26"/>
  <c r="C32" i="26"/>
  <c r="C33" i="26"/>
  <c r="D28" i="26"/>
  <c r="D29" i="26"/>
  <c r="D30" i="26"/>
  <c r="D31" i="26"/>
  <c r="D32" i="26"/>
  <c r="D33" i="26"/>
  <c r="C359" i="3"/>
  <c r="D359" i="3"/>
  <c r="E359" i="3"/>
  <c r="F359" i="3"/>
  <c r="G359" i="3"/>
  <c r="H359" i="3"/>
  <c r="I359" i="3"/>
  <c r="J359" i="3"/>
  <c r="C355" i="3"/>
  <c r="D355" i="3"/>
  <c r="E355" i="3"/>
  <c r="F355" i="3"/>
  <c r="G355" i="3"/>
  <c r="H355" i="3"/>
  <c r="I355" i="3"/>
  <c r="J355" i="3"/>
  <c r="J270" i="2"/>
  <c r="C354" i="3"/>
  <c r="D354" i="3"/>
  <c r="E354" i="3"/>
  <c r="F354" i="3"/>
  <c r="G354" i="3"/>
  <c r="H354" i="3"/>
  <c r="I354" i="3"/>
  <c r="J354" i="3"/>
  <c r="J269" i="2"/>
  <c r="C353" i="3"/>
  <c r="D353" i="3"/>
  <c r="E353" i="3"/>
  <c r="F353" i="3"/>
  <c r="G353" i="3"/>
  <c r="H353" i="3"/>
  <c r="I353" i="3"/>
  <c r="J353" i="3"/>
  <c r="J268" i="2"/>
  <c r="J267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J266" i="2"/>
  <c r="C350" i="3"/>
  <c r="D350" i="3"/>
  <c r="E350" i="3"/>
  <c r="F350" i="3"/>
  <c r="G350" i="3"/>
  <c r="H350" i="3"/>
  <c r="I350" i="3"/>
  <c r="J350" i="3"/>
  <c r="J265" i="2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B74" i="1"/>
  <c r="F74" i="1" s="1"/>
  <c r="C74" i="1"/>
  <c r="E74" i="1" s="1"/>
  <c r="D74" i="1"/>
  <c r="C300" i="3"/>
  <c r="D300" i="3"/>
  <c r="E300" i="3"/>
  <c r="F300" i="3"/>
  <c r="G300" i="3"/>
  <c r="H300" i="3"/>
  <c r="I300" i="3"/>
  <c r="J300" i="3"/>
  <c r="J148" i="2"/>
  <c r="J147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2" i="19"/>
  <c r="B42" i="19"/>
  <c r="C42" i="19"/>
  <c r="A41" i="19"/>
  <c r="B41" i="19"/>
  <c r="D41" i="19" s="1"/>
  <c r="N41" i="19" s="1"/>
  <c r="C41" i="19"/>
  <c r="A30" i="14"/>
  <c r="B30" i="14"/>
  <c r="H30" i="14"/>
  <c r="C27" i="26"/>
  <c r="D27" i="26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45" i="2"/>
  <c r="J146" i="2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B72" i="1"/>
  <c r="H72" i="1" s="1"/>
  <c r="C72" i="1"/>
  <c r="E72" i="1" s="1"/>
  <c r="I72" i="1" s="1"/>
  <c r="D72" i="1"/>
  <c r="C287" i="3"/>
  <c r="C288" i="3"/>
  <c r="C289" i="3"/>
  <c r="D287" i="3"/>
  <c r="D288" i="3"/>
  <c r="D289" i="3"/>
  <c r="E287" i="3"/>
  <c r="E288" i="3"/>
  <c r="E289" i="3"/>
  <c r="F287" i="3"/>
  <c r="F288" i="3"/>
  <c r="F289" i="3"/>
  <c r="G287" i="3"/>
  <c r="G288" i="3"/>
  <c r="G289" i="3"/>
  <c r="H287" i="3"/>
  <c r="H288" i="3"/>
  <c r="H289" i="3"/>
  <c r="I287" i="3"/>
  <c r="I288" i="3"/>
  <c r="I289" i="3"/>
  <c r="J287" i="3"/>
  <c r="J288" i="3"/>
  <c r="J289" i="3"/>
  <c r="C277" i="3"/>
  <c r="D277" i="3"/>
  <c r="E277" i="3"/>
  <c r="F277" i="3"/>
  <c r="G277" i="3"/>
  <c r="H277" i="3"/>
  <c r="I277" i="3"/>
  <c r="J277" i="3"/>
  <c r="A36" i="24"/>
  <c r="A37" i="24"/>
  <c r="C36" i="24"/>
  <c r="C37" i="24"/>
  <c r="C335" i="3"/>
  <c r="D335" i="3"/>
  <c r="E335" i="3"/>
  <c r="F335" i="3"/>
  <c r="G335" i="3"/>
  <c r="H335" i="3"/>
  <c r="I335" i="3"/>
  <c r="J335" i="3"/>
  <c r="J143" i="2"/>
  <c r="A29" i="14"/>
  <c r="B29" i="14"/>
  <c r="H29" i="14"/>
  <c r="A28" i="14"/>
  <c r="B28" i="14"/>
  <c r="H28" i="14"/>
  <c r="P8" i="19"/>
  <c r="R8" i="19"/>
  <c r="S8" i="19"/>
  <c r="C325" i="3"/>
  <c r="D325" i="3"/>
  <c r="E325" i="3"/>
  <c r="F325" i="3"/>
  <c r="G325" i="3"/>
  <c r="H325" i="3"/>
  <c r="I325" i="3"/>
  <c r="J325" i="3"/>
  <c r="J137" i="2"/>
  <c r="C196" i="3"/>
  <c r="D196" i="3"/>
  <c r="E196" i="3"/>
  <c r="F196" i="3"/>
  <c r="G196" i="3"/>
  <c r="H196" i="3"/>
  <c r="I196" i="3"/>
  <c r="J196" i="3"/>
  <c r="C315" i="3"/>
  <c r="C316" i="3"/>
  <c r="D315" i="3"/>
  <c r="D316" i="3"/>
  <c r="E315" i="3"/>
  <c r="E316" i="3"/>
  <c r="F315" i="3"/>
  <c r="F316" i="3"/>
  <c r="G315" i="3"/>
  <c r="G316" i="3"/>
  <c r="H315" i="3"/>
  <c r="H316" i="3"/>
  <c r="I315" i="3"/>
  <c r="I316" i="3"/>
  <c r="J315" i="3"/>
  <c r="J316" i="3"/>
  <c r="C26" i="26"/>
  <c r="D26" i="26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J144" i="2"/>
  <c r="C334" i="3"/>
  <c r="D334" i="3"/>
  <c r="E334" i="3"/>
  <c r="F334" i="3"/>
  <c r="G334" i="3"/>
  <c r="H334" i="3"/>
  <c r="I334" i="3"/>
  <c r="J334" i="3"/>
  <c r="C332" i="3"/>
  <c r="C333" i="3"/>
  <c r="D332" i="3"/>
  <c r="D333" i="3"/>
  <c r="E332" i="3"/>
  <c r="E333" i="3"/>
  <c r="F332" i="3"/>
  <c r="F333" i="3"/>
  <c r="G332" i="3"/>
  <c r="G333" i="3"/>
  <c r="H332" i="3"/>
  <c r="H333" i="3"/>
  <c r="I332" i="3"/>
  <c r="I333" i="3"/>
  <c r="J332" i="3"/>
  <c r="J333" i="3"/>
  <c r="J141" i="2"/>
  <c r="J142" i="2"/>
  <c r="C331" i="3"/>
  <c r="D331" i="3"/>
  <c r="E331" i="3"/>
  <c r="F331" i="3"/>
  <c r="G331" i="3"/>
  <c r="H331" i="3"/>
  <c r="I331" i="3"/>
  <c r="J331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B71" i="1"/>
  <c r="H71" i="1" s="1"/>
  <c r="C71" i="1"/>
  <c r="E71" i="1" s="1"/>
  <c r="D71" i="1"/>
  <c r="J67" i="21"/>
  <c r="K67" i="21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2" i="3"/>
  <c r="C323" i="3"/>
  <c r="C324" i="3"/>
  <c r="D322" i="3"/>
  <c r="D323" i="3"/>
  <c r="D324" i="3"/>
  <c r="E322" i="3"/>
  <c r="E323" i="3"/>
  <c r="E324" i="3"/>
  <c r="F322" i="3"/>
  <c r="F323" i="3"/>
  <c r="F324" i="3"/>
  <c r="G322" i="3"/>
  <c r="G323" i="3"/>
  <c r="G324" i="3"/>
  <c r="H322" i="3"/>
  <c r="H323" i="3"/>
  <c r="H324" i="3"/>
  <c r="I322" i="3"/>
  <c r="I323" i="3"/>
  <c r="I324" i="3"/>
  <c r="J322" i="3"/>
  <c r="J323" i="3"/>
  <c r="J324" i="3"/>
  <c r="J139" i="2"/>
  <c r="J140" i="2"/>
  <c r="J138" i="2"/>
  <c r="J93" i="2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7" i="3"/>
  <c r="D317" i="3"/>
  <c r="E317" i="3"/>
  <c r="F317" i="3"/>
  <c r="G317" i="3"/>
  <c r="H317" i="3"/>
  <c r="I317" i="3"/>
  <c r="J317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J136" i="2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B70" i="1"/>
  <c r="H70" i="1" s="1"/>
  <c r="C70" i="1"/>
  <c r="E70" i="1" s="1"/>
  <c r="D67" i="21" s="1"/>
  <c r="D70" i="1"/>
  <c r="C67" i="21" s="1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J134" i="2"/>
  <c r="J135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1" i="2"/>
  <c r="J132" i="2"/>
  <c r="C123" i="3"/>
  <c r="D123" i="3"/>
  <c r="E123" i="3"/>
  <c r="F123" i="3"/>
  <c r="G123" i="3"/>
  <c r="H123" i="3"/>
  <c r="I123" i="3"/>
  <c r="J123" i="3"/>
  <c r="J130" i="2"/>
  <c r="A40" i="19"/>
  <c r="B40" i="19"/>
  <c r="C40" i="19"/>
  <c r="P7" i="19"/>
  <c r="R7" i="19"/>
  <c r="S7" i="19"/>
  <c r="A54" i="24"/>
  <c r="C54" i="24"/>
  <c r="A39" i="19"/>
  <c r="B39" i="19"/>
  <c r="C39" i="19"/>
  <c r="C290" i="3"/>
  <c r="D290" i="3"/>
  <c r="E290" i="3"/>
  <c r="F290" i="3"/>
  <c r="G290" i="3"/>
  <c r="H290" i="3"/>
  <c r="I290" i="3"/>
  <c r="J290" i="3"/>
  <c r="C279" i="3"/>
  <c r="D279" i="3"/>
  <c r="E279" i="3"/>
  <c r="F279" i="3"/>
  <c r="G279" i="3"/>
  <c r="H279" i="3"/>
  <c r="I279" i="3"/>
  <c r="J279" i="3"/>
  <c r="P6" i="19"/>
  <c r="R6" i="19"/>
  <c r="S6" i="19"/>
  <c r="A38" i="19"/>
  <c r="B38" i="19"/>
  <c r="C38" i="19"/>
  <c r="A37" i="19"/>
  <c r="B37" i="19"/>
  <c r="C37" i="19"/>
  <c r="P5" i="19"/>
  <c r="R5" i="19"/>
  <c r="S5" i="19"/>
  <c r="A36" i="19"/>
  <c r="B36" i="19"/>
  <c r="C36" i="19"/>
  <c r="A35" i="19"/>
  <c r="B35" i="19"/>
  <c r="C35" i="19"/>
  <c r="P4" i="19"/>
  <c r="R4" i="19"/>
  <c r="S4" i="19"/>
  <c r="A34" i="19"/>
  <c r="B34" i="19"/>
  <c r="C34" i="19"/>
  <c r="C189" i="3"/>
  <c r="D189" i="3"/>
  <c r="E189" i="3"/>
  <c r="F189" i="3"/>
  <c r="G189" i="3"/>
  <c r="H189" i="3"/>
  <c r="I189" i="3"/>
  <c r="J189" i="3"/>
  <c r="C176" i="3"/>
  <c r="D176" i="3"/>
  <c r="E176" i="3"/>
  <c r="F176" i="3"/>
  <c r="G176" i="3"/>
  <c r="H176" i="3"/>
  <c r="I176" i="3"/>
  <c r="J176" i="3"/>
  <c r="J133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A61" i="24"/>
  <c r="C61" i="24"/>
  <c r="A60" i="24"/>
  <c r="C60" i="24"/>
  <c r="A4" i="24"/>
  <c r="A5" i="24"/>
  <c r="C4" i="24"/>
  <c r="C5" i="24"/>
  <c r="A59" i="24"/>
  <c r="C59" i="24"/>
  <c r="A42" i="24"/>
  <c r="C42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359" i="3" l="1"/>
  <c r="K355" i="3"/>
  <c r="K354" i="3"/>
  <c r="K353" i="3"/>
  <c r="K352" i="3"/>
  <c r="K351" i="3"/>
  <c r="K350" i="3"/>
  <c r="K349" i="3"/>
  <c r="K348" i="3"/>
  <c r="K347" i="3"/>
  <c r="K346" i="3"/>
  <c r="H74" i="1"/>
  <c r="J74" i="1"/>
  <c r="G74" i="1"/>
  <c r="I74" i="1"/>
  <c r="K300" i="3"/>
  <c r="K102" i="3"/>
  <c r="K101" i="3"/>
  <c r="K100" i="3"/>
  <c r="D42" i="19"/>
  <c r="N42" i="19" s="1"/>
  <c r="G42" i="19"/>
  <c r="G41" i="19"/>
  <c r="K345" i="3"/>
  <c r="K344" i="3"/>
  <c r="K343" i="3"/>
  <c r="K342" i="3"/>
  <c r="K341" i="3"/>
  <c r="K340" i="3"/>
  <c r="K339" i="3"/>
  <c r="J72" i="1"/>
  <c r="F72" i="1"/>
  <c r="G72" i="1"/>
  <c r="K289" i="3"/>
  <c r="K287" i="3"/>
  <c r="K288" i="3"/>
  <c r="K277" i="3"/>
  <c r="K335" i="3"/>
  <c r="K325" i="3"/>
  <c r="K196" i="3"/>
  <c r="K315" i="3"/>
  <c r="K316" i="3"/>
  <c r="K338" i="3"/>
  <c r="K337" i="3"/>
  <c r="K336" i="3"/>
  <c r="K334" i="3"/>
  <c r="K332" i="3"/>
  <c r="K333" i="3"/>
  <c r="K331" i="3"/>
  <c r="K330" i="3"/>
  <c r="K329" i="3"/>
  <c r="K328" i="3"/>
  <c r="K326" i="3"/>
  <c r="K327" i="3"/>
  <c r="I71" i="1"/>
  <c r="G71" i="1"/>
  <c r="J71" i="1"/>
  <c r="F71" i="1"/>
  <c r="K322" i="3"/>
  <c r="K324" i="3"/>
  <c r="K323" i="3"/>
  <c r="K321" i="3"/>
  <c r="K320" i="3"/>
  <c r="K317" i="3"/>
  <c r="K319" i="3"/>
  <c r="K318" i="3"/>
  <c r="K314" i="3"/>
  <c r="K313" i="3"/>
  <c r="G70" i="1"/>
  <c r="J70" i="1"/>
  <c r="I70" i="1"/>
  <c r="F70" i="1"/>
  <c r="K207" i="3"/>
  <c r="K206" i="3"/>
  <c r="K93" i="3"/>
  <c r="K91" i="3"/>
  <c r="K123" i="3"/>
  <c r="D40" i="19"/>
  <c r="N40" i="19" s="1"/>
  <c r="G40" i="19"/>
  <c r="D39" i="19"/>
  <c r="N39" i="19" s="1"/>
  <c r="G39" i="19"/>
  <c r="K290" i="3"/>
  <c r="K279" i="3"/>
  <c r="G38" i="19"/>
  <c r="D38" i="19"/>
  <c r="N38" i="19" s="1"/>
  <c r="D37" i="19"/>
  <c r="N37" i="19" s="1"/>
  <c r="G37" i="19"/>
  <c r="D36" i="19"/>
  <c r="N36" i="19" s="1"/>
  <c r="G36" i="19"/>
  <c r="D35" i="19"/>
  <c r="N35" i="19" s="1"/>
  <c r="G35" i="19"/>
  <c r="D34" i="19"/>
  <c r="N34" i="19" s="1"/>
  <c r="G34" i="19"/>
  <c r="BL4" i="9"/>
  <c r="BL5" i="9"/>
  <c r="K189" i="3"/>
  <c r="K176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8" i="24"/>
  <c r="C58" i="24"/>
  <c r="A57" i="24"/>
  <c r="C57" i="24"/>
  <c r="A56" i="24"/>
  <c r="C56" i="24"/>
  <c r="A55" i="24"/>
  <c r="C55" i="24"/>
  <c r="A53" i="24"/>
  <c r="C53" i="24"/>
  <c r="A52" i="24"/>
  <c r="C52" i="24"/>
  <c r="A51" i="24"/>
  <c r="C51" i="24"/>
  <c r="A50" i="24"/>
  <c r="C50" i="24"/>
  <c r="A49" i="24"/>
  <c r="C49" i="24"/>
  <c r="A47" i="24"/>
  <c r="C47" i="24"/>
  <c r="A48" i="24"/>
  <c r="C48" i="24"/>
  <c r="A46" i="24"/>
  <c r="C46" i="24"/>
  <c r="A45" i="24"/>
  <c r="C45" i="24"/>
  <c r="A44" i="24"/>
  <c r="C44" i="24"/>
  <c r="A43" i="24"/>
  <c r="C43" i="24"/>
  <c r="A41" i="24"/>
  <c r="C41" i="24"/>
  <c r="A38" i="24"/>
  <c r="A39" i="24"/>
  <c r="A40" i="24"/>
  <c r="C38" i="24"/>
  <c r="C39" i="24"/>
  <c r="C40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4" i="19"/>
  <c r="B14" i="19"/>
  <c r="G14" i="19" s="1"/>
  <c r="C14" i="19"/>
  <c r="A10" i="19"/>
  <c r="B10" i="19"/>
  <c r="G10" i="19" s="1"/>
  <c r="C10" i="19"/>
  <c r="M13" i="27" l="1"/>
  <c r="K6" i="28"/>
  <c r="Y13" i="27"/>
  <c r="D14" i="19"/>
  <c r="D10" i="19"/>
  <c r="N10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308" i="3"/>
  <c r="D308" i="3"/>
  <c r="E308" i="3"/>
  <c r="F308" i="3"/>
  <c r="G308" i="3"/>
  <c r="H308" i="3"/>
  <c r="I308" i="3"/>
  <c r="J308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4" i="19"/>
  <c r="K308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3" i="19"/>
  <c r="B33" i="19"/>
  <c r="G33" i="19" s="1"/>
  <c r="C33" i="19"/>
  <c r="A32" i="19"/>
  <c r="B32" i="19"/>
  <c r="D32" i="19" s="1"/>
  <c r="N32" i="19" s="1"/>
  <c r="C32" i="19"/>
  <c r="A31" i="19"/>
  <c r="B31" i="19"/>
  <c r="G31" i="19" s="1"/>
  <c r="C31" i="19"/>
  <c r="A30" i="19"/>
  <c r="B30" i="19"/>
  <c r="D30" i="19" s="1"/>
  <c r="N30" i="19" s="1"/>
  <c r="C30" i="19"/>
  <c r="A29" i="19"/>
  <c r="B29" i="19"/>
  <c r="C29" i="19"/>
  <c r="A28" i="19"/>
  <c r="B28" i="19"/>
  <c r="C28" i="19"/>
  <c r="A27" i="19"/>
  <c r="B27" i="19"/>
  <c r="D27" i="19" s="1"/>
  <c r="N27" i="19" s="1"/>
  <c r="C27" i="19"/>
  <c r="A26" i="19"/>
  <c r="B26" i="19"/>
  <c r="D26" i="19" s="1"/>
  <c r="N26" i="19" s="1"/>
  <c r="C26" i="19"/>
  <c r="A25" i="19"/>
  <c r="B25" i="19"/>
  <c r="C25" i="19"/>
  <c r="A24" i="19"/>
  <c r="B24" i="19"/>
  <c r="C24" i="19"/>
  <c r="A23" i="19"/>
  <c r="B23" i="19"/>
  <c r="C23" i="19"/>
  <c r="A22" i="19"/>
  <c r="B22" i="19"/>
  <c r="C22" i="19"/>
  <c r="A21" i="19"/>
  <c r="B21" i="19"/>
  <c r="G21" i="19" s="1"/>
  <c r="C21" i="19"/>
  <c r="A20" i="19"/>
  <c r="B20" i="19"/>
  <c r="C20" i="19"/>
  <c r="A19" i="19"/>
  <c r="B19" i="19"/>
  <c r="D19" i="19" s="1"/>
  <c r="N19" i="19" s="1"/>
  <c r="C19" i="19"/>
  <c r="A18" i="19"/>
  <c r="B18" i="19"/>
  <c r="C18" i="19"/>
  <c r="A17" i="19"/>
  <c r="B17" i="19"/>
  <c r="D17" i="19" s="1"/>
  <c r="C17" i="19"/>
  <c r="A16" i="19"/>
  <c r="B16" i="19"/>
  <c r="C16" i="19"/>
  <c r="A15" i="19"/>
  <c r="B15" i="19"/>
  <c r="C15" i="19"/>
  <c r="A13" i="19"/>
  <c r="B13" i="19"/>
  <c r="C13" i="19"/>
  <c r="A12" i="19"/>
  <c r="B12" i="19"/>
  <c r="D12" i="19" s="1"/>
  <c r="C12" i="19"/>
  <c r="A11" i="19"/>
  <c r="B11" i="19"/>
  <c r="C11" i="19"/>
  <c r="A9" i="19"/>
  <c r="B9" i="19"/>
  <c r="C9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7" i="19"/>
  <c r="N12" i="19"/>
  <c r="K4" i="28"/>
  <c r="K3" i="28"/>
  <c r="D33" i="19"/>
  <c r="N33" i="19" s="1"/>
  <c r="G32" i="19"/>
  <c r="G30" i="19"/>
  <c r="D31" i="19"/>
  <c r="N31" i="19" s="1"/>
  <c r="G27" i="19"/>
  <c r="D28" i="19"/>
  <c r="N28" i="19" s="1"/>
  <c r="D29" i="19"/>
  <c r="N29" i="19" s="1"/>
  <c r="G28" i="19"/>
  <c r="G29" i="19"/>
  <c r="G25" i="19"/>
  <c r="G26" i="19"/>
  <c r="D25" i="19"/>
  <c r="N25" i="19" s="1"/>
  <c r="D24" i="19"/>
  <c r="N24" i="19" s="1"/>
  <c r="G24" i="19"/>
  <c r="D22" i="19"/>
  <c r="N22" i="19" s="1"/>
  <c r="D23" i="19"/>
  <c r="N23" i="19" s="1"/>
  <c r="G22" i="19"/>
  <c r="G23" i="19"/>
  <c r="G20" i="19"/>
  <c r="D20" i="19"/>
  <c r="N20" i="19" s="1"/>
  <c r="D21" i="19"/>
  <c r="N21" i="19" s="1"/>
  <c r="G19" i="19"/>
  <c r="D18" i="19"/>
  <c r="G18" i="19"/>
  <c r="G17" i="19"/>
  <c r="D16" i="19"/>
  <c r="G16" i="19"/>
  <c r="D15" i="19"/>
  <c r="N15" i="19" s="1"/>
  <c r="G15" i="19"/>
  <c r="D13" i="19"/>
  <c r="N13" i="19" s="1"/>
  <c r="G13" i="19"/>
  <c r="G12" i="19"/>
  <c r="D11" i="19"/>
  <c r="N11" i="19" s="1"/>
  <c r="G11" i="19"/>
  <c r="D9" i="19"/>
  <c r="N9" i="19" s="1"/>
  <c r="G9" i="19"/>
  <c r="A3" i="14"/>
  <c r="B3" i="14"/>
  <c r="H3" i="14"/>
  <c r="B46" i="1"/>
  <c r="C46" i="1"/>
  <c r="E46" i="1" s="1"/>
  <c r="D46" i="1"/>
  <c r="A8" i="19"/>
  <c r="B8" i="19"/>
  <c r="D8" i="19" s="1"/>
  <c r="N8" i="19" s="1"/>
  <c r="C8" i="19"/>
  <c r="A7" i="19"/>
  <c r="B7" i="19"/>
  <c r="C7" i="19"/>
  <c r="A6" i="19"/>
  <c r="B6" i="19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A5" i="14"/>
  <c r="B5" i="14"/>
  <c r="H5" i="14"/>
  <c r="H4" i="14"/>
  <c r="A4" i="14"/>
  <c r="B4" i="14"/>
  <c r="B57" i="1"/>
  <c r="H57" i="1" s="1"/>
  <c r="C57" i="1"/>
  <c r="E57" i="1" s="1"/>
  <c r="D56" i="21" s="1"/>
  <c r="D57" i="1"/>
  <c r="C56" i="21" s="1"/>
  <c r="B48" i="1"/>
  <c r="H48" i="1" s="1"/>
  <c r="C48" i="1"/>
  <c r="E48" i="1" s="1"/>
  <c r="D48" i="1"/>
  <c r="C44" i="21" s="1"/>
  <c r="B52" i="1"/>
  <c r="H52" i="1" s="1"/>
  <c r="B53" i="1"/>
  <c r="H53" i="1" s="1"/>
  <c r="B54" i="1"/>
  <c r="F54" i="1" s="1"/>
  <c r="B55" i="1"/>
  <c r="H55" i="1" s="1"/>
  <c r="B56" i="1"/>
  <c r="H56" i="1" s="1"/>
  <c r="B58" i="1"/>
  <c r="F58" i="1" s="1"/>
  <c r="B59" i="1"/>
  <c r="H59" i="1" s="1"/>
  <c r="B60" i="1"/>
  <c r="H60" i="1" s="1"/>
  <c r="B61" i="1"/>
  <c r="H61" i="1" s="1"/>
  <c r="B62" i="1"/>
  <c r="H62" i="1" s="1"/>
  <c r="C52" i="1"/>
  <c r="E52" i="1" s="1"/>
  <c r="D51" i="21" s="1"/>
  <c r="C53" i="1"/>
  <c r="E53" i="1" s="1"/>
  <c r="D52" i="21" s="1"/>
  <c r="C54" i="1"/>
  <c r="E54" i="1" s="1"/>
  <c r="D53" i="21" s="1"/>
  <c r="C55" i="1"/>
  <c r="E55" i="1" s="1"/>
  <c r="C56" i="1"/>
  <c r="E56" i="1" s="1"/>
  <c r="D55" i="21" s="1"/>
  <c r="C58" i="1"/>
  <c r="E58" i="1" s="1"/>
  <c r="C59" i="1"/>
  <c r="E59" i="1" s="1"/>
  <c r="D58" i="21" s="1"/>
  <c r="C60" i="1"/>
  <c r="E60" i="1" s="1"/>
  <c r="D45" i="21" s="1"/>
  <c r="C61" i="1"/>
  <c r="E61" i="1" s="1"/>
  <c r="D46" i="21" s="1"/>
  <c r="C62" i="1"/>
  <c r="E62" i="1" s="1"/>
  <c r="D59" i="21" s="1"/>
  <c r="D52" i="1"/>
  <c r="C51" i="21" s="1"/>
  <c r="D53" i="1"/>
  <c r="C52" i="21" s="1"/>
  <c r="D54" i="1"/>
  <c r="C53" i="21" s="1"/>
  <c r="D55" i="1"/>
  <c r="C54" i="21" s="1"/>
  <c r="D56" i="1"/>
  <c r="C55" i="21" s="1"/>
  <c r="D58" i="1"/>
  <c r="C57" i="21" s="1"/>
  <c r="D59" i="1"/>
  <c r="C58" i="21" s="1"/>
  <c r="D60" i="1"/>
  <c r="C45" i="21" s="1"/>
  <c r="D61" i="1"/>
  <c r="C46" i="21" s="1"/>
  <c r="D62" i="1"/>
  <c r="C59" i="21" s="1"/>
  <c r="B50" i="1"/>
  <c r="F50" i="1" s="1"/>
  <c r="B51" i="1"/>
  <c r="H51" i="1" s="1"/>
  <c r="C50" i="1"/>
  <c r="E50" i="1" s="1"/>
  <c r="D49" i="21" s="1"/>
  <c r="C51" i="1"/>
  <c r="E51" i="1" s="1"/>
  <c r="D50" i="1"/>
  <c r="C49" i="21" s="1"/>
  <c r="D51" i="1"/>
  <c r="C50" i="21" s="1"/>
  <c r="B49" i="1"/>
  <c r="H49" i="1" s="1"/>
  <c r="C49" i="1"/>
  <c r="E49" i="1" s="1"/>
  <c r="D49" i="1"/>
  <c r="C48" i="21" s="1"/>
  <c r="C312" i="3"/>
  <c r="D312" i="3"/>
  <c r="E312" i="3"/>
  <c r="F312" i="3"/>
  <c r="G312" i="3"/>
  <c r="H312" i="3"/>
  <c r="I312" i="3"/>
  <c r="J312" i="3"/>
  <c r="C305" i="3"/>
  <c r="D305" i="3"/>
  <c r="E305" i="3"/>
  <c r="F305" i="3"/>
  <c r="G305" i="3"/>
  <c r="H305" i="3"/>
  <c r="I305" i="3"/>
  <c r="J305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264" i="2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J12" i="2"/>
  <c r="C303" i="3"/>
  <c r="D303" i="3"/>
  <c r="E303" i="3"/>
  <c r="F303" i="3"/>
  <c r="G303" i="3"/>
  <c r="H303" i="3"/>
  <c r="I303" i="3"/>
  <c r="J303" i="3"/>
  <c r="J10" i="2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127" i="2"/>
  <c r="J124" i="2"/>
  <c r="J125" i="2"/>
  <c r="J126" i="2"/>
  <c r="J120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39" i="3"/>
  <c r="D239" i="3"/>
  <c r="E239" i="3"/>
  <c r="F239" i="3"/>
  <c r="G239" i="3"/>
  <c r="H239" i="3"/>
  <c r="I239" i="3"/>
  <c r="J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193" i="2"/>
  <c r="J184" i="2"/>
  <c r="J185" i="2"/>
  <c r="J186" i="2"/>
  <c r="J187" i="2"/>
  <c r="J188" i="2"/>
  <c r="J189" i="2"/>
  <c r="J190" i="2"/>
  <c r="J191" i="2"/>
  <c r="J192" i="2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68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29" i="2"/>
  <c r="J128" i="2"/>
  <c r="C13" i="26"/>
  <c r="D13" i="26"/>
  <c r="C9" i="26"/>
  <c r="C10" i="26"/>
  <c r="C11" i="26"/>
  <c r="C12" i="26"/>
  <c r="D9" i="26"/>
  <c r="D10" i="26"/>
  <c r="D11" i="26"/>
  <c r="D12" i="26"/>
  <c r="J123" i="2"/>
  <c r="J122" i="2"/>
  <c r="J121" i="2"/>
  <c r="J119" i="2"/>
  <c r="D2" i="26"/>
  <c r="D3" i="26"/>
  <c r="D4" i="26"/>
  <c r="D5" i="26"/>
  <c r="D6" i="26"/>
  <c r="D7" i="26"/>
  <c r="D8" i="26"/>
  <c r="C5" i="26"/>
  <c r="C6" i="26"/>
  <c r="C7" i="26"/>
  <c r="C8" i="26"/>
  <c r="J118" i="2"/>
  <c r="C285" i="3"/>
  <c r="C286" i="3"/>
  <c r="C291" i="3"/>
  <c r="D285" i="3"/>
  <c r="D286" i="3"/>
  <c r="D291" i="3"/>
  <c r="E285" i="3"/>
  <c r="E286" i="3"/>
  <c r="E291" i="3"/>
  <c r="F285" i="3"/>
  <c r="F286" i="3"/>
  <c r="F291" i="3"/>
  <c r="G285" i="3"/>
  <c r="G286" i="3"/>
  <c r="G291" i="3"/>
  <c r="H285" i="3"/>
  <c r="H286" i="3"/>
  <c r="H291" i="3"/>
  <c r="I285" i="3"/>
  <c r="I286" i="3"/>
  <c r="I291" i="3"/>
  <c r="J285" i="3"/>
  <c r="J286" i="3"/>
  <c r="J291" i="3"/>
  <c r="J117" i="2"/>
  <c r="J116" i="2"/>
  <c r="J115" i="2"/>
  <c r="C270" i="3"/>
  <c r="C271" i="3"/>
  <c r="C272" i="3"/>
  <c r="C273" i="3"/>
  <c r="C274" i="3"/>
  <c r="C275" i="3"/>
  <c r="C276" i="3"/>
  <c r="C278" i="3"/>
  <c r="C280" i="3"/>
  <c r="C281" i="3"/>
  <c r="C282" i="3"/>
  <c r="C283" i="3"/>
  <c r="C284" i="3"/>
  <c r="D270" i="3"/>
  <c r="D271" i="3"/>
  <c r="D272" i="3"/>
  <c r="D273" i="3"/>
  <c r="D274" i="3"/>
  <c r="D275" i="3"/>
  <c r="D276" i="3"/>
  <c r="D278" i="3"/>
  <c r="D280" i="3"/>
  <c r="D281" i="3"/>
  <c r="D282" i="3"/>
  <c r="D283" i="3"/>
  <c r="D284" i="3"/>
  <c r="E270" i="3"/>
  <c r="E271" i="3"/>
  <c r="E272" i="3"/>
  <c r="E273" i="3"/>
  <c r="E274" i="3"/>
  <c r="E275" i="3"/>
  <c r="E276" i="3"/>
  <c r="E278" i="3"/>
  <c r="E280" i="3"/>
  <c r="E281" i="3"/>
  <c r="E282" i="3"/>
  <c r="E283" i="3"/>
  <c r="E284" i="3"/>
  <c r="F270" i="3"/>
  <c r="F271" i="3"/>
  <c r="F272" i="3"/>
  <c r="F273" i="3"/>
  <c r="F274" i="3"/>
  <c r="F275" i="3"/>
  <c r="F276" i="3"/>
  <c r="F278" i="3"/>
  <c r="F280" i="3"/>
  <c r="F281" i="3"/>
  <c r="F282" i="3"/>
  <c r="F283" i="3"/>
  <c r="F284" i="3"/>
  <c r="G270" i="3"/>
  <c r="G271" i="3"/>
  <c r="G272" i="3"/>
  <c r="G273" i="3"/>
  <c r="G274" i="3"/>
  <c r="G275" i="3"/>
  <c r="G276" i="3"/>
  <c r="G278" i="3"/>
  <c r="G280" i="3"/>
  <c r="G281" i="3"/>
  <c r="G282" i="3"/>
  <c r="G283" i="3"/>
  <c r="G284" i="3"/>
  <c r="H270" i="3"/>
  <c r="H271" i="3"/>
  <c r="H272" i="3"/>
  <c r="H273" i="3"/>
  <c r="H274" i="3"/>
  <c r="H275" i="3"/>
  <c r="H276" i="3"/>
  <c r="H278" i="3"/>
  <c r="H280" i="3"/>
  <c r="H281" i="3"/>
  <c r="H282" i="3"/>
  <c r="H283" i="3"/>
  <c r="H284" i="3"/>
  <c r="I270" i="3"/>
  <c r="I271" i="3"/>
  <c r="I272" i="3"/>
  <c r="I273" i="3"/>
  <c r="I274" i="3"/>
  <c r="I275" i="3"/>
  <c r="I276" i="3"/>
  <c r="I278" i="3"/>
  <c r="I280" i="3"/>
  <c r="I281" i="3"/>
  <c r="I282" i="3"/>
  <c r="I283" i="3"/>
  <c r="I284" i="3"/>
  <c r="J270" i="3"/>
  <c r="J271" i="3"/>
  <c r="J272" i="3"/>
  <c r="J273" i="3"/>
  <c r="J274" i="3"/>
  <c r="J275" i="3"/>
  <c r="J276" i="3"/>
  <c r="J278" i="3"/>
  <c r="J280" i="3"/>
  <c r="J281" i="3"/>
  <c r="J282" i="3"/>
  <c r="J283" i="3"/>
  <c r="J284" i="3"/>
  <c r="B65" i="1"/>
  <c r="F65" i="1" s="1"/>
  <c r="C65" i="1"/>
  <c r="E65" i="1" s="1"/>
  <c r="D65" i="1"/>
  <c r="C62" i="21" s="1"/>
  <c r="J114" i="2"/>
  <c r="J113" i="2"/>
  <c r="J112" i="2"/>
  <c r="J111" i="2"/>
  <c r="J110" i="2"/>
  <c r="J109" i="2"/>
  <c r="J108" i="2"/>
  <c r="J107" i="2"/>
  <c r="J106" i="2"/>
  <c r="J105" i="2"/>
  <c r="J104" i="2"/>
  <c r="C107" i="3"/>
  <c r="C108" i="3"/>
  <c r="C109" i="3"/>
  <c r="C110" i="3"/>
  <c r="C111" i="3"/>
  <c r="C112" i="3"/>
  <c r="C113" i="3"/>
  <c r="C114" i="3"/>
  <c r="C115" i="3"/>
  <c r="C116" i="3"/>
  <c r="C117" i="3"/>
  <c r="D107" i="3"/>
  <c r="D108" i="3"/>
  <c r="D109" i="3"/>
  <c r="D110" i="3"/>
  <c r="D111" i="3"/>
  <c r="D112" i="3"/>
  <c r="D113" i="3"/>
  <c r="D114" i="3"/>
  <c r="D115" i="3"/>
  <c r="D116" i="3"/>
  <c r="D117" i="3"/>
  <c r="E107" i="3"/>
  <c r="E108" i="3"/>
  <c r="E109" i="3"/>
  <c r="E110" i="3"/>
  <c r="E111" i="3"/>
  <c r="E112" i="3"/>
  <c r="E113" i="3"/>
  <c r="E114" i="3"/>
  <c r="E115" i="3"/>
  <c r="E116" i="3"/>
  <c r="E117" i="3"/>
  <c r="F107" i="3"/>
  <c r="F108" i="3"/>
  <c r="F109" i="3"/>
  <c r="F110" i="3"/>
  <c r="F111" i="3"/>
  <c r="F112" i="3"/>
  <c r="F113" i="3"/>
  <c r="F114" i="3"/>
  <c r="F115" i="3"/>
  <c r="F116" i="3"/>
  <c r="F117" i="3"/>
  <c r="G107" i="3"/>
  <c r="G108" i="3"/>
  <c r="G109" i="3"/>
  <c r="G110" i="3"/>
  <c r="G111" i="3"/>
  <c r="G112" i="3"/>
  <c r="G113" i="3"/>
  <c r="G114" i="3"/>
  <c r="G115" i="3"/>
  <c r="G116" i="3"/>
  <c r="G117" i="3"/>
  <c r="H107" i="3"/>
  <c r="H108" i="3"/>
  <c r="H109" i="3"/>
  <c r="H110" i="3"/>
  <c r="H111" i="3"/>
  <c r="H112" i="3"/>
  <c r="H113" i="3"/>
  <c r="H114" i="3"/>
  <c r="H115" i="3"/>
  <c r="H116" i="3"/>
  <c r="H117" i="3"/>
  <c r="I107" i="3"/>
  <c r="I108" i="3"/>
  <c r="I109" i="3"/>
  <c r="I110" i="3"/>
  <c r="I111" i="3"/>
  <c r="I112" i="3"/>
  <c r="I113" i="3"/>
  <c r="I114" i="3"/>
  <c r="I115" i="3"/>
  <c r="I116" i="3"/>
  <c r="I117" i="3"/>
  <c r="J107" i="3"/>
  <c r="J108" i="3"/>
  <c r="J109" i="3"/>
  <c r="J110" i="3"/>
  <c r="J111" i="3"/>
  <c r="J112" i="3"/>
  <c r="J113" i="3"/>
  <c r="J114" i="3"/>
  <c r="J115" i="3"/>
  <c r="J116" i="3"/>
  <c r="J117" i="3"/>
  <c r="J103" i="2"/>
  <c r="C106" i="3"/>
  <c r="D106" i="3"/>
  <c r="E106" i="3"/>
  <c r="F106" i="3"/>
  <c r="G106" i="3"/>
  <c r="H106" i="3"/>
  <c r="I106" i="3"/>
  <c r="J106" i="3"/>
  <c r="D63" i="1"/>
  <c r="C60" i="21" s="1"/>
  <c r="D64" i="1"/>
  <c r="C61" i="21" s="1"/>
  <c r="D66" i="1"/>
  <c r="C63" i="21" s="1"/>
  <c r="D67" i="1"/>
  <c r="C64" i="21" s="1"/>
  <c r="D68" i="1"/>
  <c r="C65" i="21" s="1"/>
  <c r="D69" i="1"/>
  <c r="C66" i="21" s="1"/>
  <c r="D73" i="1"/>
  <c r="J102" i="2"/>
  <c r="J101" i="2"/>
  <c r="C204" i="3"/>
  <c r="D204" i="3"/>
  <c r="E204" i="3"/>
  <c r="F204" i="3"/>
  <c r="G204" i="3"/>
  <c r="H204" i="3"/>
  <c r="I204" i="3"/>
  <c r="J204" i="3"/>
  <c r="J100" i="2"/>
  <c r="J99" i="2"/>
  <c r="J98" i="2"/>
  <c r="J97" i="2"/>
  <c r="J96" i="2"/>
  <c r="C292" i="3"/>
  <c r="C293" i="3"/>
  <c r="C294" i="3"/>
  <c r="C295" i="3"/>
  <c r="C296" i="3"/>
  <c r="C297" i="3"/>
  <c r="D292" i="3"/>
  <c r="D293" i="3"/>
  <c r="D294" i="3"/>
  <c r="D295" i="3"/>
  <c r="D296" i="3"/>
  <c r="D297" i="3"/>
  <c r="E292" i="3"/>
  <c r="E293" i="3"/>
  <c r="E294" i="3"/>
  <c r="E295" i="3"/>
  <c r="E296" i="3"/>
  <c r="E297" i="3"/>
  <c r="F292" i="3"/>
  <c r="F293" i="3"/>
  <c r="F294" i="3"/>
  <c r="F295" i="3"/>
  <c r="F296" i="3"/>
  <c r="F297" i="3"/>
  <c r="G292" i="3"/>
  <c r="G293" i="3"/>
  <c r="G294" i="3"/>
  <c r="G295" i="3"/>
  <c r="G296" i="3"/>
  <c r="G297" i="3"/>
  <c r="H292" i="3"/>
  <c r="H293" i="3"/>
  <c r="H294" i="3"/>
  <c r="H295" i="3"/>
  <c r="H296" i="3"/>
  <c r="H297" i="3"/>
  <c r="I292" i="3"/>
  <c r="I293" i="3"/>
  <c r="I294" i="3"/>
  <c r="I295" i="3"/>
  <c r="I296" i="3"/>
  <c r="I297" i="3"/>
  <c r="J292" i="3"/>
  <c r="J293" i="3"/>
  <c r="J294" i="3"/>
  <c r="J295" i="3"/>
  <c r="J296" i="3"/>
  <c r="J297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J95" i="2"/>
  <c r="J94" i="2"/>
  <c r="J92" i="2"/>
  <c r="J91" i="2"/>
  <c r="C202" i="3"/>
  <c r="C203" i="3"/>
  <c r="C205" i="3"/>
  <c r="C208" i="3"/>
  <c r="D202" i="3"/>
  <c r="D203" i="3"/>
  <c r="D205" i="3"/>
  <c r="D208" i="3"/>
  <c r="E202" i="3"/>
  <c r="E203" i="3"/>
  <c r="E205" i="3"/>
  <c r="E208" i="3"/>
  <c r="F202" i="3"/>
  <c r="F203" i="3"/>
  <c r="F205" i="3"/>
  <c r="F208" i="3"/>
  <c r="G202" i="3"/>
  <c r="G203" i="3"/>
  <c r="G205" i="3"/>
  <c r="G208" i="3"/>
  <c r="H202" i="3"/>
  <c r="H203" i="3"/>
  <c r="H205" i="3"/>
  <c r="H208" i="3"/>
  <c r="I202" i="3"/>
  <c r="I203" i="3"/>
  <c r="I205" i="3"/>
  <c r="I208" i="3"/>
  <c r="J202" i="3"/>
  <c r="J203" i="3"/>
  <c r="J205" i="3"/>
  <c r="J208" i="3"/>
  <c r="J90" i="2"/>
  <c r="C192" i="3"/>
  <c r="D192" i="3"/>
  <c r="E192" i="3"/>
  <c r="F192" i="3"/>
  <c r="G192" i="3"/>
  <c r="H192" i="3"/>
  <c r="I192" i="3"/>
  <c r="J192" i="3"/>
  <c r="J86" i="2"/>
  <c r="C188" i="3"/>
  <c r="C190" i="3"/>
  <c r="C191" i="3"/>
  <c r="C193" i="3"/>
  <c r="C197" i="3"/>
  <c r="C198" i="3"/>
  <c r="C199" i="3"/>
  <c r="C200" i="3"/>
  <c r="C201" i="3"/>
  <c r="D188" i="3"/>
  <c r="D190" i="3"/>
  <c r="D191" i="3"/>
  <c r="D193" i="3"/>
  <c r="D197" i="3"/>
  <c r="D198" i="3"/>
  <c r="D199" i="3"/>
  <c r="D200" i="3"/>
  <c r="D201" i="3"/>
  <c r="E188" i="3"/>
  <c r="E190" i="3"/>
  <c r="E191" i="3"/>
  <c r="E193" i="3"/>
  <c r="E197" i="3"/>
  <c r="E198" i="3"/>
  <c r="E199" i="3"/>
  <c r="E200" i="3"/>
  <c r="E201" i="3"/>
  <c r="F188" i="3"/>
  <c r="F190" i="3"/>
  <c r="F191" i="3"/>
  <c r="F193" i="3"/>
  <c r="F197" i="3"/>
  <c r="F198" i="3"/>
  <c r="F199" i="3"/>
  <c r="F200" i="3"/>
  <c r="F201" i="3"/>
  <c r="G188" i="3"/>
  <c r="G190" i="3"/>
  <c r="G191" i="3"/>
  <c r="G193" i="3"/>
  <c r="G197" i="3"/>
  <c r="G198" i="3"/>
  <c r="G199" i="3"/>
  <c r="G200" i="3"/>
  <c r="G201" i="3"/>
  <c r="H188" i="3"/>
  <c r="H190" i="3"/>
  <c r="H191" i="3"/>
  <c r="H193" i="3"/>
  <c r="H197" i="3"/>
  <c r="H198" i="3"/>
  <c r="H199" i="3"/>
  <c r="H200" i="3"/>
  <c r="H201" i="3"/>
  <c r="I188" i="3"/>
  <c r="I190" i="3"/>
  <c r="I191" i="3"/>
  <c r="I193" i="3"/>
  <c r="I197" i="3"/>
  <c r="I198" i="3"/>
  <c r="I199" i="3"/>
  <c r="I200" i="3"/>
  <c r="I201" i="3"/>
  <c r="J188" i="3"/>
  <c r="J190" i="3"/>
  <c r="J191" i="3"/>
  <c r="J193" i="3"/>
  <c r="J197" i="3"/>
  <c r="J198" i="3"/>
  <c r="J199" i="3"/>
  <c r="J200" i="3"/>
  <c r="J201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89" i="2"/>
  <c r="J88" i="2"/>
  <c r="J87" i="2"/>
  <c r="B67" i="1"/>
  <c r="H67" i="1" s="1"/>
  <c r="C67" i="1"/>
  <c r="E67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5" i="2"/>
  <c r="J84" i="2"/>
  <c r="J8" i="2"/>
  <c r="C96" i="3"/>
  <c r="D96" i="3"/>
  <c r="E96" i="3"/>
  <c r="F96" i="3"/>
  <c r="G96" i="3"/>
  <c r="H96" i="3"/>
  <c r="I96" i="3"/>
  <c r="J96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J83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62" i="3"/>
  <c r="C163" i="3"/>
  <c r="C164" i="3"/>
  <c r="C165" i="3"/>
  <c r="D162" i="3"/>
  <c r="D163" i="3"/>
  <c r="D164" i="3"/>
  <c r="D165" i="3"/>
  <c r="E162" i="3"/>
  <c r="E163" i="3"/>
  <c r="E164" i="3"/>
  <c r="E165" i="3"/>
  <c r="F162" i="3"/>
  <c r="F163" i="3"/>
  <c r="F164" i="3"/>
  <c r="F165" i="3"/>
  <c r="G162" i="3"/>
  <c r="G163" i="3"/>
  <c r="G164" i="3"/>
  <c r="G165" i="3"/>
  <c r="H162" i="3"/>
  <c r="H163" i="3"/>
  <c r="H164" i="3"/>
  <c r="H165" i="3"/>
  <c r="I162" i="3"/>
  <c r="I163" i="3"/>
  <c r="I164" i="3"/>
  <c r="I165" i="3"/>
  <c r="J162" i="3"/>
  <c r="J163" i="3"/>
  <c r="J164" i="3"/>
  <c r="J165" i="3"/>
  <c r="B69" i="1"/>
  <c r="F69" i="1" s="1"/>
  <c r="C69" i="1"/>
  <c r="E69" i="1" s="1"/>
  <c r="C146" i="3"/>
  <c r="D146" i="3"/>
  <c r="E146" i="3"/>
  <c r="F146" i="3"/>
  <c r="G146" i="3"/>
  <c r="H146" i="3"/>
  <c r="I146" i="3"/>
  <c r="J146" i="3"/>
  <c r="C99" i="3"/>
  <c r="C103" i="3"/>
  <c r="C104" i="3"/>
  <c r="C105" i="3"/>
  <c r="C118" i="3"/>
  <c r="D99" i="3"/>
  <c r="D103" i="3"/>
  <c r="D104" i="3"/>
  <c r="D105" i="3"/>
  <c r="D118" i="3"/>
  <c r="E99" i="3"/>
  <c r="E103" i="3"/>
  <c r="E104" i="3"/>
  <c r="E105" i="3"/>
  <c r="E118" i="3"/>
  <c r="F99" i="3"/>
  <c r="F103" i="3"/>
  <c r="F104" i="3"/>
  <c r="F105" i="3"/>
  <c r="F118" i="3"/>
  <c r="G99" i="3"/>
  <c r="G103" i="3"/>
  <c r="G104" i="3"/>
  <c r="G105" i="3"/>
  <c r="G118" i="3"/>
  <c r="H99" i="3"/>
  <c r="H103" i="3"/>
  <c r="H104" i="3"/>
  <c r="H105" i="3"/>
  <c r="H118" i="3"/>
  <c r="I99" i="3"/>
  <c r="I103" i="3"/>
  <c r="I104" i="3"/>
  <c r="I105" i="3"/>
  <c r="I118" i="3"/>
  <c r="J99" i="3"/>
  <c r="J103" i="3"/>
  <c r="J104" i="3"/>
  <c r="J105" i="3"/>
  <c r="J118" i="3"/>
  <c r="B66" i="1"/>
  <c r="F66" i="1" s="1"/>
  <c r="C66" i="1"/>
  <c r="E66" i="1" s="1"/>
  <c r="D63" i="21" s="1"/>
  <c r="C147" i="3"/>
  <c r="C148" i="3"/>
  <c r="C149" i="3"/>
  <c r="C150" i="3"/>
  <c r="D147" i="3"/>
  <c r="D148" i="3"/>
  <c r="D149" i="3"/>
  <c r="D150" i="3"/>
  <c r="E147" i="3"/>
  <c r="E148" i="3"/>
  <c r="E149" i="3"/>
  <c r="E150" i="3"/>
  <c r="F147" i="3"/>
  <c r="F148" i="3"/>
  <c r="F149" i="3"/>
  <c r="F150" i="3"/>
  <c r="G147" i="3"/>
  <c r="G148" i="3"/>
  <c r="G149" i="3"/>
  <c r="G150" i="3"/>
  <c r="H147" i="3"/>
  <c r="H148" i="3"/>
  <c r="H149" i="3"/>
  <c r="H150" i="3"/>
  <c r="I147" i="3"/>
  <c r="I148" i="3"/>
  <c r="I149" i="3"/>
  <c r="I150" i="3"/>
  <c r="J147" i="3"/>
  <c r="J148" i="3"/>
  <c r="J149" i="3"/>
  <c r="J150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71" i="3"/>
  <c r="C172" i="3"/>
  <c r="C173" i="3"/>
  <c r="C174" i="3"/>
  <c r="D171" i="3"/>
  <c r="D172" i="3"/>
  <c r="D173" i="3"/>
  <c r="D174" i="3"/>
  <c r="E171" i="3"/>
  <c r="E172" i="3"/>
  <c r="E173" i="3"/>
  <c r="E174" i="3"/>
  <c r="F171" i="3"/>
  <c r="F172" i="3"/>
  <c r="F173" i="3"/>
  <c r="F174" i="3"/>
  <c r="G171" i="3"/>
  <c r="G172" i="3"/>
  <c r="G173" i="3"/>
  <c r="G174" i="3"/>
  <c r="H171" i="3"/>
  <c r="H172" i="3"/>
  <c r="H173" i="3"/>
  <c r="H174" i="3"/>
  <c r="I171" i="3"/>
  <c r="I172" i="3"/>
  <c r="I173" i="3"/>
  <c r="I174" i="3"/>
  <c r="J171" i="3"/>
  <c r="J172" i="3"/>
  <c r="J173" i="3"/>
  <c r="J174" i="3"/>
  <c r="C184" i="3"/>
  <c r="D184" i="3"/>
  <c r="E184" i="3"/>
  <c r="F184" i="3"/>
  <c r="G184" i="3"/>
  <c r="H184" i="3"/>
  <c r="I184" i="3"/>
  <c r="J184" i="3"/>
  <c r="G55" i="1" l="1"/>
  <c r="D54" i="21"/>
  <c r="I48" i="1"/>
  <c r="D44" i="21"/>
  <c r="I69" i="1"/>
  <c r="D66" i="21"/>
  <c r="I65" i="1"/>
  <c r="D62" i="21"/>
  <c r="I49" i="1"/>
  <c r="D48" i="21"/>
  <c r="G58" i="1"/>
  <c r="D57" i="21"/>
  <c r="I67" i="1"/>
  <c r="D64" i="21"/>
  <c r="I51" i="1"/>
  <c r="D50" i="21"/>
  <c r="H46" i="1"/>
  <c r="N16" i="19"/>
  <c r="N18" i="19"/>
  <c r="K305" i="3"/>
  <c r="K312" i="3"/>
  <c r="I46" i="1"/>
  <c r="J46" i="1"/>
  <c r="F46" i="1"/>
  <c r="G46" i="1"/>
  <c r="G8" i="19"/>
  <c r="D7" i="19"/>
  <c r="N7" i="19" s="1"/>
  <c r="G7" i="19"/>
  <c r="D6" i="19"/>
  <c r="N6" i="19" s="1"/>
  <c r="G6" i="19"/>
  <c r="G5" i="19"/>
  <c r="G4" i="19"/>
  <c r="G3" i="19"/>
  <c r="D3" i="19"/>
  <c r="N3" i="19" s="1"/>
  <c r="I57" i="1"/>
  <c r="J57" i="1"/>
  <c r="G57" i="1"/>
  <c r="F57" i="1"/>
  <c r="H58" i="1"/>
  <c r="F59" i="1"/>
  <c r="J48" i="1"/>
  <c r="F60" i="1"/>
  <c r="F48" i="1"/>
  <c r="G48" i="1"/>
  <c r="F51" i="1"/>
  <c r="F56" i="1"/>
  <c r="G54" i="1"/>
  <c r="I54" i="1"/>
  <c r="G61" i="1"/>
  <c r="I61" i="1"/>
  <c r="J61" i="1"/>
  <c r="G52" i="1"/>
  <c r="I52" i="1"/>
  <c r="J52" i="1"/>
  <c r="I55" i="1"/>
  <c r="F61" i="1"/>
  <c r="F52" i="1"/>
  <c r="I58" i="1"/>
  <c r="F62" i="1"/>
  <c r="F53" i="1"/>
  <c r="F49" i="1"/>
  <c r="H54" i="1"/>
  <c r="F55" i="1"/>
  <c r="J55" i="1"/>
  <c r="J59" i="1"/>
  <c r="I59" i="1"/>
  <c r="G59" i="1"/>
  <c r="J60" i="1"/>
  <c r="I60" i="1"/>
  <c r="G60" i="1"/>
  <c r="I62" i="1"/>
  <c r="G62" i="1"/>
  <c r="J62" i="1"/>
  <c r="G56" i="1"/>
  <c r="J56" i="1"/>
  <c r="I56" i="1"/>
  <c r="I53" i="1"/>
  <c r="G53" i="1"/>
  <c r="J53" i="1"/>
  <c r="J54" i="1"/>
  <c r="J58" i="1"/>
  <c r="G50" i="1"/>
  <c r="I50" i="1"/>
  <c r="J50" i="1"/>
  <c r="G51" i="1"/>
  <c r="J51" i="1"/>
  <c r="H50" i="1"/>
  <c r="G49" i="1"/>
  <c r="J49" i="1"/>
  <c r="K310" i="3"/>
  <c r="K311" i="3"/>
  <c r="K309" i="3"/>
  <c r="K307" i="3"/>
  <c r="K306" i="3"/>
  <c r="K304" i="3"/>
  <c r="K303" i="3"/>
  <c r="K302" i="3"/>
  <c r="K301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39" i="3"/>
  <c r="K258" i="3"/>
  <c r="K256" i="3"/>
  <c r="K242" i="3"/>
  <c r="K248" i="3"/>
  <c r="K264" i="3"/>
  <c r="K250" i="3"/>
  <c r="K266" i="3"/>
  <c r="K240" i="3"/>
  <c r="K247" i="3"/>
  <c r="K246" i="3"/>
  <c r="K269" i="3"/>
  <c r="K245" i="3"/>
  <c r="K260" i="3"/>
  <c r="K265" i="3"/>
  <c r="K257" i="3"/>
  <c r="K249" i="3"/>
  <c r="K241" i="3"/>
  <c r="K267" i="3"/>
  <c r="K259" i="3"/>
  <c r="K251" i="3"/>
  <c r="K243" i="3"/>
  <c r="K255" i="3"/>
  <c r="K254" i="3"/>
  <c r="K253" i="3"/>
  <c r="K252" i="3"/>
  <c r="K263" i="3"/>
  <c r="K262" i="3"/>
  <c r="K261" i="3"/>
  <c r="K268" i="3"/>
  <c r="K244" i="3"/>
  <c r="K214" i="3"/>
  <c r="K221" i="3"/>
  <c r="K222" i="3"/>
  <c r="K229" i="3"/>
  <c r="K230" i="3"/>
  <c r="K237" i="3"/>
  <c r="K213" i="3"/>
  <c r="K238" i="3"/>
  <c r="K231" i="3"/>
  <c r="K235" i="3"/>
  <c r="K227" i="3"/>
  <c r="K219" i="3"/>
  <c r="K211" i="3"/>
  <c r="K225" i="3"/>
  <c r="K209" i="3"/>
  <c r="K236" i="3"/>
  <c r="K228" i="3"/>
  <c r="K220" i="3"/>
  <c r="K212" i="3"/>
  <c r="K234" i="3"/>
  <c r="K226" i="3"/>
  <c r="K218" i="3"/>
  <c r="K210" i="3"/>
  <c r="K232" i="3"/>
  <c r="K224" i="3"/>
  <c r="K216" i="3"/>
  <c r="K233" i="3"/>
  <c r="K223" i="3"/>
  <c r="K217" i="3"/>
  <c r="K215" i="3"/>
  <c r="K291" i="3"/>
  <c r="K285" i="3"/>
  <c r="K286" i="3"/>
  <c r="K282" i="3"/>
  <c r="K272" i="3"/>
  <c r="K284" i="3"/>
  <c r="K274" i="3"/>
  <c r="K281" i="3"/>
  <c r="K271" i="3"/>
  <c r="K283" i="3"/>
  <c r="K275" i="3"/>
  <c r="K280" i="3"/>
  <c r="K278" i="3"/>
  <c r="K270" i="3"/>
  <c r="K273" i="3"/>
  <c r="K276" i="3"/>
  <c r="J65" i="1"/>
  <c r="G65" i="1"/>
  <c r="H65" i="1"/>
  <c r="K116" i="3"/>
  <c r="K108" i="3"/>
  <c r="K109" i="3"/>
  <c r="K107" i="3"/>
  <c r="K117" i="3"/>
  <c r="K115" i="3"/>
  <c r="K110" i="3"/>
  <c r="K111" i="3"/>
  <c r="K112" i="3"/>
  <c r="K113" i="3"/>
  <c r="K114" i="3"/>
  <c r="K106" i="3"/>
  <c r="K204" i="3"/>
  <c r="K292" i="3"/>
  <c r="K295" i="3"/>
  <c r="K293" i="3"/>
  <c r="K294" i="3"/>
  <c r="K296" i="3"/>
  <c r="K297" i="3"/>
  <c r="K195" i="3"/>
  <c r="K194" i="3"/>
  <c r="K205" i="3"/>
  <c r="K203" i="3"/>
  <c r="K208" i="3"/>
  <c r="K202" i="3"/>
  <c r="K192" i="3"/>
  <c r="K188" i="3"/>
  <c r="K193" i="3"/>
  <c r="K197" i="3"/>
  <c r="K198" i="3"/>
  <c r="K199" i="3"/>
  <c r="K200" i="3"/>
  <c r="K201" i="3"/>
  <c r="K190" i="3"/>
  <c r="K191" i="3"/>
  <c r="K121" i="3"/>
  <c r="K98" i="3"/>
  <c r="K127" i="3"/>
  <c r="K126" i="3"/>
  <c r="K119" i="3"/>
  <c r="K124" i="3"/>
  <c r="K120" i="3"/>
  <c r="K122" i="3"/>
  <c r="K125" i="3"/>
  <c r="F67" i="1"/>
  <c r="J67" i="1"/>
  <c r="G67" i="1"/>
  <c r="K96" i="3"/>
  <c r="K299" i="3"/>
  <c r="K298" i="3"/>
  <c r="K92" i="3"/>
  <c r="K90" i="3"/>
  <c r="K165" i="3"/>
  <c r="K162" i="3"/>
  <c r="K163" i="3"/>
  <c r="K164" i="3"/>
  <c r="H69" i="1"/>
  <c r="J69" i="1"/>
  <c r="G69" i="1"/>
  <c r="K146" i="3"/>
  <c r="K99" i="3"/>
  <c r="K105" i="3"/>
  <c r="K118" i="3"/>
  <c r="K103" i="3"/>
  <c r="K104" i="3"/>
  <c r="H66" i="1"/>
  <c r="I66" i="1"/>
  <c r="J66" i="1"/>
  <c r="G66" i="1"/>
  <c r="K187" i="3"/>
  <c r="K150" i="3"/>
  <c r="K147" i="3"/>
  <c r="K149" i="3"/>
  <c r="K148" i="3"/>
  <c r="K186" i="3"/>
  <c r="K171" i="3"/>
  <c r="K185" i="3"/>
  <c r="K172" i="3"/>
  <c r="K184" i="3"/>
  <c r="K174" i="3"/>
  <c r="K173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67" i="3"/>
  <c r="C168" i="3"/>
  <c r="C169" i="3"/>
  <c r="C170" i="3"/>
  <c r="D167" i="3"/>
  <c r="D168" i="3"/>
  <c r="D169" i="3"/>
  <c r="D170" i="3"/>
  <c r="E167" i="3"/>
  <c r="E168" i="3"/>
  <c r="E169" i="3"/>
  <c r="E170" i="3"/>
  <c r="F167" i="3"/>
  <c r="F168" i="3"/>
  <c r="F169" i="3"/>
  <c r="F170" i="3"/>
  <c r="G167" i="3"/>
  <c r="G168" i="3"/>
  <c r="G169" i="3"/>
  <c r="G170" i="3"/>
  <c r="H167" i="3"/>
  <c r="H168" i="3"/>
  <c r="H169" i="3"/>
  <c r="H170" i="3"/>
  <c r="I167" i="3"/>
  <c r="I168" i="3"/>
  <c r="I169" i="3"/>
  <c r="I170" i="3"/>
  <c r="J167" i="3"/>
  <c r="J168" i="3"/>
  <c r="J169" i="3"/>
  <c r="J170" i="3"/>
  <c r="C179" i="3"/>
  <c r="D179" i="3"/>
  <c r="E179" i="3"/>
  <c r="F179" i="3"/>
  <c r="G179" i="3"/>
  <c r="H179" i="3"/>
  <c r="I179" i="3"/>
  <c r="J179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5" i="3"/>
  <c r="D175" i="3"/>
  <c r="E175" i="3"/>
  <c r="F175" i="3"/>
  <c r="G175" i="3"/>
  <c r="H175" i="3"/>
  <c r="I175" i="3"/>
  <c r="J175" i="3"/>
  <c r="C166" i="3"/>
  <c r="D166" i="3"/>
  <c r="E166" i="3"/>
  <c r="F166" i="3"/>
  <c r="G166" i="3"/>
  <c r="H166" i="3"/>
  <c r="I166" i="3"/>
  <c r="J166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4" i="3"/>
  <c r="E135" i="3"/>
  <c r="E136" i="3"/>
  <c r="E137" i="3"/>
  <c r="E138" i="3"/>
  <c r="E139" i="3"/>
  <c r="E140" i="3"/>
  <c r="E141" i="3"/>
  <c r="E144" i="3"/>
  <c r="E145" i="3"/>
  <c r="E151" i="3"/>
  <c r="E152" i="3"/>
  <c r="E153" i="3"/>
  <c r="E154" i="3"/>
  <c r="E155" i="3"/>
  <c r="E156" i="3"/>
  <c r="E157" i="3"/>
  <c r="E158" i="3"/>
  <c r="E159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51" i="3"/>
  <c r="D151" i="3"/>
  <c r="F151" i="3"/>
  <c r="G151" i="3"/>
  <c r="H151" i="3"/>
  <c r="I151" i="3"/>
  <c r="J151" i="3"/>
  <c r="C137" i="3"/>
  <c r="C138" i="3"/>
  <c r="C139" i="3"/>
  <c r="D137" i="3"/>
  <c r="D138" i="3"/>
  <c r="D139" i="3"/>
  <c r="F137" i="3"/>
  <c r="F138" i="3"/>
  <c r="F139" i="3"/>
  <c r="G137" i="3"/>
  <c r="G138" i="3"/>
  <c r="G139" i="3"/>
  <c r="H137" i="3"/>
  <c r="H138" i="3"/>
  <c r="H139" i="3"/>
  <c r="I137" i="3"/>
  <c r="I138" i="3"/>
  <c r="I139" i="3"/>
  <c r="J137" i="3"/>
  <c r="J138" i="3"/>
  <c r="J139" i="3"/>
  <c r="C145" i="3"/>
  <c r="D145" i="3"/>
  <c r="F145" i="3"/>
  <c r="G145" i="3"/>
  <c r="H145" i="3"/>
  <c r="I145" i="3"/>
  <c r="J145" i="3"/>
  <c r="C144" i="3"/>
  <c r="D144" i="3"/>
  <c r="F144" i="3"/>
  <c r="G144" i="3"/>
  <c r="H144" i="3"/>
  <c r="I144" i="3"/>
  <c r="J144" i="3"/>
  <c r="C140" i="3"/>
  <c r="C141" i="3"/>
  <c r="D140" i="3"/>
  <c r="D141" i="3"/>
  <c r="F140" i="3"/>
  <c r="F141" i="3"/>
  <c r="G140" i="3"/>
  <c r="G141" i="3"/>
  <c r="H140" i="3"/>
  <c r="H141" i="3"/>
  <c r="I140" i="3"/>
  <c r="I141" i="3"/>
  <c r="J140" i="3"/>
  <c r="J141" i="3"/>
  <c r="C136" i="3"/>
  <c r="D136" i="3"/>
  <c r="F136" i="3"/>
  <c r="G136" i="3"/>
  <c r="H136" i="3"/>
  <c r="I136" i="3"/>
  <c r="J136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83" i="3" l="1"/>
  <c r="K182" i="3"/>
  <c r="K181" i="3"/>
  <c r="K180" i="3"/>
  <c r="K168" i="3"/>
  <c r="K170" i="3"/>
  <c r="K167" i="3"/>
  <c r="K169" i="3"/>
  <c r="K179" i="3"/>
  <c r="K178" i="3"/>
  <c r="K177" i="3"/>
  <c r="K175" i="3"/>
  <c r="K166" i="3"/>
  <c r="K161" i="3"/>
  <c r="K160" i="3"/>
  <c r="K159" i="3"/>
  <c r="K158" i="3"/>
  <c r="K157" i="3"/>
  <c r="K156" i="3"/>
  <c r="K155" i="3"/>
  <c r="K154" i="3"/>
  <c r="K153" i="3"/>
  <c r="K152" i="3"/>
  <c r="K151" i="3"/>
  <c r="K137" i="3"/>
  <c r="K139" i="3"/>
  <c r="K138" i="3"/>
  <c r="K145" i="3"/>
  <c r="K144" i="3"/>
  <c r="K140" i="3"/>
  <c r="K141" i="3"/>
  <c r="K136" i="3"/>
  <c r="K135" i="3"/>
  <c r="K134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3" i="1"/>
  <c r="H73" i="1" s="1"/>
  <c r="C73" i="1"/>
  <c r="E73" i="1" s="1"/>
  <c r="B68" i="1"/>
  <c r="H68" i="1" s="1"/>
  <c r="C68" i="1"/>
  <c r="E68" i="1" s="1"/>
  <c r="D65" i="21" s="1"/>
  <c r="B64" i="1"/>
  <c r="H64" i="1" s="1"/>
  <c r="C64" i="1"/>
  <c r="E64" i="1" s="1"/>
  <c r="I64" i="1" l="1"/>
  <c r="D61" i="21"/>
  <c r="K83" i="3"/>
  <c r="K82" i="3"/>
  <c r="K81" i="3"/>
  <c r="K80" i="3"/>
  <c r="K79" i="3"/>
  <c r="K78" i="3"/>
  <c r="K77" i="3"/>
  <c r="K76" i="3"/>
  <c r="K75" i="3"/>
  <c r="I73" i="1"/>
  <c r="G73" i="1"/>
  <c r="J73" i="1"/>
  <c r="F73" i="1"/>
  <c r="I68" i="1"/>
  <c r="J68" i="1"/>
  <c r="G68" i="1"/>
  <c r="F68" i="1"/>
  <c r="F64" i="1"/>
  <c r="J64" i="1"/>
  <c r="G64" i="1"/>
  <c r="B63" i="1"/>
  <c r="C63" i="1"/>
  <c r="E63" i="1" s="1"/>
  <c r="D60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3" i="1"/>
  <c r="I63" i="1"/>
  <c r="J63" i="1"/>
  <c r="F63" i="1"/>
  <c r="G63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30" i="14" s="1"/>
  <c r="D30" i="14" s="1"/>
  <c r="M30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28" i="14"/>
  <c r="D28" i="14" s="1"/>
  <c r="M28" i="14" s="1"/>
  <c r="C29" i="14"/>
  <c r="D29" i="14" s="1"/>
  <c r="M29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5" i="14"/>
  <c r="D25" i="14" s="1"/>
  <c r="C27" i="14"/>
  <c r="D27" i="14" s="1"/>
  <c r="C14" i="14"/>
  <c r="D14" i="14" s="1"/>
  <c r="C23" i="14"/>
  <c r="D23" i="14" s="1"/>
  <c r="C24" i="14"/>
  <c r="D24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6" i="14"/>
  <c r="D26" i="14" s="1"/>
  <c r="C12" i="14"/>
  <c r="D12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5" i="19" s="1"/>
  <c r="D17" i="14"/>
  <c r="V3" i="14" s="1"/>
  <c r="D18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3" i="19" l="1"/>
  <c r="M44" i="19"/>
  <c r="T12" i="19"/>
  <c r="M45" i="19"/>
  <c r="H45" i="19"/>
  <c r="T11" i="19"/>
  <c r="T10" i="19"/>
  <c r="H43" i="19"/>
  <c r="H44" i="19"/>
  <c r="M42" i="19"/>
  <c r="M41" i="19"/>
  <c r="H42" i="19"/>
  <c r="T9" i="19"/>
  <c r="H41" i="19"/>
  <c r="T8" i="19"/>
  <c r="M34" i="19"/>
  <c r="M40" i="19"/>
  <c r="H40" i="19"/>
  <c r="T7" i="19"/>
  <c r="T6" i="19"/>
  <c r="H38" i="19"/>
  <c r="M37" i="19"/>
  <c r="H34" i="19"/>
  <c r="M36" i="19"/>
  <c r="T4" i="19"/>
  <c r="M39" i="19"/>
  <c r="H39" i="19"/>
  <c r="M38" i="19"/>
  <c r="H37" i="19"/>
  <c r="H36" i="19"/>
  <c r="H35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4" i="19"/>
  <c r="E15" i="27"/>
  <c r="E17" i="27"/>
  <c r="E8" i="28"/>
  <c r="C2" i="9"/>
  <c r="E2" i="9" s="1"/>
  <c r="K2" i="9" s="1"/>
  <c r="H10" i="19"/>
  <c r="M10" i="19"/>
  <c r="V6" i="14"/>
  <c r="E14" i="27"/>
  <c r="E13" i="27"/>
  <c r="M14" i="19"/>
  <c r="AF5" i="28"/>
  <c r="AF6" i="28"/>
  <c r="M18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8" i="19"/>
  <c r="H19" i="19"/>
  <c r="M23" i="19"/>
  <c r="M15" i="19"/>
  <c r="H20" i="19"/>
  <c r="M12" i="19"/>
  <c r="H26" i="19"/>
  <c r="M16" i="19"/>
  <c r="H12" i="19"/>
  <c r="M13" i="19"/>
  <c r="H11" i="19"/>
  <c r="M31" i="19"/>
  <c r="H15" i="19"/>
  <c r="M9" i="19"/>
  <c r="M11" i="19"/>
  <c r="M24" i="19"/>
  <c r="H9" i="19"/>
  <c r="H16" i="19"/>
  <c r="M21" i="19"/>
  <c r="M22" i="19"/>
  <c r="H17" i="19"/>
  <c r="M19" i="19"/>
  <c r="M20" i="19"/>
  <c r="H13" i="19"/>
  <c r="M17" i="19"/>
  <c r="H29" i="19"/>
  <c r="M29" i="19"/>
  <c r="H33" i="19"/>
  <c r="H22" i="19"/>
  <c r="H27" i="19"/>
  <c r="M27" i="19"/>
  <c r="M25" i="19"/>
  <c r="H23" i="19"/>
  <c r="H25" i="19"/>
  <c r="H31" i="19"/>
  <c r="M28" i="19"/>
  <c r="H21" i="19"/>
  <c r="H24" i="19"/>
  <c r="H32" i="19"/>
  <c r="M33" i="19"/>
  <c r="M26" i="19"/>
  <c r="H28" i="19"/>
  <c r="M32" i="19"/>
  <c r="H30" i="19"/>
  <c r="M30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M3" i="1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H3" i="19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G2" i="26"/>
  <c r="H2" i="26" s="1"/>
  <c r="G4" i="26"/>
  <c r="H4" i="26" s="1"/>
  <c r="G3" i="26"/>
  <c r="H3" i="26" s="1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A2" i="26"/>
  <c r="J27" i="31" l="1"/>
  <c r="A3" i="26"/>
  <c r="M22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M23" i="14" l="1"/>
  <c r="J29" i="31"/>
  <c r="M24" i="14" l="1"/>
  <c r="J30" i="31"/>
  <c r="M25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7" i="19"/>
  <c r="H6" i="19"/>
  <c r="M5" i="19"/>
  <c r="M7" i="19"/>
  <c r="M6" i="19"/>
  <c r="M4" i="19"/>
  <c r="M8" i="19"/>
  <c r="H4" i="19"/>
  <c r="H5" i="19"/>
  <c r="H8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K9" i="25"/>
  <c r="N9" i="25"/>
  <c r="J9" i="25"/>
  <c r="P9" i="25"/>
  <c r="O9" i="25"/>
  <c r="Q9" i="25"/>
  <c r="M9" i="25"/>
  <c r="L9" i="25"/>
  <c r="F9" i="25"/>
  <c r="G9" i="25"/>
  <c r="C5" i="25"/>
  <c r="H9" i="25"/>
  <c r="I9" i="25"/>
  <c r="E9" i="25"/>
  <c r="D9" i="25"/>
  <c r="B10" i="25"/>
  <c r="R10" i="25" l="1"/>
  <c r="O10" i="25"/>
  <c r="L10" i="25"/>
  <c r="K10" i="25"/>
  <c r="M10" i="25"/>
  <c r="N10" i="25"/>
  <c r="J10" i="25"/>
  <c r="Q10" i="25"/>
  <c r="P10" i="25"/>
  <c r="E10" i="25"/>
  <c r="G10" i="25"/>
  <c r="B11" i="25"/>
  <c r="D10" i="25"/>
  <c r="C9" i="25"/>
  <c r="C10" i="25"/>
  <c r="F10" i="25"/>
  <c r="I10" i="25"/>
  <c r="H10" i="25"/>
  <c r="R11" i="25" l="1"/>
  <c r="O11" i="25"/>
  <c r="P11" i="25"/>
  <c r="J11" i="25"/>
  <c r="N11" i="25"/>
  <c r="K11" i="25"/>
  <c r="L11" i="25"/>
  <c r="Q11" i="25"/>
  <c r="M11" i="25"/>
  <c r="E11" i="25"/>
  <c r="D11" i="25"/>
  <c r="I11" i="25"/>
  <c r="F11" i="25"/>
  <c r="H11" i="25"/>
  <c r="B12" i="25"/>
  <c r="C11" i="25"/>
  <c r="G11" i="25"/>
  <c r="R12" i="25" l="1"/>
  <c r="N12" i="25"/>
  <c r="L12" i="25"/>
  <c r="Q12" i="25"/>
  <c r="K12" i="25"/>
  <c r="M12" i="25"/>
  <c r="J12" i="25"/>
  <c r="P12" i="25"/>
  <c r="O12" i="25"/>
  <c r="H12" i="25"/>
  <c r="D12" i="25"/>
  <c r="G12" i="25"/>
  <c r="F12" i="25"/>
  <c r="C12" i="25"/>
  <c r="B13" i="25"/>
  <c r="I12" i="25"/>
  <c r="E12" i="25"/>
  <c r="R13" i="25" l="1"/>
  <c r="Q13" i="25"/>
  <c r="M13" i="25"/>
  <c r="J13" i="25"/>
  <c r="K13" i="25"/>
  <c r="O13" i="25"/>
  <c r="L13" i="25"/>
  <c r="N13" i="25"/>
  <c r="P13" i="25"/>
  <c r="G13" i="25"/>
  <c r="I13" i="25"/>
  <c r="C13" i="25"/>
  <c r="F13" i="25"/>
  <c r="B14" i="25"/>
  <c r="D13" i="25"/>
  <c r="E13" i="25"/>
  <c r="H13" i="25"/>
  <c r="R14" i="25" l="1"/>
  <c r="M14" i="25"/>
  <c r="Q14" i="25"/>
  <c r="J14" i="25"/>
  <c r="N14" i="25"/>
  <c r="O14" i="25"/>
  <c r="L14" i="25"/>
  <c r="P14" i="25"/>
  <c r="K14" i="25"/>
  <c r="B15" i="25"/>
  <c r="G14" i="25"/>
  <c r="E14" i="25"/>
  <c r="D14" i="25"/>
  <c r="I14" i="25"/>
  <c r="C14" i="25"/>
  <c r="H14" i="25"/>
  <c r="F14" i="25"/>
  <c r="R15" i="25" l="1"/>
  <c r="Q15" i="25"/>
  <c r="O15" i="25"/>
  <c r="M15" i="25"/>
  <c r="J15" i="25"/>
  <c r="L15" i="25"/>
  <c r="K15" i="25"/>
  <c r="N15" i="25"/>
  <c r="P15" i="25"/>
  <c r="B16" i="25"/>
  <c r="F15" i="25"/>
  <c r="I15" i="25"/>
  <c r="G15" i="25"/>
  <c r="E15" i="25"/>
  <c r="D15" i="25"/>
  <c r="C15" i="25"/>
  <c r="H15" i="25"/>
  <c r="R16" i="25" l="1"/>
  <c r="J16" i="25"/>
  <c r="L16" i="25"/>
  <c r="P16" i="25"/>
  <c r="O16" i="25"/>
  <c r="K16" i="25"/>
  <c r="M16" i="25"/>
  <c r="N16" i="25"/>
  <c r="Q16" i="25"/>
  <c r="G16" i="25"/>
  <c r="E16" i="25"/>
  <c r="B17" i="25"/>
  <c r="I16" i="25"/>
  <c r="F16" i="25"/>
  <c r="D16" i="25"/>
  <c r="H16" i="25"/>
  <c r="C16" i="25"/>
  <c r="R17" i="25" l="1"/>
  <c r="Q17" i="25"/>
  <c r="N17" i="25"/>
  <c r="P17" i="25"/>
  <c r="O17" i="25"/>
  <c r="L17" i="25"/>
  <c r="M17" i="25"/>
  <c r="K17" i="25"/>
  <c r="J17" i="25"/>
  <c r="F17" i="25"/>
  <c r="I17" i="25"/>
  <c r="C17" i="25"/>
  <c r="G17" i="25"/>
  <c r="D17" i="25"/>
  <c r="H17" i="25"/>
  <c r="E17" i="25"/>
  <c r="B18" i="25"/>
  <c r="R18" i="25" l="1"/>
  <c r="N18" i="25"/>
  <c r="Q18" i="25"/>
  <c r="M18" i="25"/>
  <c r="O18" i="25"/>
  <c r="L18" i="25"/>
  <c r="P18" i="25"/>
  <c r="J18" i="25"/>
  <c r="K18" i="25"/>
  <c r="E18" i="25"/>
  <c r="C18" i="25"/>
  <c r="G18" i="25"/>
  <c r="I18" i="25"/>
  <c r="F18" i="25"/>
  <c r="H18" i="25"/>
  <c r="D18" i="25"/>
  <c r="B19" i="25"/>
  <c r="R19" i="25" l="1"/>
  <c r="P19" i="25"/>
  <c r="Q19" i="25"/>
  <c r="L19" i="25"/>
  <c r="M19" i="25"/>
  <c r="N19" i="25"/>
  <c r="O19" i="25"/>
  <c r="K19" i="25"/>
  <c r="J19" i="25"/>
  <c r="B20" i="25"/>
  <c r="E19" i="25"/>
  <c r="F19" i="25"/>
  <c r="I19" i="25"/>
  <c r="D19" i="25"/>
  <c r="C19" i="25"/>
  <c r="G19" i="25"/>
  <c r="H19" i="25"/>
  <c r="R20" i="25" l="1"/>
  <c r="O20" i="25"/>
  <c r="L20" i="25"/>
  <c r="M20" i="25"/>
  <c r="P20" i="25"/>
  <c r="Q20" i="25"/>
  <c r="N20" i="25"/>
  <c r="K20" i="25"/>
  <c r="J20" i="25"/>
  <c r="I20" i="25"/>
  <c r="B21" i="25"/>
  <c r="D20" i="25"/>
  <c r="F20" i="25"/>
  <c r="G20" i="25"/>
  <c r="E20" i="25"/>
  <c r="C20" i="25"/>
  <c r="H20" i="25"/>
  <c r="R21" i="25" l="1"/>
  <c r="N21" i="25"/>
  <c r="O21" i="25"/>
  <c r="Q21" i="25"/>
  <c r="L21" i="25"/>
  <c r="P21" i="25"/>
  <c r="M21" i="25"/>
  <c r="K21" i="25"/>
  <c r="J21" i="25"/>
  <c r="F21" i="25"/>
  <c r="H21" i="25"/>
  <c r="B22" i="25"/>
  <c r="E21" i="25"/>
  <c r="C21" i="25"/>
  <c r="D21" i="25"/>
  <c r="I21" i="25"/>
  <c r="G21" i="25"/>
  <c r="R22" i="25" l="1"/>
  <c r="M22" i="25"/>
  <c r="L22" i="25"/>
  <c r="Q22" i="25"/>
  <c r="O22" i="25"/>
  <c r="P22" i="25"/>
  <c r="N22" i="25"/>
  <c r="J22" i="25"/>
  <c r="K22" i="25"/>
  <c r="C22" i="25"/>
  <c r="F22" i="25"/>
  <c r="H22" i="25"/>
  <c r="D22" i="25"/>
  <c r="I22" i="25"/>
  <c r="G22" i="25"/>
  <c r="B23" i="25"/>
  <c r="E22" i="25"/>
  <c r="R23" i="25" l="1"/>
  <c r="M23" i="25"/>
  <c r="N23" i="25"/>
  <c r="L23" i="25"/>
  <c r="P23" i="25"/>
  <c r="O23" i="25"/>
  <c r="Q23" i="25"/>
  <c r="K23" i="25"/>
  <c r="J23" i="25"/>
  <c r="H23" i="25"/>
  <c r="C23" i="25"/>
  <c r="E23" i="25"/>
  <c r="D23" i="25"/>
  <c r="G23" i="25"/>
  <c r="I23" i="25"/>
  <c r="B24" i="25"/>
  <c r="F23" i="25"/>
  <c r="R24" i="25" l="1"/>
  <c r="P24" i="25"/>
  <c r="N24" i="25"/>
  <c r="L24" i="25"/>
  <c r="M24" i="25"/>
  <c r="Q24" i="25"/>
  <c r="O24" i="25"/>
  <c r="J24" i="25"/>
  <c r="K24" i="25"/>
  <c r="I24" i="25"/>
  <c r="H24" i="25"/>
  <c r="E24" i="25"/>
  <c r="F24" i="25"/>
  <c r="C24" i="25"/>
  <c r="B25" i="25"/>
  <c r="D24" i="25"/>
  <c r="G24" i="25"/>
  <c r="R25" i="25" l="1"/>
  <c r="Q25" i="25"/>
  <c r="M25" i="25"/>
  <c r="L25" i="25"/>
  <c r="O25" i="25"/>
  <c r="P25" i="25"/>
  <c r="N25" i="25"/>
  <c r="J25" i="25"/>
  <c r="K25" i="25"/>
  <c r="E25" i="25"/>
  <c r="B26" i="25"/>
  <c r="F25" i="25"/>
  <c r="G25" i="25"/>
  <c r="C25" i="25"/>
  <c r="H25" i="25"/>
  <c r="I25" i="25"/>
  <c r="D25" i="25"/>
  <c r="R26" i="25" l="1"/>
  <c r="Q26" i="25"/>
  <c r="L26" i="25"/>
  <c r="N26" i="25"/>
  <c r="O26" i="25"/>
  <c r="P26" i="25"/>
  <c r="M26" i="25"/>
  <c r="K26" i="25"/>
  <c r="J26" i="25"/>
  <c r="F26" i="25"/>
  <c r="B27" i="25"/>
  <c r="I26" i="25"/>
  <c r="D26" i="25"/>
  <c r="G26" i="25"/>
  <c r="H26" i="25"/>
  <c r="C26" i="25"/>
  <c r="E26" i="25"/>
  <c r="R27" i="25" l="1"/>
  <c r="L27" i="25"/>
  <c r="M27" i="25"/>
  <c r="N27" i="25"/>
  <c r="O27" i="25"/>
  <c r="Q27" i="25"/>
  <c r="P27" i="25"/>
  <c r="J27" i="25"/>
  <c r="K27" i="25"/>
  <c r="D27" i="25"/>
  <c r="E27" i="25"/>
  <c r="C27" i="25"/>
  <c r="G27" i="25"/>
  <c r="B28" i="25"/>
  <c r="H27" i="25"/>
  <c r="F27" i="25"/>
  <c r="I27" i="25"/>
  <c r="R28" i="25" l="1"/>
  <c r="P28" i="25"/>
  <c r="M28" i="25"/>
  <c r="L28" i="25"/>
  <c r="O28" i="25"/>
  <c r="N28" i="25"/>
  <c r="Q28" i="25"/>
  <c r="K28" i="25"/>
  <c r="J28" i="25"/>
  <c r="D28" i="25"/>
  <c r="I28" i="25"/>
  <c r="E28" i="25"/>
  <c r="C28" i="25"/>
  <c r="H28" i="25"/>
  <c r="G28" i="25"/>
  <c r="B29" i="25"/>
  <c r="F28" i="25"/>
  <c r="R29" i="25" l="1"/>
  <c r="M29" i="25"/>
  <c r="O29" i="25"/>
  <c r="L29" i="25"/>
  <c r="N29" i="25"/>
  <c r="Q29" i="25"/>
  <c r="P29" i="25"/>
  <c r="K29" i="25"/>
  <c r="J29" i="25"/>
  <c r="F29" i="25"/>
  <c r="H29" i="25"/>
  <c r="C29" i="25"/>
  <c r="I29" i="25"/>
  <c r="B30" i="25"/>
  <c r="E29" i="25"/>
  <c r="G29" i="25"/>
  <c r="D29" i="25"/>
  <c r="R30" i="25" l="1"/>
  <c r="M30" i="25"/>
  <c r="N30" i="25"/>
  <c r="L30" i="25"/>
  <c r="P30" i="25"/>
  <c r="Q30" i="25"/>
  <c r="O30" i="25"/>
  <c r="J30" i="25"/>
  <c r="K30" i="25"/>
  <c r="B31" i="25"/>
  <c r="D30" i="25"/>
  <c r="H30" i="25"/>
  <c r="E30" i="25"/>
  <c r="C30" i="25"/>
  <c r="I30" i="25"/>
  <c r="F30" i="25"/>
  <c r="G30" i="25"/>
  <c r="R31" i="25" l="1"/>
  <c r="M31" i="25"/>
  <c r="O31" i="25"/>
  <c r="N31" i="25"/>
  <c r="P31" i="25"/>
  <c r="Q31" i="25"/>
  <c r="L31" i="25"/>
  <c r="J31" i="25"/>
  <c r="K31" i="25"/>
  <c r="C31" i="25"/>
  <c r="G31" i="25"/>
  <c r="I31" i="25"/>
  <c r="B32" i="25"/>
  <c r="F31" i="25"/>
  <c r="E31" i="25"/>
  <c r="H31" i="25"/>
  <c r="D31" i="25"/>
  <c r="R32" i="25" l="1"/>
  <c r="Q32" i="25"/>
  <c r="P32" i="25"/>
  <c r="M32" i="25"/>
  <c r="N32" i="25"/>
  <c r="O32" i="25"/>
  <c r="L32" i="25"/>
  <c r="K32" i="25"/>
  <c r="J32" i="25"/>
  <c r="D32" i="25"/>
  <c r="E32" i="25"/>
  <c r="I32" i="25"/>
  <c r="F32" i="25"/>
  <c r="H32" i="25"/>
  <c r="C32" i="25"/>
  <c r="G32" i="25"/>
  <c r="B33" i="25"/>
  <c r="R33" i="25" l="1"/>
  <c r="L33" i="25"/>
  <c r="O33" i="25"/>
  <c r="P33" i="25"/>
  <c r="M33" i="25"/>
  <c r="N33" i="25"/>
  <c r="Q33" i="25"/>
  <c r="K33" i="25"/>
  <c r="J33" i="25"/>
  <c r="C33" i="25"/>
  <c r="F33" i="25"/>
  <c r="B34" i="25"/>
  <c r="I33" i="25"/>
  <c r="G33" i="25"/>
  <c r="E33" i="25"/>
  <c r="H33" i="25"/>
  <c r="D33" i="25"/>
  <c r="R34" i="25" l="1"/>
  <c r="M34" i="25"/>
  <c r="L34" i="25"/>
  <c r="P34" i="25"/>
  <c r="O34" i="25"/>
  <c r="Q34" i="25"/>
  <c r="N34" i="25"/>
  <c r="J34" i="25"/>
  <c r="K34" i="25"/>
  <c r="E34" i="25"/>
  <c r="I34" i="25"/>
  <c r="H34" i="25"/>
  <c r="B35" i="25"/>
  <c r="D34" i="25"/>
  <c r="G34" i="25"/>
  <c r="C34" i="25"/>
  <c r="F34" i="25"/>
  <c r="R35" i="25" l="1"/>
  <c r="O35" i="25"/>
  <c r="Q35" i="25"/>
  <c r="M35" i="25"/>
  <c r="L35" i="25"/>
  <c r="N35" i="25"/>
  <c r="P35" i="25"/>
  <c r="K35" i="25"/>
  <c r="J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<sst xmlns="http://schemas.openxmlformats.org/spreadsheetml/2006/main" count="4621" uniqueCount="1853">
  <si>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</si>
  <si>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</si>
  <si>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</si>
  <si>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</si>
  <si>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</si>
  <si>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</si>
  <si>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</si>
  <si>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</si>
  <si>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</si>
  <si>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</si>
  <si>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</si>
  <si>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</si>
  <si>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</si>
  <si>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</si>
  <si>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</si>
  <si>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</si>
  <si>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</si>
  <si>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</si>
  <si>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</si>
  <si>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</si>
  <si>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</si>
  <si>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</si>
  <si>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</si>
  <si>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</si>
  <si>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</si>
  <si>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</si>
  <si>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</si>
  <si>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</si>
  <si>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</si>
  <si>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</si>
  <si>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</si>
  <si>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</si>
  <si>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</si>
  <si>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</si>
  <si>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</si>
  <si>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</si>
  <si>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</si>
  <si>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</si>
  <si>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</si>
  <si>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</si>
  <si>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</si>
  <si>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</si>
  <si>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</si>
  <si>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</si>
  <si>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</si>
  <si>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</si>
  <si>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</si>
  <si>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</si>
  <si>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</si>
  <si>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</si>
  <si>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</si>
  <si>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</si>
  <si>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</si>
  <si>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</si>
  <si>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</si>
  <si>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</si>
  <si>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</si>
  <si>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</si>
  <si>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</si>
  <si>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</si>
  <si>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</si>
  <si>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</si>
  <si>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</si>
  <si>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</si>
  <si>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</si>
  <si>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</si>
  <si>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</si>
  <si>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</si>
  <si>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</si>
  <si>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</si>
  <si>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</si>
  <si>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</si>
  <si>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</si>
  <si>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</si>
  <si>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</si>
  <si>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</si>
  <si>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</si>
  <si>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</si>
  <si>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</si>
  <si>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</si>
  <si>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</si>
  <si>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</si>
  <si>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</si>
  <si>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</si>
  <si>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</si>
  <si>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</si>
  <si>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</si>
  <si>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</si>
  <si>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</si>
  <si>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</si>
  <si>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</si>
  <si>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</si>
  <si>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</si>
  <si>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</si>
  <si>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</si>
  <si>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</si>
  <si>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</si>
  <si>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</si>
  <si>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</si>
  <si>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</si>
  <si>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</si>
  <si>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</si>
  <si>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</si>
  <si>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</si>
  <si>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</si>
  <si>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</si>
  <si>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</si>
  <si>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</si>
  <si>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</si>
  <si>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</si>
  <si>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</si>
  <si>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</si>
  <si>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</si>
  <si>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</si>
  <si>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</si>
  <si>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</si>
  <si>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</si>
  <si>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</si>
  <si>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</si>
  <si>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</si>
  <si>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</si>
  <si>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</si>
  <si>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</si>
  <si>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</si>
  <si>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</si>
  <si>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</si>
  <si>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</si>
  <si>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</si>
  <si>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</si>
  <si>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</si>
  <si>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</si>
  <si>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</si>
  <si>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</si>
  <si>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</si>
  <si>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</si>
  <si>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</si>
  <si>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</si>
  <si>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</si>
  <si>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</si>
  <si>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</si>
  <si>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</si>
  <si>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</si>
  <si>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</si>
  <si>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</si>
  <si>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</si>
  <si>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</si>
  <si>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</si>
  <si>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</si>
  <si>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</si>
  <si>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</si>
  <si>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</si>
  <si>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</si>
  <si>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</si>
  <si>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</si>
  <si>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</si>
  <si>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</si>
  <si>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</si>
  <si>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</si>
  <si>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</si>
  <si>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</si>
  <si>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</si>
  <si>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</si>
  <si>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</si>
  <si>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</si>
  <si>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</si>
  <si>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</si>
  <si>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</si>
  <si>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</si>
  <si>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</si>
  <si>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</si>
  <si>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</si>
  <si>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</si>
  <si>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</si>
  <si>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</si>
  <si>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</si>
  <si>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</si>
  <si>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</si>
  <si>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</si>
  <si>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</si>
  <si>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</si>
  <si>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</si>
  <si>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</si>
  <si>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</si>
  <si>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</si>
  <si>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</si>
  <si>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</si>
  <si>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</si>
  <si>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</si>
  <si>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</si>
  <si>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</si>
  <si>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</si>
  <si>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</si>
  <si>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</si>
  <si>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</si>
  <si>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</si>
  <si>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</si>
  <si>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</si>
  <si>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</si>
  <si>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</si>
  <si>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</si>
  <si>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</si>
  <si>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</si>
  <si>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</si>
  <si>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</si>
  <si>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</si>
  <si>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</si>
  <si>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</si>
  <si>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</si>
  <si>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</si>
  <si>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</si>
  <si>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</si>
  <si>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</si>
  <si>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</si>
  <si>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</si>
  <si>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</si>
  <si>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</si>
  <si>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</si>
  <si>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</si>
  <si>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</si>
  <si>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</si>
  <si>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</si>
  <si>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</si>
  <si>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</si>
  <si>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</si>
  <si>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</si>
  <si>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</si>
  <si>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</si>
  <si>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</si>
  <si>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</si>
  <si>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</si>
  <si>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</si>
  <si>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</si>
  <si>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</si>
  <si>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</si>
  <si>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</si>
  <si>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</si>
  <si>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</si>
  <si>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</si>
  <si>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</si>
  <si>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</si>
  <si>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</si>
  <si>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</si>
  <si>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</si>
  <si>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</si>
  <si>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</si>
  <si>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</si>
  <si>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</si>
  <si>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</si>
  <si>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</si>
  <si>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</si>
  <si>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</si>
  <si>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</si>
  <si>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</si>
  <si>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</si>
  <si>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</si>
  <si>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</si>
  <si>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</si>
  <si>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</si>
  <si>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</si>
  <si>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</si>
  <si>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</si>
  <si>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</si>
  <si>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</si>
  <si>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</si>
  <si>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</si>
  <si>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</si>
  <si>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</si>
  <si>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</si>
  <si>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</si>
  <si>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</si>
  <si>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</si>
  <si>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</si>
  <si>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</si>
  <si>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</si>
  <si>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</si>
  <si>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</si>
  <si>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</si>
  <si>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</si>
  <si>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</si>
  <si>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</si>
  <si>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</si>
  <si>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</si>
  <si>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</si>
  <si>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</si>
  <si>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</si>
  <si>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</si>
  <si>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</si>
  <si>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</si>
  <si>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</si>
  <si>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</si>
  <si>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</si>
  <si>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</si>
  <si>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</si>
  <si>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</si>
  <si>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</si>
  <si>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</si>
  <si>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</si>
  <si>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</si>
  <si>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</si>
  <si>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</si>
  <si>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</si>
  <si>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</si>
  <si>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</si>
  <si>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</si>
  <si>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</si>
  <si>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</si>
  <si>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</si>
  <si>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</si>
  <si>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</si>
  <si>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</si>
  <si>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</si>
  <si>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</si>
  <si>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</si>
  <si>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</si>
  <si>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</si>
  <si>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</si>
  <si>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</si>
  <si>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</si>
  <si>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</si>
  <si>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</si>
  <si>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</si>
  <si>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</si>
  <si>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</si>
  <si>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</si>
  <si>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</si>
  <si>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</si>
  <si>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</si>
  <si>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</si>
  <si>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</si>
  <si>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</si>
  <si>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</si>
  <si>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</si>
  <si>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</si>
  <si>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</si>
  <si>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</si>
  <si>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</si>
  <si>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</si>
  <si>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</si>
  <si>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</si>
  <si>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</si>
  <si>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</si>
  <si>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</si>
  <si>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</si>
  <si>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</si>
  <si>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</si>
  <si>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</si>
  <si>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</si>
  <si>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</si>
  <si>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</si>
  <si>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</si>
  <si>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</si>
  <si>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</si>
  <si>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</si>
  <si>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</si>
  <si>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</si>
  <si>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</si>
  <si>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</si>
  <si>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</si>
  <si>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</si>
  <si>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</si>
  <si>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</si>
  <si>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</si>
  <si>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</si>
  <si>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</si>
  <si>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</si>
  <si>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</si>
  <si>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</si>
  <si>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</si>
  <si>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</si>
  <si>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</si>
  <si>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</si>
  <si>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</si>
  <si>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</si>
  <si>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</si>
  <si>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</si>
  <si>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</si>
  <si>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</si>
  <si>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</si>
  <si>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</si>
  <si>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</si>
  <si>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</si>
  <si>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</si>
  <si>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</si>
  <si>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</si>
  <si>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</si>
  <si>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</si>
  <si>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</si>
  <si>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</si>
  <si>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</si>
  <si>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</si>
  <si>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</si>
  <si>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</si>
  <si>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</si>
  <si>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</si>
  <si>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</si>
  <si>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</si>
  <si>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</si>
  <si>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</si>
  <si>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</si>
  <si>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</si>
  <si>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</si>
  <si>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</si>
  <si>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</si>
  <si>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</si>
  <si>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</si>
  <si>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</si>
  <si>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</si>
  <si>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</si>
  <si>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</si>
  <si>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</si>
  <si>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</si>
  <si>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</si>
  <si>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</si>
  <si>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</si>
  <si>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</si>
  <si>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</si>
  <si>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</si>
  <si>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</si>
  <si>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</si>
  <si>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</si>
  <si>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</si>
  <si>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</si>
  <si>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</si>
  <si>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</si>
  <si>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</si>
  <si>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</si>
  <si>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</si>
  <si>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</si>
  <si>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</si>
  <si>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</si>
  <si>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</si>
  <si>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</si>
  <si>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</si>
  <si>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</si>
  <si>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</si>
  <si>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</si>
  <si>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</si>
  <si>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</si>
  <si>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</si>
  <si>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</si>
  <si>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</si>
  <si>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</si>
  <si>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</si>
  <si>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</si>
  <si>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</si>
  <si>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</si>
  <si>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</si>
  <si>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</si>
  <si>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</si>
  <si>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</si>
  <si>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</si>
  <si>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</si>
  <si>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</si>
  <si>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</si>
  <si>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</si>
  <si>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</si>
  <si>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</si>
  <si>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</si>
  <si>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</si>
  <si>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</si>
  <si>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</si>
  <si>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</si>
  <si>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</si>
  <si>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</si>
  <si>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</si>
  <si>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</si>
  <si>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</si>
  <si>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</si>
  <si>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</si>
  <si>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</si>
  <si>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</si>
  <si>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</si>
  <si>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</si>
  <si>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</si>
  <si>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</si>
  <si>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</si>
  <si>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</si>
  <si>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</si>
  <si>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</si>
  <si>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</si>
  <si>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</si>
  <si>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</si>
  <si>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</si>
  <si>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</si>
  <si>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</si>
  <si>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</si>
  <si>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</si>
  <si>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</si>
  <si>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</si>
  <si>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</si>
  <si>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</si>
  <si>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</si>
  <si>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</si>
  <si>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</si>
  <si>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</si>
  <si>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</si>
  <si>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</si>
  <si>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</si>
  <si>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</si>
  <si>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</si>
  <si>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</si>
  <si>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</si>
  <si>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</si>
  <si>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</si>
  <si>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</si>
  <si>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</si>
  <si>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</si>
  <si>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</si>
  <si>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</si>
  <si>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</si>
  <si>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</si>
  <si>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</si>
  <si>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</si>
  <si>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</si>
  <si>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</si>
  <si>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</si>
  <si>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</si>
  <si>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</si>
  <si>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</si>
  <si>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</si>
  <si>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</si>
  <si>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</si>
  <si>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</si>
  <si>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</si>
  <si>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</si>
  <si>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</si>
  <si>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</si>
  <si>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</si>
  <si>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</si>
  <si>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</si>
  <si>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</si>
  <si>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</si>
  <si>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</si>
  <si>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</si>
  <si>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</si>
  <si>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</si>
  <si>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</si>
  <si>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</si>
  <si>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</si>
  <si>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</si>
  <si>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</si>
  <si>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</si>
  <si>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</si>
  <si>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</si>
  <si>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</si>
  <si>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</si>
  <si>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</si>
  <si>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</si>
  <si>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</si>
  <si>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</si>
  <si>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</si>
  <si>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</si>
  <si>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</si>
  <si>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</si>
  <si>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</si>
  <si>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</si>
  <si>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</si>
  <si>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</si>
  <si>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</si>
  <si>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</si>
  <si>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</si>
  <si>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</si>
  <si>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</si>
  <si>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</si>
  <si>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</si>
  <si>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</si>
  <si>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</si>
  <si>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</si>
  <si>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</si>
  <si>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</si>
  <si>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</si>
  <si>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</si>
  <si>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</si>
  <si>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</si>
  <si>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</si>
  <si>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</si>
  <si>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</si>
  <si>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</si>
  <si>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</si>
  <si>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</si>
  <si>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</si>
  <si>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</si>
  <si>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</si>
  <si>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</si>
  <si>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</si>
  <si>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</si>
  <si>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</si>
  <si>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</si>
  <si>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</si>
  <si>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</si>
  <si>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</si>
  <si>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</si>
  <si>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</si>
  <si>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</si>
  <si>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</si>
  <si>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</si>
  <si>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</si>
  <si>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</si>
  <si>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</si>
  <si>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</si>
  <si>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</si>
  <si>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</si>
  <si>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</si>
  <si>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</si>
  <si>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</si>
  <si>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</si>
  <si>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</si>
  <si>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</si>
  <si>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</si>
  <si>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</si>
  <si>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</si>
  <si>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</si>
  <si>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</si>
  <si>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</si>
  <si>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</si>
  <si>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</si>
  <si>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</si>
  <si>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</si>
  <si>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</si>
  <si>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</si>
  <si>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</si>
  <si>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</si>
  <si>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</si>
  <si>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</si>
  <si>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</si>
  <si>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</si>
  <si>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</si>
  <si>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</si>
  <si>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</si>
  <si>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</si>
  <si>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</si>
  <si>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</si>
  <si>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</si>
  <si>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</si>
  <si>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</si>
  <si>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</si>
  <si>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</si>
  <si>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</si>
  <si>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</si>
  <si>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</si>
  <si>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</si>
  <si>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</si>
  <si>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</si>
  <si>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</si>
  <si>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</si>
  <si>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</si>
  <si>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</si>
  <si>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</si>
  <si>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</si>
  <si>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</si>
  <si>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</si>
  <si>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</si>
  <si>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</si>
  <si>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</si>
  <si>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</si>
  <si>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</si>
  <si>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</si>
  <si>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</si>
  <si>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</si>
  <si>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</si>
  <si>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</si>
  <si>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</si>
  <si>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</si>
  <si>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</si>
  <si>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</si>
  <si>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</si>
  <si>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</si>
  <si>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</si>
  <si>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</si>
  <si>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</si>
  <si>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</si>
  <si>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</si>
  <si>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</si>
  <si>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</si>
  <si>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</si>
  <si>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</si>
  <si>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</si>
  <si>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</si>
  <si>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</si>
  <si>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</si>
  <si>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</si>
  <si>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</si>
  <si>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</si>
  <si>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</si>
  <si>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</si>
  <si>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</si>
  <si>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</si>
  <si>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</si>
  <si>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</si>
  <si>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</si>
  <si>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</si>
  <si>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</si>
  <si>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</si>
  <si>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</si>
  <si>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</si>
  <si>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</si>
  <si>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</si>
  <si>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</si>
  <si>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</si>
  <si>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</si>
  <si>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</si>
  <si>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</si>
  <si>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</si>
  <si>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</si>
  <si>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</si>
  <si>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</si>
  <si>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</si>
  <si>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</si>
  <si>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</si>
  <si>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</si>
  <si>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</si>
  <si>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</si>
  <si>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</si>
  <si>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</si>
  <si>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</si>
  <si>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</si>
  <si>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</si>
  <si>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</si>
  <si>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</si>
  <si>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</si>
  <si>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</si>
  <si>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</si>
  <si>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</si>
  <si>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</si>
  <si>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</si>
  <si>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</si>
  <si>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</si>
  <si>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</si>
  <si>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</si>
  <si>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</si>
  <si>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</si>
  <si>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</si>
  <si>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</si>
  <si>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</si>
  <si>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</si>
  <si>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</si>
  <si>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</si>
  <si>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</si>
  <si>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</si>
  <si>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</si>
  <si>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</si>
  <si>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</si>
  <si>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</si>
  <si>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</si>
  <si>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</si>
  <si>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</si>
  <si>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</si>
  <si>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</si>
  <si>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</si>
  <si>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</si>
  <si>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</si>
  <si>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</si>
  <si>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</si>
  <si>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</si>
  <si>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</si>
  <si>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</si>
  <si>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</si>
  <si>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</si>
  <si>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</si>
  <si>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</si>
  <si>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</si>
  <si>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</si>
  <si>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</si>
  <si>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</si>
  <si>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</si>
  <si>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</si>
  <si>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</si>
  <si>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</si>
  <si>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</si>
  <si>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</si>
  <si>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</si>
  <si>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</si>
  <si>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</si>
  <si>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</si>
  <si>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</si>
  <si>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</si>
  <si>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</si>
  <si>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</si>
  <si>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</si>
  <si>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</si>
  <si>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</si>
  <si>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</si>
  <si>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</si>
  <si>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</si>
  <si>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</si>
  <si>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</si>
  <si>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</si>
  <si>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</si>
  <si>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</si>
  <si>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</si>
  <si>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</si>
  <si>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</si>
  <si>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</si>
  <si>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</si>
  <si>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</si>
  <si>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</si>
  <si>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</si>
  <si>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</si>
  <si>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</si>
  <si>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</si>
  <si>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</si>
  <si>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</si>
  <si>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</si>
  <si>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</si>
  <si>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</si>
  <si>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</si>
  <si>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</si>
  <si>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</si>
  <si>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</si>
  <si>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</si>
  <si>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</si>
  <si>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</si>
  <si>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</si>
  <si>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</si>
  <si>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</si>
  <si>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</si>
  <si>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</si>
  <si>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</si>
  <si>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</si>
  <si>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</si>
  <si>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</si>
  <si>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</si>
  <si>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</si>
  <si>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</si>
  <si>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</si>
  <si>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</si>
  <si>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</si>
  <si>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</si>
  <si>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</si>
  <si>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</si>
  <si>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</si>
  <si>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</si>
  <si>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</si>
  <si>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</si>
  <si>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</si>
  <si>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</si>
  <si>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</si>
  <si>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</si>
  <si>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</si>
  <si>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</si>
  <si>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</si>
  <si>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</si>
  <si>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</si>
  <si>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</si>
  <si>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</si>
  <si>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</si>
  <si>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</si>
  <si>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</si>
  <si>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</si>
  <si>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</si>
  <si>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</si>
  <si>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</si>
  <si>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</si>
  <si>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</si>
  <si>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</si>
  <si>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</si>
  <si>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</si>
  <si>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</si>
  <si>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</si>
  <si>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</si>
  <si>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</si>
  <si>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</si>
  <si>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</si>
  <si>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</si>
  <si>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</si>
  <si>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</si>
  <si>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</si>
  <si>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</si>
  <si>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</si>
  <si>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</si>
  <si>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</si>
  <si>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</si>
  <si>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</si>
  <si>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</si>
  <si>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</si>
  <si>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</si>
  <si>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</si>
  <si>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</si>
  <si>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</si>
  <si>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</si>
  <si>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</si>
  <si>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</si>
  <si>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</si>
  <si>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</si>
  <si>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</si>
  <si>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</si>
  <si>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</si>
  <si>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</si>
  <si>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</si>
  <si>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</si>
  <si>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</si>
  <si>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</si>
  <si>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</si>
  <si>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</si>
  <si>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</si>
  <si>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</si>
  <si>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</si>
  <si>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</si>
  <si>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</si>
  <si>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</si>
  <si>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</si>
  <si>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</si>
  <si>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</si>
  <si>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</si>
  <si>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</si>
  <si>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</si>
  <si>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</si>
  <si>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</si>
  <si>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</si>
  <si>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</si>
  <si>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</si>
  <si>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</si>
  <si>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</si>
  <si>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</si>
  <si>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</si>
  <si>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</si>
  <si>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</si>
  <si>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</si>
  <si>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</si>
  <si>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</si>
  <si>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</si>
  <si>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</si>
  <si>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</si>
  <si>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</si>
  <si>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</si>
  <si>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</si>
  <si>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</si>
  <si>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</si>
  <si>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</si>
  <si>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</si>
  <si>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</si>
  <si>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</si>
  <si>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</si>
  <si>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</si>
  <si>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</si>
  <si>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</si>
  <si>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</si>
  <si>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</si>
  <si>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</si>
  <si>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</si>
  <si>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</si>
  <si>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</si>
  <si>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</si>
  <si>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</si>
  <si>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</si>
  <si>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</si>
  <si>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</si>
  <si>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</si>
  <si>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</si>
  <si>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</si>
  <si>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</si>
  <si>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</si>
  <si>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</si>
  <si>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</si>
  <si>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</si>
  <si>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</si>
  <si>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</si>
  <si>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</si>
  <si>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</si>
  <si>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</si>
  <si>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</si>
  <si>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</si>
  <si>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</si>
  <si>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</si>
  <si>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</si>
  <si>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</si>
  <si>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</si>
  <si>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</si>
  <si>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</si>
  <si>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</si>
  <si>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</si>
  <si>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</si>
  <si>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</si>
  <si>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</si>
  <si>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</si>
  <si>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</si>
  <si>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</si>
  <si>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</si>
  <si>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</si>
  <si>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</si>
  <si>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</si>
  <si>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</si>
  <si>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</si>
  <si>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</si>
  <si>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</si>
  <si>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</si>
  <si>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</si>
  <si>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</si>
  <si>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</si>
  <si>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</si>
  <si>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</si>
  <si>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</si>
  <si>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</si>
  <si>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</si>
  <si>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</si>
  <si>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</si>
  <si>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</si>
  <si>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</si>
  <si>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</si>
  <si>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</si>
  <si>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</si>
  <si>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</si>
  <si>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</si>
  <si>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</si>
  <si>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</si>
  <si>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</si>
  <si>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</si>
  <si>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</si>
  <si>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</si>
  <si>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</si>
  <si>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</si>
  <si>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</si>
  <si>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</si>
  <si>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</si>
  <si>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</si>
  <si>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</si>
  <si>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</si>
  <si>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</si>
  <si>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</si>
  <si>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</si>
  <si>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</si>
  <si>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</si>
  <si>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</si>
  <si>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</si>
  <si>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</si>
  <si>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</si>
  <si>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</si>
  <si>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</si>
  <si>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</si>
  <si>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</si>
  <si>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</si>
  <si>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</si>
  <si>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</si>
  <si>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</si>
  <si>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</si>
  <si>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</si>
  <si>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</si>
  <si>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</si>
  <si>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</si>
  <si>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</si>
  <si>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</si>
  <si>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</si>
  <si>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</si>
  <si>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</si>
  <si>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</si>
  <si>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</si>
  <si>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</si>
  <si>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</si>
  <si>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</si>
  <si>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</si>
  <si>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</si>
  <si>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</si>
  <si>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</si>
  <si>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</si>
  <si>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</si>
  <si>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</si>
  <si>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</si>
  <si>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</si>
  <si>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</si>
  <si>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</si>
  <si>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</si>
  <si>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</si>
  <si>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</si>
  <si>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</si>
  <si>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</si>
  <si>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</si>
  <si>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</si>
  <si>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</si>
  <si>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</si>
  <si>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</si>
  <si>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</si>
  <si>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</si>
  <si>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</si>
  <si>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</si>
  <si>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</si>
  <si>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</si>
  <si>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</si>
  <si>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</si>
  <si>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</si>
  <si>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</si>
  <si>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</si>
  <si>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</si>
  <si>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</si>
  <si>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</si>
  <si>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</si>
  <si>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</si>
  <si>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</si>
  <si>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</si>
  <si>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</si>
  <si>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</si>
  <si>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</si>
  <si>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</si>
  <si>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</si>
  <si>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</si>
  <si>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</si>
  <si>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</si>
  <si>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</si>
  <si>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</si>
  <si>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</si>
  <si>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</si>
  <si>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</si>
  <si>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</si>
  <si>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</si>
  <si>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</si>
  <si>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</si>
  <si>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</si>
  <si>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</si>
  <si>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</si>
  <si>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</si>
  <si>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</si>
  <si>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</si>
  <si>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</si>
  <si>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</si>
  <si>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</si>
  <si>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</si>
  <si>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</si>
  <si>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</si>
  <si>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</si>
  <si>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</si>
  <si>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</si>
  <si>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</si>
  <si>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</si>
  <si>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</si>
  <si>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</si>
  <si>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</si>
  <si>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</si>
  <si>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</si>
  <si>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</si>
  <si>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</si>
  <si>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</si>
  <si>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</si>
  <si>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</si>
  <si>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</si>
  <si>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</si>
  <si>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</si>
  <si>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</si>
  <si>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</si>
  <si>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</si>
  <si>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</si>
  <si>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</si>
  <si>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</si>
  <si>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</si>
  <si>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</si>
  <si>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</si>
  <si>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</si>
  <si>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</si>
  <si>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</si>
  <si>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</si>
  <si>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</si>
  <si>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</si>
  <si>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</si>
  <si>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</si>
  <si>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</si>
  <si>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</si>
  <si>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</si>
  <si>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</si>
  <si>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</si>
  <si>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</si>
  <si>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</si>
  <si>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</si>
  <si>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</si>
  <si>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</si>
  <si>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</si>
  <si>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</si>
  <si>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</si>
  <si>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</si>
  <si>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</si>
  <si>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</si>
  <si>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</si>
  <si>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</si>
  <si>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</si>
  <si>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</si>
  <si>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</si>
  <si>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</si>
  <si>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</si>
  <si>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</si>
  <si>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</si>
  <si>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</si>
  <si>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</si>
  <si>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</si>
  <si>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</si>
  <si>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</si>
  <si>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</si>
  <si>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</si>
  <si>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</si>
  <si>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</si>
  <si>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</si>
  <si>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</si>
  <si>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</si>
  <si>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</si>
  <si>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</si>
  <si>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</si>
  <si>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</si>
  <si>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</si>
  <si>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</si>
  <si>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</si>
  <si>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</si>
  <si>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</si>
  <si>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</si>
  <si>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</si>
  <si>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</si>
  <si>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</si>
  <si>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</si>
  <si>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</si>
  <si>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</si>
  <si>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</si>
  <si>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</si>
  <si>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</si>
  <si>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</si>
  <si>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</si>
  <si>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</si>
  <si>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</si>
  <si>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</si>
  <si>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</si>
  <si>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</si>
  <si>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</si>
  <si>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</si>
  <si>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</si>
  <si>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</si>
  <si>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</si>
  <si>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</si>
  <si>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</si>
  <si>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</si>
  <si>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</si>
  <si>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</si>
  <si>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</si>
  <si>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</si>
  <si>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</si>
  <si>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</si>
  <si>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</si>
  <si>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</si>
  <si>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</si>
  <si>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</si>
  <si>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</si>
  <si>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</si>
  <si>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</si>
  <si>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</si>
  <si>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</si>
  <si>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</si>
  <si>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</si>
  <si>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</si>
  <si>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</si>
  <si>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</si>
  <si>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</si>
  <si>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</si>
  <si>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</si>
  <si>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</si>
  <si>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</si>
  <si>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</si>
  <si>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</si>
  <si>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</si>
  <si>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</si>
  <si>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</si>
  <si>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</si>
  <si>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</si>
  <si>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</si>
  <si>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</si>
  <si>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</si>
  <si>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</si>
  <si>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</si>
  <si>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</si>
  <si>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</si>
  <si>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</si>
  <si>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</si>
  <si>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</si>
  <si>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</si>
  <si>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</si>
  <si>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</si>
  <si>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</si>
  <si>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</si>
  <si>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</si>
  <si>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</si>
  <si>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</si>
  <si>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</si>
  <si>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</si>
  <si>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</si>
  <si>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</si>
  <si>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</si>
  <si>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</si>
  <si>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</si>
  <si>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</si>
  <si>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</si>
  <si>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</si>
  <si>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</si>
  <si>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</si>
  <si>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</si>
  <si>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</si>
  <si>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</si>
  <si>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</si>
  <si>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</si>
  <si>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</si>
  <si>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</si>
  <si>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</si>
  <si>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</si>
  <si>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</si>
  <si>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</si>
  <si>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</si>
  <si>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</si>
  <si>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</si>
  <si>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</si>
  <si>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</si>
  <si>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</si>
  <si>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</si>
  <si>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</si>
  <si>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</si>
  <si>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</si>
  <si>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</si>
  <si>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</si>
  <si>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</si>
  <si>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</si>
  <si>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</si>
  <si>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</si>
  <si>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</si>
  <si>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</si>
  <si>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</si>
  <si>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</si>
  <si>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</si>
  <si>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</si>
  <si>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</si>
  <si>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</si>
  <si>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</si>
  <si>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</si>
  <si>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</si>
  <si>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</si>
  <si>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</si>
  <si>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</si>
  <si>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</si>
  <si>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</si>
  <si>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</si>
  <si>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</si>
  <si>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</si>
  <si>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</si>
  <si>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</si>
  <si>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</si>
  <si>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</si>
  <si>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</si>
  <si>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</si>
  <si>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</si>
  <si>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</si>
  <si>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</si>
  <si>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</si>
  <si>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</si>
  <si>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</si>
  <si>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</si>
  <si>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</si>
  <si>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</si>
  <si>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</si>
  <si>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</si>
  <si>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</si>
  <si>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</si>
  <si>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</si>
  <si>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</si>
  <si>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</si>
  <si>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</si>
  <si>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</si>
  <si>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</si>
  <si>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</si>
  <si>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</si>
  <si>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</si>
  <si>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</si>
  <si>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Detail of Tax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</si>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</sst>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7">
  <autoFilter ref="A1:J74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FormFields[Form]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IFERROR(VLOOKUP(FieldAttrs[ATTR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VLOOKUP(FieldValidations[Validation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IFERROR(VLOOKUP(FormCollection[Main Form for Collection],ResourceForms[[FormName]:[ID]],4,0),"resource_form")</calculatedColumnFormula>
    </tableColumn>
    <tableColumn id="8" name="Collection Form2" dataDxfId="204">
      <calculatedColumnFormula>IFERROR(VLOOKUP(FormCollection[Collection Form],ResourceForms[[FormName]:[ID]],4,0),"collection_form")</calculatedColumnFormula>
    </tableColumn>
    <tableColumn id="9" name="Relation3" dataDxfId="203">
      <calculatedColumnFormula>IFERROR(VLOOKUP(FormCollection[Relation],RelationTable[[Display]:[RELID]],2,0),"")</calculatedColumnFormula>
    </tableColumn>
    <tableColumn id="10" name="Foreign" dataDxfId="20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0" totalsRowShown="0" dataDxfId="466">
  <autoFilter ref="A1:J270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7">
      <calculatedColumnFormula>IF(FormDataMapping[[#This Row],[Form for Data Mapping]]="","form_field",VLOOKUP(FormDataMapping[Form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6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3">
  <autoFilter ref="A1:H33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MID(MigrationRenamer[Filename],26,LEN(MigrationRenamer[Filename])-35)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RIGHT(MigrationRenamer[Filename],LEN(MigrationRenamer[Filename])-LEN(MigrationRenamer[Date Part])-LEN(MigrationRenamer[Sequence]))</calculatedColumnFormula>
    </tableColumn>
    <tableColumn id="6" name="New Name" dataDxfId="146">
      <calculatedColumnFormula>MigrationRenamer[Date Part]&amp;MigrationRenamer[Sequence]&amp;MigrationRenamer[Name Part]</calculatedColumnFormula>
    </tableColumn>
    <tableColumn id="7" name="CMD" dataDxfId="14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59" totalsRowShown="0" dataDxfId="455">
  <autoFilter ref="A1:K359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23">
  <autoFilter ref="A1:K67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11">
  <autoFilter ref="A1:M30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84">
  <autoFilter ref="A1:N45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9">
  <autoFilter ref="P1:W12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55" workbookViewId="0">
      <selection activeCell="A65" sqref="A65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1086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2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1285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760</v>
      </c>
      <c r="B51" s="7" t="str">
        <f>Tables[Name]</f>
        <v>products</v>
      </c>
      <c r="C51" s="7" t="str">
        <f>IF(RIGHT(Tables[Name],3)="ies",MID(Tables[Name],1,LEN(Tables[Name])-3)&amp;"y",IF(RIGHT(Tables[Name],1)="s",MID(Tables[Name],1,LEN(Tables[Name])-1),Tables[Name]))</f>
        <v>product</v>
      </c>
      <c r="D51" s="8" t="str">
        <f t="shared" si="0"/>
        <v>Milestone\SS\Model</v>
      </c>
      <c r="E51" s="7" t="str">
        <f>SUBSTITUTE(PROPER(Tables[Singular Name]),"_","")</f>
        <v>Product</v>
      </c>
      <c r="F51" s="7" t="str">
        <f>"php artisan make:migration create_"&amp;Tables[Table]&amp;"_table --create="&amp;Tables[Table]</f>
        <v>php artisan make:migration create_products_table --create=products</v>
      </c>
      <c r="G51" s="7" t="str">
        <f>"php artisan make:model "&amp;Tables[Class Name]</f>
        <v>php artisan make:model Product</v>
      </c>
      <c r="H51" s="7" t="str">
        <f>"protected $table = '"&amp;Tables[Table]&amp;"';"</f>
        <v>protected $table = 'products';</v>
      </c>
      <c r="I51" s="7" t="str">
        <f>"php artisan make:seed "&amp;Tables[Class Name]&amp;"TableSeeder"</f>
        <v>php artisan make:seed ProductTableSeeder</v>
      </c>
      <c r="J51" s="7" t="str">
        <f>Tables[Class Name]&amp;"TableSeeder"&amp;"::class,"</f>
        <v>ProductTableSeeder::class,</v>
      </c>
    </row>
    <row r="52" spans="1:10" x14ac:dyDescent="0.25">
      <c r="A52" s="4" t="s">
        <v>763</v>
      </c>
      <c r="B52" s="7" t="str">
        <f>Tables[Name]</f>
        <v>pricelist</v>
      </c>
      <c r="C52" s="7" t="str">
        <f>IF(RIGHT(Tables[Name],3)="ies",MID(Tables[Name],1,LEN(Tables[Name])-3)&amp;"y",IF(RIGHT(Tables[Name],1)="s",MID(Tables[Name],1,LEN(Tables[Name])-1),Tables[Name]))</f>
        <v>pricelist</v>
      </c>
      <c r="D52" s="8" t="str">
        <f t="shared" si="0"/>
        <v>Milestone\SS\Model</v>
      </c>
      <c r="E52" s="7" t="str">
        <f>SUBSTITUTE(PROPER(Tables[Singular Name]),"_","")</f>
        <v>Pricelist</v>
      </c>
      <c r="F52" s="7" t="str">
        <f>"php artisan make:migration create_"&amp;Tables[Table]&amp;"_table --create="&amp;Tables[Table]</f>
        <v>php artisan make:migration create_pricelist_table --create=pricelist</v>
      </c>
      <c r="G52" s="7" t="str">
        <f>"php artisan make:model "&amp;Tables[Class Name]</f>
        <v>php artisan make:model Pricelist</v>
      </c>
      <c r="H52" s="7" t="str">
        <f>"protected $table = '"&amp;Tables[Table]&amp;"';"</f>
        <v>protected $table = 'pricelist';</v>
      </c>
      <c r="I52" s="7" t="str">
        <f>"php artisan make:seed "&amp;Tables[Class Name]&amp;"TableSeeder"</f>
        <v>php artisan make:seed PricelistTableSeeder</v>
      </c>
      <c r="J52" s="7" t="str">
        <f>Tables[Class Name]&amp;"TableSeeder"&amp;"::class,"</f>
        <v>PricelistTableSeeder::class,</v>
      </c>
    </row>
    <row r="53" spans="1:10" x14ac:dyDescent="0.25">
      <c r="A53" s="4" t="s">
        <v>764</v>
      </c>
      <c r="B53" s="7" t="str">
        <f>Tables[Name]</f>
        <v>pricelist_products</v>
      </c>
      <c r="C53" s="7" t="str">
        <f>IF(RIGHT(Tables[Name],3)="ies",MID(Tables[Name],1,LEN(Tables[Name])-3)&amp;"y",IF(RIGHT(Tables[Name],1)="s",MID(Tables[Name],1,LEN(Tables[Name])-1),Tables[Name]))</f>
        <v>pricelist_product</v>
      </c>
      <c r="D53" s="8" t="str">
        <f t="shared" si="0"/>
        <v>Milestone\SS\Model</v>
      </c>
      <c r="E53" s="7" t="str">
        <f>SUBSTITUTE(PROPER(Tables[Singular Name]),"_","")</f>
        <v>PricelistProduct</v>
      </c>
      <c r="F53" s="7" t="str">
        <f>"php artisan make:migration create_"&amp;Tables[Table]&amp;"_table --create="&amp;Tables[Table]</f>
        <v>php artisan make:migration create_pricelist_products_table --create=pricelist_products</v>
      </c>
      <c r="G53" s="7" t="str">
        <f>"php artisan make:model "&amp;Tables[Class Name]</f>
        <v>php artisan make:model PricelistProduct</v>
      </c>
      <c r="H53" s="7" t="str">
        <f>"protected $table = '"&amp;Tables[Table]&amp;"';"</f>
        <v>protected $table = 'pricelist_products';</v>
      </c>
      <c r="I53" s="7" t="str">
        <f>"php artisan make:seed "&amp;Tables[Class Name]&amp;"TableSeeder"</f>
        <v>php artisan make:seed PricelistProductTableSeeder</v>
      </c>
      <c r="J53" s="7" t="str">
        <f>Tables[Class Name]&amp;"TableSeeder"&amp;"::class,"</f>
        <v>PricelistProductTableSeeder::class,</v>
      </c>
    </row>
    <row r="54" spans="1:10" x14ac:dyDescent="0.25">
      <c r="A54" s="4" t="s">
        <v>757</v>
      </c>
      <c r="B54" s="7" t="str">
        <f>Tables[Name]</f>
        <v>stores</v>
      </c>
      <c r="C54" s="7" t="str">
        <f>IF(RIGHT(Tables[Name],3)="ies",MID(Tables[Name],1,LEN(Tables[Name])-3)&amp;"y",IF(RIGHT(Tables[Name],1)="s",MID(Tables[Name],1,LEN(Tables[Name])-1),Tables[Name]))</f>
        <v>store</v>
      </c>
      <c r="D54" s="8" t="str">
        <f t="shared" si="0"/>
        <v>Milestone\SS\Model</v>
      </c>
      <c r="E54" s="7" t="str">
        <f>SUBSTITUTE(PROPER(Tables[Singular Name]),"_","")</f>
        <v>Store</v>
      </c>
      <c r="F54" s="7" t="str">
        <f>"php artisan make:migration create_"&amp;Tables[Table]&amp;"_table --create="&amp;Tables[Table]</f>
        <v>php artisan make:migration create_stores_table --create=stores</v>
      </c>
      <c r="G54" s="7" t="str">
        <f>"php artisan make:model "&amp;Tables[Class Name]</f>
        <v>php artisan make:model Store</v>
      </c>
      <c r="H54" s="7" t="str">
        <f>"protected $table = '"&amp;Tables[Table]&amp;"';"</f>
        <v>protected $table = 'stores';</v>
      </c>
      <c r="I54" s="7" t="str">
        <f>"php artisan make:seed "&amp;Tables[Class Name]&amp;"TableSeeder"</f>
        <v>php artisan make:seed StoreTableSeeder</v>
      </c>
      <c r="J54" s="7" t="str">
        <f>Tables[Class Name]&amp;"TableSeeder"&amp;"::class,"</f>
        <v>StoreTableSeeder::class,</v>
      </c>
    </row>
    <row r="55" spans="1:10" x14ac:dyDescent="0.25">
      <c r="A55" s="4" t="s">
        <v>758</v>
      </c>
      <c r="B55" s="7" t="str">
        <f>Tables[Name]</f>
        <v>areas</v>
      </c>
      <c r="C55" s="7" t="str">
        <f>IF(RIGHT(Tables[Name],3)="ies",MID(Tables[Name],1,LEN(Tables[Name])-3)&amp;"y",IF(RIGHT(Tables[Name],1)="s",MID(Tables[Name],1,LEN(Tables[Name])-1),Tables[Name]))</f>
        <v>area</v>
      </c>
      <c r="D55" s="8" t="str">
        <f t="shared" si="0"/>
        <v>Milestone\SS\Model</v>
      </c>
      <c r="E55" s="7" t="str">
        <f>SUBSTITUTE(PROPER(Tables[Singular Name]),"_","")</f>
        <v>Area</v>
      </c>
      <c r="F55" s="7" t="str">
        <f>"php artisan make:migration create_"&amp;Tables[Table]&amp;"_table --create="&amp;Tables[Table]</f>
        <v>php artisan make:migration create_areas_table --create=areas</v>
      </c>
      <c r="G55" s="7" t="str">
        <f>"php artisan make:model "&amp;Tables[Class Name]</f>
        <v>php artisan make:model Area</v>
      </c>
      <c r="H55" s="7" t="str">
        <f>"protected $table = '"&amp;Tables[Table]&amp;"';"</f>
        <v>protected $table = 'areas';</v>
      </c>
      <c r="I55" s="7" t="str">
        <f>"php artisan make:seed "&amp;Tables[Class Name]&amp;"TableSeeder"</f>
        <v>php artisan make:seed AreaTableSeeder</v>
      </c>
      <c r="J55" s="7" t="str">
        <f>Tables[Class Name]&amp;"TableSeeder"&amp;"::class,"</f>
        <v>AreaTableSeeder::class,</v>
      </c>
    </row>
    <row r="56" spans="1:10" x14ac:dyDescent="0.25">
      <c r="A56" s="4" t="s">
        <v>755</v>
      </c>
      <c r="B56" s="7" t="str">
        <f>Tables[Name]</f>
        <v>area_users</v>
      </c>
      <c r="C56" s="7" t="str">
        <f>IF(RIGHT(Tables[Name],3)="ies",MID(Tables[Name],1,LEN(Tables[Name])-3)&amp;"y",IF(RIGHT(Tables[Name],1)="s",MID(Tables[Name],1,LEN(Tables[Name])-1),Tables[Name]))</f>
        <v>area_user</v>
      </c>
      <c r="D56" s="8" t="str">
        <f t="shared" si="0"/>
        <v>Milestone\SS\Model</v>
      </c>
      <c r="E56" s="7" t="str">
        <f>SUBSTITUTE(PROPER(Tables[Singular Name]),"_","")</f>
        <v>AreaUser</v>
      </c>
      <c r="F56" s="7" t="str">
        <f>"php artisan make:migration create_"&amp;Tables[Table]&amp;"_table --create="&amp;Tables[Table]</f>
        <v>php artisan make:migration create_area_users_table --create=area_users</v>
      </c>
      <c r="G56" s="7" t="str">
        <f>"php artisan make:model "&amp;Tables[Class Name]</f>
        <v>php artisan make:model AreaUser</v>
      </c>
      <c r="H56" s="7" t="str">
        <f>"protected $table = '"&amp;Tables[Table]&amp;"';"</f>
        <v>protected $table = 'area_users';</v>
      </c>
      <c r="I56" s="7" t="str">
        <f>"php artisan make:seed "&amp;Tables[Class Name]&amp;"TableSeeder"</f>
        <v>php artisan make:seed AreaUserTableSeeder</v>
      </c>
      <c r="J56" s="7" t="str">
        <f>Tables[Class Name]&amp;"TableSeeder"&amp;"::class,"</f>
        <v>AreaUserTableSeeder::class,</v>
      </c>
    </row>
    <row r="57" spans="1:10" x14ac:dyDescent="0.25">
      <c r="A57" s="4" t="s">
        <v>1286</v>
      </c>
      <c r="B57" s="7" t="str">
        <f>Tables[Name]</f>
        <v>user_settings</v>
      </c>
      <c r="C57" s="7" t="str">
        <f>IF(RIGHT(Tables[Name],3)="ies",MID(Tables[Name],1,LEN(Tables[Name])-3)&amp;"y",IF(RIGHT(Tables[Name],1)="s",MID(Tables[Name],1,LEN(Tables[Name])-1),Tables[Name]))</f>
        <v>user_setting</v>
      </c>
      <c r="D57" s="8" t="str">
        <f t="shared" si="0"/>
        <v>Milestone\SS\Model</v>
      </c>
      <c r="E57" s="7" t="str">
        <f>SUBSTITUTE(PROPER(Tables[Singular Name]),"_","")</f>
        <v>UserSetting</v>
      </c>
      <c r="F57" s="7" t="str">
        <f>"php artisan make:migration create_"&amp;Tables[Table]&amp;"_table --create="&amp;Tables[Table]</f>
        <v>php artisan make:migration create_user_settings_table --create=user_settings</v>
      </c>
      <c r="G57" s="7" t="str">
        <f>"php artisan make:model "&amp;Tables[Class Name]</f>
        <v>php artisan make:model UserSetting</v>
      </c>
      <c r="H57" s="7" t="str">
        <f>"protected $table = '"&amp;Tables[Table]&amp;"';"</f>
        <v>protected $table = 'user_settings';</v>
      </c>
      <c r="I57" s="7" t="str">
        <f>"php artisan make:seed "&amp;Tables[Class Name]&amp;"TableSeeder"</f>
        <v>php artisan make:seed UserSettingTableSeeder</v>
      </c>
      <c r="J57" s="7" t="str">
        <f>Tables[Class Name]&amp;"TableSeeder"&amp;"::class,"</f>
        <v>UserSettingTableSeeder::class,</v>
      </c>
    </row>
    <row r="58" spans="1:10" x14ac:dyDescent="0.25">
      <c r="A58" s="4" t="s">
        <v>759</v>
      </c>
      <c r="B58" s="7" t="str">
        <f>Tables[Name]</f>
        <v>user_store_area</v>
      </c>
      <c r="C58" s="7" t="str">
        <f>IF(RIGHT(Tables[Name],3)="ies",MID(Tables[Name],1,LEN(Tables[Name])-3)&amp;"y",IF(RIGHT(Tables[Name],1)="s",MID(Tables[Name],1,LEN(Tables[Name])-1),Tables[Name]))</f>
        <v>user_store_area</v>
      </c>
      <c r="D58" s="8" t="str">
        <f t="shared" si="0"/>
        <v>Milestone\SS\Model</v>
      </c>
      <c r="E58" s="7" t="str">
        <f>SUBSTITUTE(PROPER(Tables[Singular Name]),"_","")</f>
        <v>UserStoreArea</v>
      </c>
      <c r="F58" s="7" t="str">
        <f>"php artisan make:migration create_"&amp;Tables[Table]&amp;"_table --create="&amp;Tables[Table]</f>
        <v>php artisan make:migration create_user_store_area_table --create=user_store_area</v>
      </c>
      <c r="G58" s="7" t="str">
        <f>"php artisan make:model "&amp;Tables[Class Name]</f>
        <v>php artisan make:model UserStoreArea</v>
      </c>
      <c r="H58" s="7" t="str">
        <f>"protected $table = '"&amp;Tables[Table]&amp;"';"</f>
        <v>protected $table = 'user_store_area';</v>
      </c>
      <c r="I58" s="7" t="str">
        <f>"php artisan make:seed "&amp;Tables[Class Name]&amp;"TableSeeder"</f>
        <v>php artisan make:seed UserStoreAreaTableSeeder</v>
      </c>
      <c r="J58" s="7" t="str">
        <f>Tables[Class Name]&amp;"TableSeeder"&amp;"::class,"</f>
        <v>UserStoreAreaTableSeeder::class,</v>
      </c>
    </row>
    <row r="59" spans="1:10" x14ac:dyDescent="0.25">
      <c r="A59" s="4" t="s">
        <v>762</v>
      </c>
      <c r="B59" s="7" t="str">
        <f>Tables[Name]</f>
        <v>store_products</v>
      </c>
      <c r="C59" s="7" t="str">
        <f>IF(RIGHT(Tables[Name],3)="ies",MID(Tables[Name],1,LEN(Tables[Name])-3)&amp;"y",IF(RIGHT(Tables[Name],1)="s",MID(Tables[Name],1,LEN(Tables[Name])-1),Tables[Name]))</f>
        <v>store_product</v>
      </c>
      <c r="D59" s="8" t="str">
        <f t="shared" si="0"/>
        <v>Milestone\SS\Model</v>
      </c>
      <c r="E59" s="7" t="str">
        <f>SUBSTITUTE(PROPER(Tables[Singular Name]),"_","")</f>
        <v>StoreProduct</v>
      </c>
      <c r="F59" s="7" t="str">
        <f>"php artisan make:migration create_"&amp;Tables[Table]&amp;"_table --create="&amp;Tables[Table]</f>
        <v>php artisan make:migration create_store_products_table --create=store_products</v>
      </c>
      <c r="G59" s="7" t="str">
        <f>"php artisan make:model "&amp;Tables[Class Name]</f>
        <v>php artisan make:model StoreProduct</v>
      </c>
      <c r="H59" s="7" t="str">
        <f>"protected $table = '"&amp;Tables[Table]&amp;"';"</f>
        <v>protected $table = 'store_products';</v>
      </c>
      <c r="I59" s="7" t="str">
        <f>"php artisan make:seed "&amp;Tables[Class Name]&amp;"TableSeeder"</f>
        <v>php artisan make:seed StoreProductTableSeeder</v>
      </c>
      <c r="J59" s="7" t="str">
        <f>Tables[Class Name]&amp;"TableSeeder"&amp;"::class,"</f>
        <v>StoreProductTableSeeder::class,</v>
      </c>
    </row>
    <row r="60" spans="1:10" x14ac:dyDescent="0.25">
      <c r="A60" s="4" t="s">
        <v>839</v>
      </c>
      <c r="B60" s="7" t="str">
        <f>Tables[Name]</f>
        <v>product_transaction_natures</v>
      </c>
      <c r="C60" s="7" t="str">
        <f>IF(RIGHT(Tables[Name],3)="ies",MID(Tables[Name],1,LEN(Tables[Name])-3)&amp;"y",IF(RIGHT(Tables[Name],1)="s",MID(Tables[Name],1,LEN(Tables[Name])-1),Tables[Name]))</f>
        <v>product_transaction_nature</v>
      </c>
      <c r="D60" s="8" t="str">
        <f t="shared" si="0"/>
        <v>Milestone\SS\Model</v>
      </c>
      <c r="E60" s="7" t="str">
        <f>SUBSTITUTE(PROPER(Tables[Singular Name]),"_","")</f>
        <v>ProductTransactionNature</v>
      </c>
      <c r="F60" s="7" t="str">
        <f>"php artisan make:migration create_"&amp;Tables[Table]&amp;"_table --create="&amp;Tables[Table]</f>
        <v>php artisan make:migration create_product_transaction_natures_table --create=product_transaction_natures</v>
      </c>
      <c r="G60" s="7" t="str">
        <f>"php artisan make:model "&amp;Tables[Class Name]</f>
        <v>php artisan make:model ProductTransactionNature</v>
      </c>
      <c r="H60" s="7" t="str">
        <f>"protected $table = '"&amp;Tables[Table]&amp;"';"</f>
        <v>protected $table = 'product_transaction_natures';</v>
      </c>
      <c r="I60" s="7" t="str">
        <f>"php artisan make:seed "&amp;Tables[Class Name]&amp;"TableSeeder"</f>
        <v>php artisan make:seed ProductTransactionNatureTableSeeder</v>
      </c>
      <c r="J60" s="7" t="str">
        <f>Tables[Class Name]&amp;"TableSeeder"&amp;"::class,"</f>
        <v>ProductTransactionNatureTableSeeder::class,</v>
      </c>
    </row>
    <row r="61" spans="1:10" x14ac:dyDescent="0.25">
      <c r="A61" s="4" t="s">
        <v>846</v>
      </c>
      <c r="B61" s="7" t="str">
        <f>Tables[Name]</f>
        <v>product_transaction_types</v>
      </c>
      <c r="C61" s="7" t="str">
        <f>IF(RIGHT(Tables[Name],3)="ies",MID(Tables[Name],1,LEN(Tables[Name])-3)&amp;"y",IF(RIGHT(Tables[Name],1)="s",MID(Tables[Name],1,LEN(Tables[Name])-1),Tables[Name]))</f>
        <v>product_transaction_type</v>
      </c>
      <c r="D61" s="8" t="str">
        <f t="shared" si="0"/>
        <v>Milestone\SS\Model</v>
      </c>
      <c r="E61" s="7" t="str">
        <f>SUBSTITUTE(PROPER(Tables[Singular Name]),"_","")</f>
        <v>ProductTransactionType</v>
      </c>
      <c r="F61" s="7" t="str">
        <f>"php artisan make:migration create_"&amp;Tables[Table]&amp;"_table --create="&amp;Tables[Table]</f>
        <v>php artisan make:migration create_product_transaction_types_table --create=product_transaction_types</v>
      </c>
      <c r="G61" s="7" t="str">
        <f>"php artisan make:model "&amp;Tables[Class Name]</f>
        <v>php artisan make:model ProductTransactionType</v>
      </c>
      <c r="H61" s="7" t="str">
        <f>"protected $table = '"&amp;Tables[Table]&amp;"';"</f>
        <v>protected $table = 'product_transaction_types';</v>
      </c>
      <c r="I61" s="7" t="str">
        <f>"php artisan make:seed "&amp;Tables[Class Name]&amp;"TableSeeder"</f>
        <v>php artisan make:seed ProductTransactionTypeTableSeeder</v>
      </c>
      <c r="J61" s="7" t="str">
        <f>Tables[Class Name]&amp;"TableSeeder"&amp;"::class,"</f>
        <v>ProductTransactionTypeTableSeeder::class,</v>
      </c>
    </row>
    <row r="62" spans="1:10" x14ac:dyDescent="0.25">
      <c r="A62" s="4" t="s">
        <v>765</v>
      </c>
      <c r="B62" s="7" t="str">
        <f>Tables[Name]</f>
        <v>store_product_transactions</v>
      </c>
      <c r="C62" s="7" t="str">
        <f>IF(RIGHT(Tables[Name],3)="ies",MID(Tables[Name],1,LEN(Tables[Name])-3)&amp;"y",IF(RIGHT(Tables[Name],1)="s",MID(Tables[Name],1,LEN(Tables[Name])-1),Tables[Name]))</f>
        <v>store_product_transaction</v>
      </c>
      <c r="D62" s="8" t="str">
        <f t="shared" si="0"/>
        <v>Milestone\SS\Model</v>
      </c>
      <c r="E62" s="7" t="str">
        <f>SUBSTITUTE(PROPER(Tables[Singular Name]),"_","")</f>
        <v>StoreProductTransaction</v>
      </c>
      <c r="F62" s="7" t="str">
        <f>"php artisan make:migration create_"&amp;Tables[Table]&amp;"_table --create="&amp;Tables[Table]</f>
        <v>php artisan make:migration create_store_product_transactions_table --create=store_product_transactions</v>
      </c>
      <c r="G62" s="7" t="str">
        <f>"php artisan make:model "&amp;Tables[Class Name]</f>
        <v>php artisan make:model StoreProductTransaction</v>
      </c>
      <c r="H62" s="7" t="str">
        <f>"protected $table = '"&amp;Tables[Table]&amp;"';"</f>
        <v>protected $table = 'store_product_transactions';</v>
      </c>
      <c r="I62" s="7" t="str">
        <f>"php artisan make:seed "&amp;Tables[Class Name]&amp;"TableSeeder"</f>
        <v>php artisan make:seed StoreProductTransactionTableSeeder</v>
      </c>
      <c r="J62" s="7" t="str">
        <f>Tables[Class Name]&amp;"TableSeeder"&amp;"::class,"</f>
        <v>StoreProductTransactionTableSeeder::class,</v>
      </c>
    </row>
    <row r="63" spans="1:10" x14ac:dyDescent="0.25">
      <c r="A63" s="4" t="s">
        <v>909</v>
      </c>
      <c r="B63" s="7" t="str">
        <f>Tables[Name]</f>
        <v>transactions</v>
      </c>
      <c r="C63" s="7" t="str">
        <f>IF(RIGHT(Tables[Name],3)="ies",MID(Tables[Name],1,LEN(Tables[Name])-3)&amp;"y",IF(RIGHT(Tables[Name],1)="s",MID(Tables[Name],1,LEN(Tables[Name])-1),Tables[Name]))</f>
        <v>transaction</v>
      </c>
      <c r="D63" s="7" t="str">
        <f t="shared" ref="D63:D73" si="1">"Milestone\SS\Model"</f>
        <v>Milestone\SS\Model</v>
      </c>
      <c r="E63" s="7" t="str">
        <f>SUBSTITUTE(PROPER(Tables[Singular Name]),"_","")</f>
        <v>Transaction</v>
      </c>
      <c r="F63" s="7" t="str">
        <f>"php artisan make:migration create_"&amp;Tables[Table]&amp;"_table --create="&amp;Tables[Table]</f>
        <v>php artisan make:migration create_transactions_table --create=transactions</v>
      </c>
      <c r="G63" s="7" t="str">
        <f>"php artisan make:model "&amp;Tables[Class Name]</f>
        <v>php artisan make:model Transaction</v>
      </c>
      <c r="H63" s="7" t="str">
        <f>"protected $table = '"&amp;Tables[Table]&amp;"';"</f>
        <v>protected $table = 'transactions';</v>
      </c>
      <c r="I63" s="7" t="str">
        <f>"php artisan make:seed "&amp;Tables[Class Name]&amp;"TableSeeder"</f>
        <v>php artisan make:seed TransactionTableSeeder</v>
      </c>
      <c r="J63" s="7" t="str">
        <f>Tables[Class Name]&amp;"TableSeeder"&amp;"::class,"</f>
        <v>TransactionTableSeeder::class,</v>
      </c>
    </row>
    <row r="64" spans="1:10" x14ac:dyDescent="0.25">
      <c r="A64" s="4" t="s">
        <v>910</v>
      </c>
      <c r="B64" s="7" t="str">
        <f>Tables[Name]</f>
        <v>transaction_details</v>
      </c>
      <c r="C64" s="7" t="str">
        <f>IF(RIGHT(Tables[Name],3)="ies",MID(Tables[Name],1,LEN(Tables[Name])-3)&amp;"y",IF(RIGHT(Tables[Name],1)="s",MID(Tables[Name],1,LEN(Tables[Name])-1),Tables[Name]))</f>
        <v>transaction_detail</v>
      </c>
      <c r="D64" s="7" t="str">
        <f t="shared" si="1"/>
        <v>Milestone\SS\Model</v>
      </c>
      <c r="E64" s="7" t="str">
        <f>SUBSTITUTE(PROPER(Tables[Singular Name]),"_","")</f>
        <v>TransactionDetail</v>
      </c>
      <c r="F64" s="7" t="str">
        <f>"php artisan make:migration create_"&amp;Tables[Table]&amp;"_table --create="&amp;Tables[Table]</f>
        <v>php artisan make:migration create_transaction_details_table --create=transaction_details</v>
      </c>
      <c r="G64" s="7" t="str">
        <f>"php artisan make:model "&amp;Tables[Class Name]</f>
        <v>php artisan make:model TransactionDetail</v>
      </c>
      <c r="H64" s="7" t="str">
        <f>"protected $table = '"&amp;Tables[Table]&amp;"';"</f>
        <v>protected $table = 'transaction_details';</v>
      </c>
      <c r="I64" s="7" t="str">
        <f>"php artisan make:seed "&amp;Tables[Class Name]&amp;"TableSeeder"</f>
        <v>php artisan make:seed TransactionDetailTableSeeder</v>
      </c>
      <c r="J64" s="7" t="str">
        <f>Tables[Class Name]&amp;"TableSeeder"&amp;"::class,"</f>
        <v>TransactionDetailTableSeeder::class,</v>
      </c>
    </row>
    <row r="65" spans="1:10" x14ac:dyDescent="0.25">
      <c r="A65" s="4" t="s">
        <v>1066</v>
      </c>
      <c r="B65" s="7" t="str">
        <f>Tables[Name]</f>
        <v>d_data</v>
      </c>
      <c r="C65" s="7" t="str">
        <f>IF(RIGHT(Tables[Name],3)="ies",MID(Tables[Name],1,LEN(Tables[Name])-3)&amp;"y",IF(RIGHT(Tables[Name],1)="s",MID(Tables[Name],1,LEN(Tables[Name])-1),Tables[Name]))</f>
        <v>d_data</v>
      </c>
      <c r="D65" s="7" t="str">
        <f>"Milestone\SS\Model"</f>
        <v>Milestone\SS\Model</v>
      </c>
      <c r="E65" s="7" t="str">
        <f>SUBSTITUTE(PROPER(Tables[Singular Name]),"_","")</f>
        <v>DData</v>
      </c>
      <c r="F65" s="7" t="str">
        <f>"php artisan make:migration create_"&amp;Tables[Table]&amp;"_table --create="&amp;Tables[Table]</f>
        <v>php artisan make:migration create_d_data_table --create=d_data</v>
      </c>
      <c r="G65" s="7" t="str">
        <f>"php artisan make:model "&amp;Tables[Class Name]</f>
        <v>php artisan make:model DData</v>
      </c>
      <c r="H65" s="7" t="str">
        <f>"protected $table = '"&amp;Tables[Table]&amp;"';"</f>
        <v>protected $table = 'd_data';</v>
      </c>
      <c r="I65" s="7" t="str">
        <f>"php artisan make:seed "&amp;Tables[Class Name]&amp;"TableSeeder"</f>
        <v>php artisan make:seed DDataTableSeeder</v>
      </c>
      <c r="J65" s="7" t="str">
        <f>Tables[Class Name]&amp;"TableSeeder"&amp;"::class,"</f>
        <v>DDataTableSeeder::class,</v>
      </c>
    </row>
    <row r="66" spans="1:10" x14ac:dyDescent="0.25">
      <c r="A66" s="4" t="s">
        <v>1083</v>
      </c>
      <c r="B66" s="7" t="str">
        <f>Tables[Name]</f>
        <v>cheque_details</v>
      </c>
      <c r="C66" s="7" t="str">
        <f>IF(RIGHT(Tables[Name],3)="ies",MID(Tables[Name],1,LEN(Tables[Name])-3)&amp;"y",IF(RIGHT(Tables[Name],1)="s",MID(Tables[Name],1,LEN(Tables[Name])-1),Tables[Name]))</f>
        <v>cheque_detail</v>
      </c>
      <c r="D66" s="7" t="str">
        <f t="shared" si="1"/>
        <v>Milestone\SS\Model</v>
      </c>
      <c r="E66" s="7" t="str">
        <f>SUBSTITUTE(PROPER(Tables[Singular Name]),"_","")</f>
        <v>ChequeDetail</v>
      </c>
      <c r="F66" s="7" t="str">
        <f>"php artisan make:migration create_"&amp;Tables[Table]&amp;"_table --create="&amp;Tables[Table]</f>
        <v>php artisan make:migration create_cheque_details_table --create=cheque_details</v>
      </c>
      <c r="G66" s="7" t="str">
        <f>"php artisan make:model "&amp;Tables[Class Name]</f>
        <v>php artisan make:model ChequeDetail</v>
      </c>
      <c r="H66" s="7" t="str">
        <f>"protected $table = '"&amp;Tables[Table]&amp;"';"</f>
        <v>protected $table = 'cheque_details';</v>
      </c>
      <c r="I66" s="7" t="str">
        <f>"php artisan make:seed "&amp;Tables[Class Name]&amp;"TableSeeder"</f>
        <v>php artisan make:seed ChequeDetailTableSeeder</v>
      </c>
      <c r="J66" s="7" t="str">
        <f>Tables[Class Name]&amp;"TableSeeder"&amp;"::class,"</f>
        <v>ChequeDetailTableSeeder::class,</v>
      </c>
    </row>
    <row r="67" spans="1:10" x14ac:dyDescent="0.25">
      <c r="A67" s="4" t="s">
        <v>961</v>
      </c>
      <c r="B67" s="7" t="str">
        <f>Tables[Name]</f>
        <v>sales_order</v>
      </c>
      <c r="C67" s="7" t="str">
        <f>IF(RIGHT(Tables[Name],3)="ies",MID(Tables[Name],1,LEN(Tables[Name])-3)&amp;"y",IF(RIGHT(Tables[Name],1)="s",MID(Tables[Name],1,LEN(Tables[Name])-1),Tables[Name]))</f>
        <v>sales_order</v>
      </c>
      <c r="D67" s="7" t="str">
        <f t="shared" si="1"/>
        <v>Milestone\SS\Model</v>
      </c>
      <c r="E67" s="7" t="str">
        <f>SUBSTITUTE(PROPER(Tables[Singular Name]),"_","")</f>
        <v>SalesOrder</v>
      </c>
      <c r="F67" s="7" t="str">
        <f>"php artisan make:migration create_"&amp;Tables[Table]&amp;"_table --create="&amp;Tables[Table]</f>
        <v>php artisan make:migration create_sales_order_table --create=sales_order</v>
      </c>
      <c r="G67" s="7" t="str">
        <f>"php artisan make:model "&amp;Tables[Class Name]</f>
        <v>php artisan make:model SalesOrder</v>
      </c>
      <c r="H67" s="7" t="str">
        <f>"protected $table = '"&amp;Tables[Table]&amp;"';"</f>
        <v>protected $table = 'sales_order';</v>
      </c>
      <c r="I67" s="7" t="str">
        <f>"php artisan make:seed "&amp;Tables[Class Name]&amp;"TableSeeder"</f>
        <v>php artisan make:seed SalesOrderTableSeeder</v>
      </c>
      <c r="J67" s="7" t="str">
        <f>Tables[Class Name]&amp;"TableSeeder"&amp;"::class,"</f>
        <v>SalesOrderTableSeeder::class,</v>
      </c>
    </row>
    <row r="68" spans="1:10" x14ac:dyDescent="0.25">
      <c r="A68" s="4" t="s">
        <v>962</v>
      </c>
      <c r="B68" s="7" t="str">
        <f>Tables[Name]</f>
        <v>sales_order_items</v>
      </c>
      <c r="C68" s="7" t="str">
        <f>IF(RIGHT(Tables[Name],3)="ies",MID(Tables[Name],1,LEN(Tables[Name])-3)&amp;"y",IF(RIGHT(Tables[Name],1)="s",MID(Tables[Name],1,LEN(Tables[Name])-1),Tables[Name]))</f>
        <v>sales_order_item</v>
      </c>
      <c r="D68" s="7" t="str">
        <f t="shared" si="1"/>
        <v>Milestone\SS\Model</v>
      </c>
      <c r="E68" s="7" t="str">
        <f>SUBSTITUTE(PROPER(Tables[Singular Name]),"_","")</f>
        <v>SalesOrderItem</v>
      </c>
      <c r="F68" s="7" t="str">
        <f>"php artisan make:migration create_"&amp;Tables[Table]&amp;"_table --create="&amp;Tables[Table]</f>
        <v>php artisan make:migration create_sales_order_items_table --create=sales_order_items</v>
      </c>
      <c r="G68" s="7" t="str">
        <f>"php artisan make:model "&amp;Tables[Class Name]</f>
        <v>php artisan make:model SalesOrderItem</v>
      </c>
      <c r="H68" s="7" t="str">
        <f>"protected $table = '"&amp;Tables[Table]&amp;"';"</f>
        <v>protected $table = 'sales_order_items';</v>
      </c>
      <c r="I68" s="7" t="str">
        <f>"php artisan make:seed "&amp;Tables[Class Name]&amp;"TableSeeder"</f>
        <v>php artisan make:seed SalesOrderItemTableSeeder</v>
      </c>
      <c r="J68" s="7" t="str">
        <f>Tables[Class Name]&amp;"TableSeeder"&amp;"::class,"</f>
        <v>SalesOrderItemTableSeeder::class,</v>
      </c>
    </row>
    <row r="69" spans="1:10" x14ac:dyDescent="0.25">
      <c r="A69" s="4" t="s">
        <v>917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1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1741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1776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1798</v>
      </c>
      <c r="B72" s="7" t="str">
        <f>Tables[Name]</f>
        <v>sales_order_sales</v>
      </c>
      <c r="C72" s="7" t="str">
        <f>IF(RIGHT(Tables[Name],3)="ies",MID(Tables[Name],1,LEN(Tables[Name])-3)&amp;"y",IF(RIGHT(Tables[Name],1)="s",MID(Tables[Name],1,LEN(Tables[Name])-1),Tables[Name]))</f>
        <v>sales_order_sale</v>
      </c>
      <c r="D72" s="7" t="str">
        <f>"Milestone\SS\Model"</f>
        <v>Milestone\SS\Model</v>
      </c>
      <c r="E72" s="7" t="str">
        <f>SUBSTITUTE(PROPER(Tables[Singular Name]),"_","")</f>
        <v>SalesOrderSale</v>
      </c>
      <c r="F72" s="7" t="str">
        <f>"php artisan make:migration create_"&amp;Tables[Table]&amp;"_table --create="&amp;Tables[Table]</f>
        <v>php artisan make:migration create_sales_order_sales_table --create=sales_order_sales</v>
      </c>
      <c r="G72" s="7" t="str">
        <f>"php artisan make:model "&amp;Tables[Class Name]</f>
        <v>php artisan make:model SalesOrderSale</v>
      </c>
      <c r="H72" s="7" t="str">
        <f>"protected $table = '"&amp;Tables[Table]&amp;"';"</f>
        <v>protected $table = 'sales_order_sales';</v>
      </c>
      <c r="I72" s="7" t="str">
        <f>"php artisan make:seed "&amp;Tables[Class Name]&amp;"TableSeeder"</f>
        <v>php artisan make:seed SalesOrderSaleTableSeeder</v>
      </c>
      <c r="J72" s="7" t="str">
        <f>Tables[Class Name]&amp;"TableSeeder"&amp;"::class,"</f>
        <v>SalesOrderSaleTableSeeder::class,</v>
      </c>
    </row>
    <row r="73" spans="1:10" x14ac:dyDescent="0.25">
      <c r="A73" s="4" t="s">
        <v>893</v>
      </c>
      <c r="B73" s="7" t="str">
        <f>Tables[Name]</f>
        <v>w_bin</v>
      </c>
      <c r="C73" s="7" t="str">
        <f>IF(RIGHT(Tables[Name],3)="ies",MID(Tables[Name],1,LEN(Tables[Name])-3)&amp;"y",IF(RIGHT(Tables[Name],1)="s",MID(Tables[Name],1,LEN(Tables[Name])-1),Tables[Name]))</f>
        <v>w_bin</v>
      </c>
      <c r="D73" s="7" t="str">
        <f t="shared" si="1"/>
        <v>Milestone\SS\Model</v>
      </c>
      <c r="E73" s="7" t="str">
        <f>SUBSTITUTE(PROPER(Tables[Singular Name]),"_","")</f>
        <v>WBin</v>
      </c>
      <c r="F73" s="7" t="str">
        <f>"php artisan make:migration create_"&amp;Tables[Table]&amp;"_table --create="&amp;Tables[Table]</f>
        <v>php artisan make:migration create_w_bin_table --create=w_bin</v>
      </c>
      <c r="G73" s="7" t="str">
        <f>"php artisan make:model "&amp;Tables[Class Name]</f>
        <v>php artisan make:model WBin</v>
      </c>
      <c r="H73" s="7" t="str">
        <f>"protected $table = '"&amp;Tables[Table]&amp;"';"</f>
        <v>protected $table = 'w_bin';</v>
      </c>
      <c r="I73" s="7" t="str">
        <f>"php artisan make:seed "&amp;Tables[Class Name]&amp;"TableSeeder"</f>
        <v>php artisan make:seed WBinTableSeeder</v>
      </c>
      <c r="J73" s="7" t="str">
        <f>Tables[Class Name]&amp;"TableSeeder"&amp;"::class,"</f>
        <v>WBinTableSeeder::class,</v>
      </c>
    </row>
    <row r="74" spans="1:10" x14ac:dyDescent="0.25">
      <c r="A74" s="5" t="s">
        <v>1817</v>
      </c>
      <c r="B74" s="8" t="str">
        <f>Tables[Name]</f>
        <v>importsales</v>
      </c>
      <c r="C74" s="8" t="str">
        <f>IF(RIGHT(Tables[Name],3)="ies",MID(Tables[Name],1,LEN(Tables[Name])-3)&amp;"y",IF(RIGHT(Tables[Name],1)="s",MID(Tables[Name],1,LEN(Tables[Name])-1),Tables[Name]))</f>
        <v>importsale</v>
      </c>
      <c r="D74" s="8" t="str">
        <f>"Milestone\SS\Model"</f>
        <v>Milestone\SS\Model</v>
      </c>
      <c r="E74" s="8" t="str">
        <f>SUBSTITUTE(PROPER(Tables[Singular Name]),"_","")</f>
        <v>Importsale</v>
      </c>
      <c r="F74" s="8" t="str">
        <f>"php artisan make:migration create_"&amp;Tables[Table]&amp;"_table --create="&amp;Tables[Table]</f>
        <v>php artisan make:migration create_importsales_table --create=importsales</v>
      </c>
      <c r="G74" s="8" t="str">
        <f>"php artisan make:model "&amp;Tables[Class Name]</f>
        <v>php artisan make:model Importsale</v>
      </c>
      <c r="H74" s="8" t="str">
        <f>"protected $table = '"&amp;Tables[Table]&amp;"';"</f>
        <v>protected $table = 'importsales';</v>
      </c>
      <c r="I74" s="8" t="str">
        <f>"php artisan make:seed "&amp;Tables[Class Name]&amp;"TableSeeder"</f>
        <v>php artisan make:seed ImportsaleTableSeeder</v>
      </c>
      <c r="J74" s="8" t="str">
        <f>Tables[Class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1705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1305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1406</v>
      </c>
      <c r="H3" s="60" t="s">
        <v>1407</v>
      </c>
      <c r="I3" s="7" t="s">
        <v>1408</v>
      </c>
      <c r="J3" s="7" t="s">
        <v>1409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1415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1458</v>
      </c>
      <c r="U3" s="69" t="s">
        <v>1413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1628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1629</v>
      </c>
      <c r="BH3" s="74">
        <v>4</v>
      </c>
      <c r="BJ3" s="4" t="s">
        <v>1417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1418</v>
      </c>
      <c r="BP3" s="64" t="s">
        <v>1419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1306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1410</v>
      </c>
      <c r="H4" s="60" t="s">
        <v>1411</v>
      </c>
      <c r="I4" s="7" t="s">
        <v>1412</v>
      </c>
      <c r="J4" s="7" t="s">
        <v>1409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1415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1459</v>
      </c>
      <c r="U4" s="69" t="s">
        <v>1404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1561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1630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1629</v>
      </c>
      <c r="BH4" s="74">
        <v>4</v>
      </c>
      <c r="BJ4" s="4" t="s">
        <v>1420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1418</v>
      </c>
      <c r="BP4" s="64" t="s">
        <v>1419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1292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1455</v>
      </c>
      <c r="H5" s="60" t="s">
        <v>1456</v>
      </c>
      <c r="I5" s="7" t="s">
        <v>1316</v>
      </c>
      <c r="J5" s="7" t="s">
        <v>1409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1416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1458</v>
      </c>
      <c r="U5" s="69" t="s">
        <v>1414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1631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1629</v>
      </c>
      <c r="BH5" s="74">
        <v>4</v>
      </c>
      <c r="BJ5" s="4" t="s">
        <v>1463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1418</v>
      </c>
      <c r="BP5" s="64" t="s">
        <v>1419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1302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1545</v>
      </c>
      <c r="H6" s="60" t="s">
        <v>1546</v>
      </c>
      <c r="I6" s="7" t="s">
        <v>1547</v>
      </c>
      <c r="J6" s="7" t="s">
        <v>1409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1416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1459</v>
      </c>
      <c r="U6" s="69" t="s">
        <v>1404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1561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1632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1629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1302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1588</v>
      </c>
      <c r="H7" s="16" t="s">
        <v>1589</v>
      </c>
      <c r="I7" s="9" t="s">
        <v>1590</v>
      </c>
      <c r="J7" s="9" t="s">
        <v>1409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1457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1458</v>
      </c>
      <c r="U7" s="69" t="s">
        <v>1461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1303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1610</v>
      </c>
      <c r="H8" s="60" t="s">
        <v>1611</v>
      </c>
      <c r="I8" s="7" t="s">
        <v>1612</v>
      </c>
      <c r="J8" s="7" t="s">
        <v>1409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1457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1458</v>
      </c>
      <c r="U8" s="69" t="s">
        <v>1462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1457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1459</v>
      </c>
      <c r="U9" s="69" t="s">
        <v>1404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1561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1457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1460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1548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1459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1560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1548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1288</v>
      </c>
      <c r="T12" s="69" t="s">
        <v>1459</v>
      </c>
      <c r="U12" s="69" t="s">
        <v>1292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1560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1548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1458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1591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1459</v>
      </c>
      <c r="U14" s="98" t="s">
        <v>1592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1561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1613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1459</v>
      </c>
      <c r="U15" s="69" t="s">
        <v>1614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1560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1613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1459</v>
      </c>
      <c r="U16" s="69" t="s">
        <v>1299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1560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1613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1459</v>
      </c>
      <c r="U17" s="69" t="s">
        <v>1300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1560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1613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1459</v>
      </c>
      <c r="U18" s="69" t="s">
        <v>1404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1561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1749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1750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1751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2019_03_28_000048_create_tax_table.php</v>
      </c>
    </row>
    <row r="5" spans="1:8" x14ac:dyDescent="0.25">
      <c r="A5" s="32">
        <f t="shared" ref="A5:A13" si="2">IFERROR($A4+1,1)</f>
        <v>4</v>
      </c>
      <c r="B5" s="5" t="s">
        <v>1752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2019_03_28_000049_create_tax_details_table.php</v>
      </c>
    </row>
    <row r="6" spans="1:8" x14ac:dyDescent="0.25">
      <c r="A6" s="32">
        <f t="shared" si="2"/>
        <v>5</v>
      </c>
      <c r="B6" s="5" t="s">
        <v>1753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000048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2019_03_28_000048_create_fiscalyearmaster_table.php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7" spans="1:8" x14ac:dyDescent="0.25">
      <c r="A7" s="32">
        <f t="shared" si="2"/>
        <v>6</v>
      </c>
      <c r="B7" s="5" t="s">
        <v>1494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000049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2019_03_28_000049_create_functiondetails_table.php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8" spans="1:8" x14ac:dyDescent="0.25">
      <c r="A8" s="32">
        <f t="shared" si="2"/>
        <v>7</v>
      </c>
      <c r="B8" s="5" t="s">
        <v>1754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e">
        <f>TEXT(MATCH(MigrationRenamer[[#This Row],[Table]],Tables[Table],0),"000000")</f>
        <v>#N/A</v>
      </c>
      <c r="F8" s="8" t="e">
        <f>RIGHT(MigrationRenamer[Filename],LEN(MigrationRenamer[Filename])-LEN(MigrationRenamer[Date Part])-LEN(MigrationRenamer[Sequence]))</f>
        <v>#N/A</v>
      </c>
      <c r="G8" s="8" t="e">
        <f>MigrationRenamer[Date Part]&amp;MigrationRenamer[Sequence]&amp;MigrationRenamer[Name Part]</f>
        <v>#N/A</v>
      </c>
      <c r="H8" s="8" t="str">
        <f>IFERROR("ren "&amp;MigrationRenamer[Filename]&amp;" "&amp;MigrationRenamer[New Name],"del "&amp;MigrationRenamer[Filename])</f>
        <v>del 2019_03_28_000052_create_productgroups_table.php</v>
      </c>
    </row>
    <row r="9" spans="1:8" x14ac:dyDescent="0.25">
      <c r="A9" s="32">
        <f t="shared" si="2"/>
        <v>8</v>
      </c>
      <c r="B9" s="5" t="s">
        <v>1755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000050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2019_03_28_000050_create_products_table.php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2019_03_28_000050_create_products_table.php</v>
      </c>
    </row>
    <row r="10" spans="1:8" x14ac:dyDescent="0.25">
      <c r="A10" s="32">
        <f t="shared" si="2"/>
        <v>9</v>
      </c>
      <c r="B10" s="5" t="s">
        <v>1756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000051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2019_03_28_000051_create_pricelist_table.php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2019_03_28_000051_create_pricelist_table.php</v>
      </c>
    </row>
    <row r="11" spans="1:8" x14ac:dyDescent="0.25">
      <c r="A11" s="32">
        <f t="shared" si="2"/>
        <v>10</v>
      </c>
      <c r="B11" s="5" t="s">
        <v>1757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000052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2019_03_28_000052_create_pricelist_products_table.php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2019_03_28_000052_create_pricelist_products_table.php</v>
      </c>
    </row>
    <row r="12" spans="1:8" x14ac:dyDescent="0.25">
      <c r="A12" s="32">
        <f t="shared" si="2"/>
        <v>11</v>
      </c>
      <c r="B12" s="5" t="s">
        <v>1758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000053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2019_03_28_000053_create_stores_table.php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2019_03_28_000053_create_stores_table.php</v>
      </c>
    </row>
    <row r="13" spans="1:8" x14ac:dyDescent="0.25">
      <c r="A13" s="32">
        <f t="shared" si="2"/>
        <v>12</v>
      </c>
      <c r="B13" s="5" t="s">
        <v>1759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000054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2019_03_28_000054_create_areas_table.php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2019_03_28_000054_create_areas_table.php</v>
      </c>
    </row>
    <row r="14" spans="1:8" x14ac:dyDescent="0.25">
      <c r="A14" s="32">
        <f t="shared" ref="A14:A19" si="4">IFERROR($A13+1,1)</f>
        <v>13</v>
      </c>
      <c r="B14" s="5" t="s">
        <v>1760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000055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2019_03_28_000055_create_area_users_table.php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2019_03_28_000055_create_area_users_table.php</v>
      </c>
    </row>
    <row r="15" spans="1:8" x14ac:dyDescent="0.25">
      <c r="A15" s="32">
        <f t="shared" si="4"/>
        <v>14</v>
      </c>
      <c r="B15" s="5" t="s">
        <v>1761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000056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2019_03_28_000056_create_user_settings_table.php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2019_03_28_000056_create_user_settings_table.php</v>
      </c>
    </row>
    <row r="16" spans="1:8" x14ac:dyDescent="0.25">
      <c r="A16" s="32">
        <f t="shared" si="4"/>
        <v>15</v>
      </c>
      <c r="B16" s="5" t="s">
        <v>1762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000057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2019_03_28_000057_create_user_store_area_table.php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2019_03_28_000057_create_user_store_area_table.php</v>
      </c>
    </row>
    <row r="17" spans="1:8" x14ac:dyDescent="0.25">
      <c r="A17" s="32">
        <f t="shared" si="4"/>
        <v>16</v>
      </c>
      <c r="B17" s="5" t="s">
        <v>1763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000058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2019_03_28_000058_create_store_products_table.php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2019_03_28_000058_create_store_products_table.php</v>
      </c>
    </row>
    <row r="18" spans="1:8" x14ac:dyDescent="0.25">
      <c r="A18" s="32">
        <f t="shared" si="4"/>
        <v>17</v>
      </c>
      <c r="B18" s="5" t="s">
        <v>1764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000059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2019_03_28_000059_create_product_transaction_natures_table.php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2019_03_28_000059_create_product_transaction_natures_table.php</v>
      </c>
    </row>
    <row r="19" spans="1:8" x14ac:dyDescent="0.25">
      <c r="A19" s="3">
        <f t="shared" si="4"/>
        <v>18</v>
      </c>
      <c r="B19" s="1" t="s">
        <v>1765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000060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2019_03_28_000060_create_product_transaction_types_table.php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2019_03_28_000060_create_product_transaction_types_table.php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1766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000061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2019_03_28_000061_create_store_product_transactions_table.php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2019_03_28_000061_create_store_product_transactions_table.php</v>
      </c>
    </row>
    <row r="21" spans="1:8" x14ac:dyDescent="0.25">
      <c r="A21" s="32">
        <f t="shared" si="6"/>
        <v>20</v>
      </c>
      <c r="B21" s="5" t="s">
        <v>1767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000062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2019_03_28_000062_create_transactions_table.php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2019_03_28_000062_create_transactions_table.php</v>
      </c>
    </row>
    <row r="22" spans="1:8" x14ac:dyDescent="0.25">
      <c r="A22" s="32">
        <f t="shared" si="6"/>
        <v>21</v>
      </c>
      <c r="B22" s="5" t="s">
        <v>1768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2019_03_28_000063_create_transaction_details_table.php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2019_03_28_000063_create_transaction_details_table.php</v>
      </c>
    </row>
    <row r="23" spans="1:8" x14ac:dyDescent="0.25">
      <c r="A23" s="32">
        <f t="shared" si="6"/>
        <v>22</v>
      </c>
      <c r="B23" s="5" t="s">
        <v>1769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e">
        <f>TEXT(MATCH(MigrationRenamer[[#This Row],[Table]],Tables[Table],0),"000000")</f>
        <v>#N/A</v>
      </c>
      <c r="F23" s="8" t="e">
        <f>RIGHT(MigrationRenamer[Filename],LEN(MigrationRenamer[Filename])-LEN(MigrationRenamer[Date Part])-LEN(MigrationRenamer[Sequence]))</f>
        <v>#N/A</v>
      </c>
      <c r="G23" s="8" t="e">
        <f>MigrationRenamer[Date Part]&amp;MigrationRenamer[Sequence]&amp;MigrationRenamer[Name Part]</f>
        <v>#N/A</v>
      </c>
      <c r="H23" s="8" t="str">
        <f>IFERROR("ren "&amp;MigrationRenamer[Filename]&amp;" "&amp;MigrationRenamer[New Name],"del "&amp;MigrationRenamer[Filename])</f>
        <v>del 2019_03_28_000067_create_bill_data_table.php</v>
      </c>
    </row>
    <row r="24" spans="1:8" x14ac:dyDescent="0.25">
      <c r="A24" s="32">
        <f t="shared" si="6"/>
        <v>23</v>
      </c>
      <c r="B24" s="5" t="s">
        <v>1770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000064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2019_03_28_000064_create_d_data_table.php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2019_03_28_000064_create_d_data_table.php</v>
      </c>
    </row>
    <row r="25" spans="1:8" x14ac:dyDescent="0.25">
      <c r="A25" s="32">
        <f t="shared" si="6"/>
        <v>24</v>
      </c>
      <c r="B25" s="5" t="s">
        <v>1771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000065</v>
      </c>
      <c r="F25" s="8" t="str">
        <f>RIGHT(MigrationRenamer[Filename],LEN(MigrationRenamer[Filename])-LEN(MigrationRenamer[Date Part])-LEN(MigrationRenamer[Sequence]))</f>
        <v>_create_cheque_details_table.php</v>
      </c>
      <c r="G25" s="8" t="str">
        <f>MigrationRenamer[Date Part]&amp;MigrationRenamer[Sequence]&amp;MigrationRenamer[Name Part]</f>
        <v>2019_03_28_000065_create_cheque_details_table.php</v>
      </c>
      <c r="H25" s="8" t="str">
        <f>IFERROR("ren "&amp;MigrationRenamer[Filename]&amp;" "&amp;MigrationRenamer[New Name],"del "&amp;MigrationRenamer[Filename])</f>
        <v>ren 2019_03_28_000069_create_cheque_details_table.php 2019_03_28_000065_create_cheque_details_table.php</v>
      </c>
    </row>
    <row r="26" spans="1:8" x14ac:dyDescent="0.25">
      <c r="A26" s="32">
        <f>IFERROR($A25+1,1)</f>
        <v>25</v>
      </c>
      <c r="B26" s="5" t="s">
        <v>1772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000066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2019_03_28_000066_create_sales_order_table.php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2019_03_28_000066_create_sales_order_table.php</v>
      </c>
    </row>
    <row r="27" spans="1:8" x14ac:dyDescent="0.25">
      <c r="A27" s="32">
        <f>IFERROR($A26+1,1)</f>
        <v>26</v>
      </c>
      <c r="B27" s="5" t="s">
        <v>1773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000067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2019_03_28_000067_create_sales_order_items_table.php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2019_03_28_000067_create_sales_order_items_table.php</v>
      </c>
    </row>
    <row r="28" spans="1:8" x14ac:dyDescent="0.25">
      <c r="A28" s="32">
        <f t="shared" ref="A28:A33" si="7">IFERROR($A27+1,1)</f>
        <v>27</v>
      </c>
      <c r="B28" s="5" t="s">
        <v>1774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000068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2019_03_28_000068_create_stock_transfer_table.php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2019_03_28_000068_create_stock_transfer_table.php</v>
      </c>
    </row>
    <row r="29" spans="1:8" x14ac:dyDescent="0.25">
      <c r="A29" s="32">
        <f t="shared" si="7"/>
        <v>28</v>
      </c>
      <c r="B29" s="5" t="s">
        <v>1783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000069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2019_03_28_000069_create_receipts_table.php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2019_03_28_000069_create_receipts_table.php</v>
      </c>
    </row>
    <row r="30" spans="1:8" x14ac:dyDescent="0.25">
      <c r="A30" s="32">
        <f t="shared" si="7"/>
        <v>29</v>
      </c>
      <c r="B30" s="5" t="s">
        <v>1802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000070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2019_03_28_000070_create_fn_reserves_table.php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2019_03_28_000070_create_fn_reserves_table.php</v>
      </c>
    </row>
    <row r="31" spans="1:8" x14ac:dyDescent="0.25">
      <c r="A31" s="32">
        <f t="shared" si="7"/>
        <v>30</v>
      </c>
      <c r="B31" s="5" t="s">
        <v>1830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000071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2019_03_28_000071_create_sales_order_sales_table.php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2019_03_28_000071_create_sales_order_sales_table.php</v>
      </c>
    </row>
    <row r="32" spans="1:8" x14ac:dyDescent="0.25">
      <c r="A32" s="32">
        <f t="shared" si="7"/>
        <v>31</v>
      </c>
      <c r="B32" s="5" t="s">
        <v>1831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000072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2019_03_28_000072_create_w_bin_table.php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2019_03_28_000072_create_w_bin_table.php</v>
      </c>
    </row>
    <row r="33" spans="1:8" x14ac:dyDescent="0.25">
      <c r="A33" s="32">
        <f t="shared" si="7"/>
        <v>32</v>
      </c>
      <c r="B33" s="5" t="s">
        <v>1832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000073</v>
      </c>
      <c r="F33" s="8" t="str">
        <f>RIGHT(MigrationRenamer[Filename],LEN(MigrationRenamer[Filename])-LEN(MigrationRenamer[Date Part])-LEN(MigrationRenamer[Sequence]))</f>
        <v>_create_importsales_table.php</v>
      </c>
      <c r="G33" s="8" t="str">
        <f>MigrationRenamer[Date Part]&amp;MigrationRenamer[Sequence]&amp;MigrationRenamer[Name Part]</f>
        <v>2019_03_28_000073_create_importsales_table.php</v>
      </c>
      <c r="H33" s="8" t="str">
        <f>IFERROR("ren "&amp;MigrationRenamer[Filename]&amp;" "&amp;MigrationRenamer[New Name],"del "&amp;MigrationRenamer[Filename])</f>
        <v>ren 2019_07_18_121504_create_importsales_table.php 2019_03_28_000073_create_importsales_table.php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abSelected="1"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1305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1397</v>
      </c>
      <c r="G3" s="64" t="s">
        <v>1398</v>
      </c>
      <c r="H3" s="64" t="s">
        <v>1399</v>
      </c>
      <c r="I3" s="64" t="s">
        <v>23</v>
      </c>
      <c r="J3" s="64">
        <v>20</v>
      </c>
      <c r="K3" s="58">
        <f>ResourceList[No]</f>
        <v>322101</v>
      </c>
      <c r="M3" s="4" t="s">
        <v>1511</v>
      </c>
      <c r="N3" s="7">
        <f>VLOOKUP(ListExtras[[#This Row],[List Name]],ResourceList[[ListDisplayName]:[No]],2,0)</f>
        <v>322105</v>
      </c>
      <c r="O3" s="4"/>
      <c r="P3" s="4" t="s">
        <v>1497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308110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1403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1403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1306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1400</v>
      </c>
      <c r="G4" s="64" t="s">
        <v>1401</v>
      </c>
      <c r="H4" s="64" t="s">
        <v>1402</v>
      </c>
      <c r="I4" s="64" t="s">
        <v>23</v>
      </c>
      <c r="J4" s="64">
        <v>20</v>
      </c>
      <c r="K4" s="58">
        <f>ResourceList[No]</f>
        <v>322102</v>
      </c>
      <c r="M4" s="4" t="s">
        <v>1511</v>
      </c>
      <c r="N4" s="7">
        <f>VLOOKUP(ListExtras[[#This Row],[List Name]],ResourceList[[ListDisplayName]:[No]],2,0)</f>
        <v>322105</v>
      </c>
      <c r="O4" s="4"/>
      <c r="P4" s="4" t="s">
        <v>1498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308112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1405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1403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1404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1292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1316</v>
      </c>
      <c r="G5" s="64" t="s">
        <v>1464</v>
      </c>
      <c r="H5" s="64" t="s">
        <v>1316</v>
      </c>
      <c r="I5" s="64" t="s">
        <v>23</v>
      </c>
      <c r="J5" s="64">
        <v>20</v>
      </c>
      <c r="K5" s="58">
        <f>ResourceList[No]</f>
        <v>322103</v>
      </c>
      <c r="M5" s="4" t="s">
        <v>1555</v>
      </c>
      <c r="N5" s="7">
        <f>VLOOKUP(ListExtras[[#This Row],[List Name]],ResourceList[[ListDisplayName]:[No]],2,0)</f>
        <v>322106</v>
      </c>
      <c r="O5" s="4" t="s">
        <v>1556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1465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1405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1500</v>
      </c>
      <c r="G6" s="64" t="s">
        <v>1501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1617</v>
      </c>
      <c r="N6" s="7">
        <f>VLOOKUP(ListExtras[[#This Row],[List Name]],ResourceList[[ListDisplayName]:[No]],2,0)</f>
        <v>322107</v>
      </c>
      <c r="O6" s="4"/>
      <c r="P6" s="4" t="s">
        <v>1618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308114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1465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1405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1404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1302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1509</v>
      </c>
      <c r="G7" s="64" t="s">
        <v>1510</v>
      </c>
      <c r="H7" s="64" t="s">
        <v>1325</v>
      </c>
      <c r="I7" s="64" t="s">
        <v>1566</v>
      </c>
      <c r="J7" s="64">
        <v>50</v>
      </c>
      <c r="K7" s="58">
        <f>ResourceList[No]</f>
        <v>322105</v>
      </c>
      <c r="M7" s="4" t="s">
        <v>1617</v>
      </c>
      <c r="N7" s="7">
        <f>VLOOKUP(ListExtras[[#This Row],[List Name]],ResourceList[[ListDisplayName]:[No]],2,0)</f>
        <v>322107</v>
      </c>
      <c r="O7" s="4"/>
      <c r="P7" s="4" t="s">
        <v>1619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308115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1502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1465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1552</v>
      </c>
      <c r="G8" s="64" t="s">
        <v>1553</v>
      </c>
      <c r="H8" s="64" t="s">
        <v>1554</v>
      </c>
      <c r="I8" s="64" t="s">
        <v>23</v>
      </c>
      <c r="J8" s="64">
        <v>50</v>
      </c>
      <c r="K8" s="58">
        <f>ResourceList[No]</f>
        <v>322106</v>
      </c>
      <c r="M8" s="4" t="s">
        <v>1617</v>
      </c>
      <c r="N8" s="7">
        <f>VLOOKUP(ListExtras[[#This Row],[List Name]],ResourceList[[ListDisplayName]:[No]],2,0)</f>
        <v>322107</v>
      </c>
      <c r="O8" s="4"/>
      <c r="P8" s="4" t="s">
        <v>1620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308116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1502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1503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1465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1462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1303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1615</v>
      </c>
      <c r="G9" s="64" t="s">
        <v>1616</v>
      </c>
      <c r="H9" s="64" t="s">
        <v>1612</v>
      </c>
      <c r="I9" s="64" t="s">
        <v>1566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1502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1506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1465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1404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1300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1646</v>
      </c>
      <c r="G10" s="64" t="s">
        <v>1647</v>
      </c>
      <c r="H10" s="64" t="s">
        <v>1300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1511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308112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1498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1502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1299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1650</v>
      </c>
      <c r="G11" s="64" t="s">
        <v>1651</v>
      </c>
      <c r="H11" s="64" t="s">
        <v>1322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1511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308110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1497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1502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1504</v>
      </c>
      <c r="AY11" s="64" t="s">
        <v>1503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1555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1502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1505</v>
      </c>
      <c r="AY12" s="64" t="s">
        <v>1506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1617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308114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1618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1511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308112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1498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1617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308115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1619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1511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1316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308110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1497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1617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308116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1620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1511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1648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1511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1404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1652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1555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1555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1505</v>
      </c>
      <c r="AY18" s="64" t="s">
        <v>1506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1555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1504</v>
      </c>
      <c r="AY19" s="64" t="s">
        <v>1503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1617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1621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308116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1620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1617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1299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308115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1619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1617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1300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308114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1618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1617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1404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1648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1649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1648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1648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1648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1404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1652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1649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1652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1652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1653</v>
      </c>
      <c r="AY30" s="64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1652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1654</v>
      </c>
      <c r="AY31" s="64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1305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1436</v>
      </c>
      <c r="G3" s="64" t="s">
        <v>1437</v>
      </c>
      <c r="H3" s="64" t="s">
        <v>23</v>
      </c>
      <c r="I3" s="88"/>
      <c r="J3" s="63">
        <f>ResourceData[No]</f>
        <v>327101</v>
      </c>
      <c r="L3" s="2" t="s">
        <v>1598</v>
      </c>
      <c r="M3" s="9">
        <f>VLOOKUP(DataExtra[[#This Row],[Data Name]],ResourceData[[DataDisplayName]:[No]],2,0)</f>
        <v>327104</v>
      </c>
      <c r="N3" s="2"/>
      <c r="O3" s="2" t="s">
        <v>1498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308112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1440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1442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1306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1438</v>
      </c>
      <c r="G4" s="64" t="s">
        <v>1439</v>
      </c>
      <c r="H4" s="64" t="s">
        <v>23</v>
      </c>
      <c r="I4" s="88"/>
      <c r="J4" s="63">
        <f>ResourceData[No]</f>
        <v>327102</v>
      </c>
      <c r="L4" s="2" t="s">
        <v>1598</v>
      </c>
      <c r="M4" s="9">
        <f>VLOOKUP(DataExtra[[#This Row],[Data Name]],ResourceData[[DataDisplayName]:[No]],2,0)</f>
        <v>327104</v>
      </c>
      <c r="N4" s="2"/>
      <c r="O4" s="2" t="s">
        <v>1497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308110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1441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1442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1404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1292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1466</v>
      </c>
      <c r="G5" s="64" t="s">
        <v>1467</v>
      </c>
      <c r="H5" s="64" t="s">
        <v>23</v>
      </c>
      <c r="I5" s="88"/>
      <c r="J5" s="63">
        <f>ResourceData[No]</f>
        <v>327103</v>
      </c>
      <c r="L5" s="2" t="s">
        <v>1635</v>
      </c>
      <c r="M5" s="7">
        <f>VLOOKUP(DataExtra[[#This Row],[Data Name]],ResourceData[[DataDisplayName]:[No]],2,0)</f>
        <v>327105</v>
      </c>
      <c r="N5" s="4"/>
      <c r="O5" s="2" t="s">
        <v>1618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308114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1468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1469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1470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1302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1596</v>
      </c>
      <c r="G6" s="14" t="s">
        <v>1597</v>
      </c>
      <c r="H6" s="14" t="s">
        <v>1566</v>
      </c>
      <c r="I6" s="105"/>
      <c r="J6" s="106">
        <f>ResourceData[No]</f>
        <v>327104</v>
      </c>
      <c r="L6" s="2" t="s">
        <v>1635</v>
      </c>
      <c r="M6" s="7">
        <f>VLOOKUP(DataExtra[[#This Row],[Data Name]],ResourceData[[DataDisplayName]:[No]],2,0)</f>
        <v>327105</v>
      </c>
      <c r="N6" s="4"/>
      <c r="O6" s="2" t="s">
        <v>1619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308115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1468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1470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1404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1303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1633</v>
      </c>
      <c r="G7" s="64" t="s">
        <v>1634</v>
      </c>
      <c r="H7" s="14" t="s">
        <v>1566</v>
      </c>
      <c r="I7" s="88"/>
      <c r="J7" s="63">
        <f>ResourceData[No]</f>
        <v>327105</v>
      </c>
      <c r="L7" s="2" t="s">
        <v>1635</v>
      </c>
      <c r="M7" s="7">
        <f>VLOOKUP(DataExtra[[#This Row],[Data Name]],ResourceData[[DataDisplayName]:[No]],2,0)</f>
        <v>327105</v>
      </c>
      <c r="N7" s="4"/>
      <c r="O7" s="2" t="s">
        <v>1620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308116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1598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1599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1471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1635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1387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1471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1462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1471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1404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1472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1387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1600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308112</v>
      </c>
      <c r="AW11" s="14" t="s">
        <v>1498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1600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1601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308110</v>
      </c>
      <c r="AW12" s="14" t="s">
        <v>1497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1600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1600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1404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1636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1621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308116</v>
      </c>
      <c r="AW15" s="64" t="s">
        <v>1620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1636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1299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308115</v>
      </c>
      <c r="AW16" s="64" t="s">
        <v>1619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1636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1300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308114</v>
      </c>
      <c r="AW17" s="64" t="s">
        <v>1618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1636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1404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1583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Functiondetail/Tax</v>
      </c>
      <c r="O22" s="6" t="str">
        <f ca="1">IF(IDNMaps[[#This Row],[Name]]="","","("&amp;IDNMaps[[#This Row],[Type]]&amp;") "&amp;IDNMaps[[#This Row],[Name]])</f>
        <v>(Relation) Functiondetail/Tax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Pricelist/Items</v>
      </c>
      <c r="O23" s="6" t="str">
        <f ca="1">IF(IDNMaps[[#This Row],[Name]]="","","("&amp;IDNMaps[[#This Row],[Type]]&amp;") "&amp;IDNMaps[[#This Row],[Name]])</f>
        <v>(Relation) Pricelist/Items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4" s="6" t="str">
        <f ca="1">IF(IDNMaps[[#This Row],[Name]]="","","("&amp;IDNMaps[[#This Row],[Type]]&amp;") "&amp;IDNMaps[[#This Row],[Name]])</f>
        <v>(Relation) PricelistProduct/Pricelist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PricelistProduct/Product</v>
      </c>
      <c r="O25" s="6" t="str">
        <f ca="1">IF(IDNMaps[[#This Row],[Name]]="","","("&amp;IDNMaps[[#This Row],[Type]]&amp;") "&amp;IDNMaps[[#This Row],[Name]])</f>
        <v>(Relation) PricelistProduct/Product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AreaUser/Area</v>
      </c>
      <c r="O26" s="6" t="str">
        <f ca="1">IF(IDNMaps[[#This Row],[Name]]="","","("&amp;IDNMaps[[#This Row],[Type]]&amp;") "&amp;IDNMaps[[#This Row],[Name]])</f>
        <v>(Relation) AreaUser/Area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AreaUser/Customer</v>
      </c>
      <c r="O27" s="6" t="str">
        <f ca="1">IF(IDNMaps[[#This Row],[Name]]="","","("&amp;IDNMaps[[#This Row],[Type]]&amp;") "&amp;IDNMaps[[#This Row],[Name]])</f>
        <v>(Relation) AreaUser/Customer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Area/User</v>
      </c>
      <c r="O28" s="6" t="str">
        <f ca="1">IF(IDNMaps[[#This Row],[Name]]="","","("&amp;IDNMaps[[#This Row],[Type]]&amp;") "&amp;IDNMaps[[#This Row],[Name]])</f>
        <v>(Relation) Area/User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Setting/Users</v>
      </c>
      <c r="O29" s="6" t="str">
        <f ca="1">IF(IDNMaps[[#This Row],[Name]]="","","("&amp;IDNMaps[[#This Row],[Type]]&amp;") "&amp;IDNMaps[[#This Row],[Name]])</f>
        <v>(Relation) Setting/Users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User/Area</v>
      </c>
      <c r="O30" s="6" t="str">
        <f ca="1">IF(IDNMaps[[#This Row],[Name]]="","","("&amp;IDNMaps[[#This Row],[Type]]&amp;") "&amp;IDNMaps[[#This Row],[Name]])</f>
        <v>(Relation) User/Area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UserSetting/Settings</v>
      </c>
      <c r="O31" s="6" t="str">
        <f ca="1">IF(IDNMaps[[#This Row],[Name]]="","","("&amp;IDNMaps[[#This Row],[Type]]&amp;") "&amp;IDNMaps[[#This Row],[Name]])</f>
        <v>(Relation) UserSetting/Settings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User/Settings</v>
      </c>
      <c r="O32" s="6" t="str">
        <f ca="1">IF(IDNMaps[[#This Row],[Name]]="","","("&amp;IDNMaps[[#This Row],[Type]]&amp;") "&amp;IDNMaps[[#This Row],[Name]])</f>
        <v>(Relation) User/Settings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UserSetting/User</v>
      </c>
      <c r="O33" s="6" t="str">
        <f ca="1">IF(IDNMaps[[#This Row],[Name]]="","","("&amp;IDNMaps[[#This Row],[Type]]&amp;") "&amp;IDNMaps[[#This Row],[Name]])</f>
        <v>(Relation) UserSetting/User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User/StoreAndArea</v>
      </c>
      <c r="O34" s="6" t="str">
        <f ca="1">IF(IDNMaps[[#This Row],[Name]]="","","("&amp;IDNMaps[[#This Row],[Type]]&amp;") "&amp;IDNMaps[[#This Row],[Name]])</f>
        <v>(Relation) User/StoreAndArea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UserStoreArea/Area</v>
      </c>
      <c r="O35" s="6" t="str">
        <f ca="1">IF(IDNMaps[[#This Row],[Name]]="","","("&amp;IDNMaps[[#This Row],[Type]]&amp;") "&amp;IDNMaps[[#This Row],[Name]])</f>
        <v>(Relation) UserStoreArea/Area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UserStoreArea/Store</v>
      </c>
      <c r="O36" s="6" t="str">
        <f ca="1">IF(IDNMaps[[#This Row],[Name]]="","","("&amp;IDNMaps[[#This Row],[Type]]&amp;") "&amp;IDNMaps[[#This Row],[Name]])</f>
        <v>(Relation) UserStoreArea/Store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UserStoreArea/User</v>
      </c>
      <c r="O37" s="6" t="str">
        <f ca="1">IF(IDNMaps[[#This Row],[Name]]="","","("&amp;IDNMaps[[#This Row],[Type]]&amp;") "&amp;IDNMaps[[#This Row],[Name]])</f>
        <v>(Relation) UserStoreArea/User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Store/Users</v>
      </c>
      <c r="O38" s="6" t="str">
        <f ca="1">IF(IDNMaps[[#This Row],[Name]]="","","("&amp;IDNMaps[[#This Row],[Type]]&amp;") "&amp;IDNMaps[[#This Row],[Name]])</f>
        <v>(Relation) Store/Users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Area/StoreAndUser</v>
      </c>
      <c r="O39" s="6" t="str">
        <f ca="1">IF(IDNMaps[[#This Row],[Name]]="","","("&amp;IDNMaps[[#This Row],[Type]]&amp;") "&amp;IDNMaps[[#This Row],[Name]])</f>
        <v>(Relation) Area/StoreAndUser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40" s="6" t="str">
        <f ca="1">IF(IDNMaps[[#This Row],[Name]]="","","("&amp;IDNMaps[[#This Row],[Type]]&amp;") "&amp;IDNMaps[[#This Row],[Name]])</f>
        <v>(Relation) StoreProductTransaction/Product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1" s="6" t="str">
        <f ca="1">IF(IDNMaps[[#This Row],[Name]]="","","("&amp;IDNMaps[[#This Row],[Type]]&amp;") "&amp;IDNMaps[[#This Row],[Name]])</f>
        <v>(Relation) StoreProductTransaction/Store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2" s="6" t="str">
        <f ca="1">IF(IDNMaps[[#This Row],[Name]]="","","("&amp;IDNMaps[[#This Row],[Type]]&amp;") "&amp;IDNMaps[[#This Row],[Name]])</f>
        <v>(Relation) StoreProductTransaction/User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3" s="6" t="str">
        <f ca="1">IF(IDNMaps[[#This Row],[Name]]="","","("&amp;IDNMaps[[#This Row],[Type]]&amp;") "&amp;IDNMaps[[#This Row],[Name]])</f>
        <v>(Relation) StoreProductTransaction/Nature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4" s="6" t="str">
        <f ca="1">IF(IDNMaps[[#This Row],[Name]]="","","("&amp;IDNMaps[[#This Row],[Type]]&amp;") "&amp;IDNMaps[[#This Row],[Name]])</f>
        <v>(Relation) StoreProductTransaction/Type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Store/ProductTransaction</v>
      </c>
      <c r="O45" s="6" t="str">
        <f ca="1">IF(IDNMaps[[#This Row],[Name]]="","","("&amp;IDNMaps[[#This Row],[Type]]&amp;") "&amp;IDNMaps[[#This Row],[Name]])</f>
        <v>(Relation) Store/ProductTransaction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Transaction/Details</v>
      </c>
      <c r="O46" s="6" t="str">
        <f ca="1">IF(IDNMaps[[#This Row],[Name]]="","","("&amp;IDNMaps[[#This Row],[Type]]&amp;") "&amp;IDNMaps[[#This Row],[Name]])</f>
        <v>(Relation) Transaction/Details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Transaction/Products</v>
      </c>
      <c r="O47" s="6" t="str">
        <f ca="1">IF(IDNMaps[[#This Row],[Name]]="","","("&amp;IDNMaps[[#This Row],[Type]]&amp;") "&amp;IDNMaps[[#This Row],[Name]])</f>
        <v>(Relation) Transaction/Products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TransactionDetail/Product</v>
      </c>
      <c r="O48" s="6" t="str">
        <f ca="1">IF(IDNMaps[[#This Row],[Name]]="","","("&amp;IDNMaps[[#This Row],[Type]]&amp;") "&amp;IDNMaps[[#This Row],[Name]])</f>
        <v>(Relation) TransactionDetail/Product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SalesOrder/Items</v>
      </c>
      <c r="O49" s="6" t="str">
        <f ca="1">IF(IDNMaps[[#This Row],[Name]]="","","("&amp;IDNMaps[[#This Row],[Type]]&amp;") "&amp;IDNMaps[[#This Row],[Name]])</f>
        <v>(Relation) SalesOrder/Items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SalesOrderItem/Product</v>
      </c>
      <c r="O50" s="6" t="str">
        <f ca="1">IF(IDNMaps[[#This Row],[Name]]="","","("&amp;IDNMaps[[#This Row],[Type]]&amp;") "&amp;IDNMaps[[#This Row],[Name]])</f>
        <v>(Relation) SalesOrderItem/Product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StockTransfer/IN</v>
      </c>
      <c r="O51" s="6" t="str">
        <f ca="1">IF(IDNMaps[[#This Row],[Name]]="","","("&amp;IDNMaps[[#This Row],[Type]]&amp;") "&amp;IDNMaps[[#This Row],[Name]])</f>
        <v>(Relation) StockTransfer/IN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StockTransfer/OUT</v>
      </c>
      <c r="O52" s="6" t="str">
        <f ca="1">IF(IDNMaps[[#This Row],[Name]]="","","("&amp;IDNMaps[[#This Row],[Type]]&amp;") "&amp;IDNMaps[[#This Row],[Name]])</f>
        <v>(Relation) StockTransfer/OUT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SalesOrder/Customer</v>
      </c>
      <c r="O53" s="6" t="str">
        <f ca="1">IF(IDNMaps[[#This Row],[Name]]="","","("&amp;IDNMaps[[#This Row],[Type]]&amp;") "&amp;IDNMaps[[#This Row],[Name]])</f>
        <v>(Relation) SalesOrder/Customer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4" s="6" t="str">
        <f ca="1">IF(IDNMaps[[#This Row],[Name]]="","","("&amp;IDNMaps[[#This Row],[Type]]&amp;") "&amp;IDNMaps[[#This Row],[Name]])</f>
        <v>(Relation) UserStoreArea/AssignedAreas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AreaUser/Users</v>
      </c>
      <c r="O55" s="6" t="str">
        <f ca="1">IF(IDNMaps[[#This Row],[Name]]="","","("&amp;IDNMaps[[#This Row],[Type]]&amp;") "&amp;IDNMaps[[#This Row],[Name]])</f>
        <v>(Relation) AreaUser/Users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UserStoreArea/Customers</v>
      </c>
      <c r="O56" s="6" t="str">
        <f ca="1">IF(IDNMaps[[#This Row],[Name]]="","","("&amp;IDNMaps[[#This Row],[Type]]&amp;") "&amp;IDNMaps[[#This Row],[Name]])</f>
        <v>(Relation) UserStoreArea/Customers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User/AreaCustomers</v>
      </c>
      <c r="O57" s="6" t="str">
        <f ca="1">IF(IDNMaps[[#This Row],[Name]]="","","("&amp;IDNMaps[[#This Row],[Type]]&amp;") "&amp;IDNMaps[[#This Row],[Name]])</f>
        <v>(Relation) User/AreaCustomers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SalesOrderItem/SalesOrder</v>
      </c>
      <c r="O58" s="6" t="str">
        <f ca="1">IF(IDNMaps[[#This Row],[Name]]="","","("&amp;IDNMaps[[#This Row],[Type]]&amp;") "&amp;IDNMaps[[#This Row],[Name]])</f>
        <v>(Relation) SalesOrderItem/SalesOrder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9" s="6" t="str">
        <f ca="1">IF(IDNMaps[[#This Row],[Name]]="","","("&amp;IDNMaps[[#This Row],[Type]]&amp;") "&amp;IDNMaps[[#This Row],[Name]])</f>
        <v>(Relation) TransactionDetail/Transaction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SalesOrderSale/SalesOrder</v>
      </c>
      <c r="O60" s="6" t="str">
        <f ca="1">IF(IDNMaps[[#This Row],[Name]]="","","("&amp;IDNMaps[[#This Row],[Type]]&amp;") "&amp;IDNMaps[[#This Row],[Name]])</f>
        <v>(Relation) SalesOrderSale/SalesOrder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1" s="6" t="str">
        <f ca="1">IF(IDNMaps[[#This Row],[Name]]="","","("&amp;IDNMaps[[#This Row],[Type]]&amp;") "&amp;IDNMaps[[#This Row],[Name]])</f>
        <v>(Relation) SalesOrderSale/Transaction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Transaction/STOut</v>
      </c>
      <c r="O62" s="6" t="str">
        <f ca="1">IF(IDNMaps[[#This Row],[Name]]="","","("&amp;IDNMaps[[#This Row],[Type]]&amp;") "&amp;IDNMaps[[#This Row],[Name]])</f>
        <v>(Relation) Transaction/STOut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Transaction/STIn</v>
      </c>
      <c r="O63" s="6" t="str">
        <f ca="1">IF(IDNMaps[[#This Row],[Name]]="","","("&amp;IDNMaps[[#This Row],[Type]]&amp;") "&amp;IDNMaps[[#This Row],[Name]])</f>
        <v>(Relation) Transaction/STIn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4" s="6" t="str">
        <f ca="1">IF(IDNMaps[[#This Row],[Name]]="","","("&amp;IDNMaps[[#This Row],[Type]]&amp;") "&amp;IDNMaps[[#This Row],[Name]])</f>
        <v>(Relation) StoreProductTransaction/TransactionDetail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</v>
      </c>
      <c r="M65" s="6" t="str">
        <f ca="1">IFERROR(VLOOKUP(IDNMaps[[#This Row],[Type]],RecordCount[],6,0)&amp;"-"&amp;IDNMaps[[#This Row],[Type Count]],"")</f>
        <v>Form Fields-1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5" s="6" t="str">
        <f ca="1">IF(IDNMaps[[#This Row],[Name]]="","","("&amp;IDNMaps[[#This Row],[Type]]&amp;") "&amp;IDNMaps[[#This Row],[Name]])</f>
        <v>(Fields) ProductTransactionNature/NewTransactionProductNature/name</v>
      </c>
      <c r="P65" s="6">
        <f ca="1">IFERROR(VLOOKUP(IDNMaps[[#This Row],[Primary]],INDIRECT(VLOOKUP(IDNMaps[[#This Row],[Type]],RecordCount[],2,0)),VLOOKUP(IDNMaps[[#This Row],[Type]],RecordCount[],8,0),0),"")</f>
        <v>310101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2</v>
      </c>
      <c r="M66" s="6" t="str">
        <f ca="1">IFERROR(VLOOKUP(IDNMaps[[#This Row],[Type]],RecordCount[],6,0)&amp;"-"&amp;IDNMaps[[#This Row],[Type Count]],"")</f>
        <v>Form Fields-2</v>
      </c>
      <c r="N66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6" s="6" t="str">
        <f ca="1">IF(IDNMaps[[#This Row],[Name]]="","","("&amp;IDNMaps[[#This Row],[Type]]&amp;") "&amp;IDNMaps[[#This Row],[Name]])</f>
        <v>(Fields) ProductTransactionNature/NewTransactionProductNature/status</v>
      </c>
      <c r="P66" s="6">
        <f ca="1">IFERROR(VLOOKUP(IDNMaps[[#This Row],[Primary]],INDIRECT(VLOOKUP(IDNMaps[[#This Row],[Type]],RecordCount[],2,0)),VLOOKUP(IDNMaps[[#This Row],[Type]],RecordCount[],8,0),0),"")</f>
        <v>310102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3</v>
      </c>
      <c r="M67" s="6" t="str">
        <f ca="1">IFERROR(VLOOKUP(IDNMaps[[#This Row],[Type]],RecordCount[],6,0)&amp;"-"&amp;IDNMaps[[#This Row],[Type Count]],"")</f>
        <v>Form Fields-3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7" s="6" t="str">
        <f ca="1">IF(IDNMaps[[#This Row],[Name]]="","","("&amp;IDNMaps[[#This Row],[Type]]&amp;") "&amp;IDNMaps[[#This Row],[Name]])</f>
        <v>(Fields) ProductTransactionType/NewProductTransactionType/name</v>
      </c>
      <c r="P67" s="6">
        <f ca="1">IFERROR(VLOOKUP(IDNMaps[[#This Row],[Primary]],INDIRECT(VLOOKUP(IDNMaps[[#This Row],[Type]],RecordCount[],2,0)),VLOOKUP(IDNMaps[[#This Row],[Type]],RecordCount[],8,0),0),"")</f>
        <v>310103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4</v>
      </c>
      <c r="M68" s="6" t="str">
        <f ca="1">IFERROR(VLOOKUP(IDNMaps[[#This Row],[Type]],RecordCount[],6,0)&amp;"-"&amp;IDNMaps[[#This Row],[Type Count]],"")</f>
        <v>Form Fields-4</v>
      </c>
      <c r="N68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8" s="6" t="str">
        <f ca="1">IF(IDNMaps[[#This Row],[Name]]="","","("&amp;IDNMaps[[#This Row],[Type]]&amp;") "&amp;IDNMaps[[#This Row],[Name]])</f>
        <v>(Fields) ProductTransactionType/NewProductTransactionType/status</v>
      </c>
      <c r="P68" s="6">
        <f ca="1">IFERROR(VLOOKUP(IDNMaps[[#This Row],[Primary]],INDIRECT(VLOOKUP(IDNMaps[[#This Row],[Type]],RecordCount[],2,0)),VLOOKUP(IDNMaps[[#This Row],[Type]],RecordCount[],8,0),0),"")</f>
        <v>310104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5</v>
      </c>
      <c r="M69" s="6" t="str">
        <f ca="1">IFERROR(VLOOKUP(IDNMaps[[#This Row],[Type]],RecordCount[],6,0)&amp;"-"&amp;IDNMaps[[#This Row],[Type Count]],"")</f>
        <v>Form Fields-5</v>
      </c>
      <c r="N6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9" s="6" t="str">
        <f ca="1">IF(IDNMaps[[#This Row],[Name]]="","","("&amp;IDNMaps[[#This Row],[Type]]&amp;") "&amp;IDNMaps[[#This Row],[Name]])</f>
        <v>(Fields) Setting/AddNewSetting/name</v>
      </c>
      <c r="P69" s="6">
        <f ca="1">IFERROR(VLOOKUP(IDNMaps[[#This Row],[Primary]],INDIRECT(VLOOKUP(IDNMaps[[#This Row],[Type]],RecordCount[],2,0)),VLOOKUP(IDNMaps[[#This Row],[Type]],RecordCount[],8,0),0),"")</f>
        <v>310105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6</v>
      </c>
      <c r="M70" s="6" t="str">
        <f ca="1">IFERROR(VLOOKUP(IDNMaps[[#This Row],[Type]],RecordCount[],6,0)&amp;"-"&amp;IDNMaps[[#This Row],[Type Count]],"")</f>
        <v>Form Fields-6</v>
      </c>
      <c r="N7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0" s="6" t="str">
        <f ca="1">IF(IDNMaps[[#This Row],[Name]]="","","("&amp;IDNMaps[[#This Row],[Type]]&amp;") "&amp;IDNMaps[[#This Row],[Name]])</f>
        <v>(Fields) Setting/AddNewSetting/value</v>
      </c>
      <c r="P70" s="6">
        <f ca="1">IFERROR(VLOOKUP(IDNMaps[[#This Row],[Primary]],INDIRECT(VLOOKUP(IDNMaps[[#This Row],[Type]],RecordCount[],2,0)),VLOOKUP(IDNMaps[[#This Row],[Type]],RecordCount[],8,0),0),"")</f>
        <v>310106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7</v>
      </c>
      <c r="M71" s="6" t="str">
        <f ca="1">IFERROR(VLOOKUP(IDNMaps[[#This Row],[Type]],RecordCount[],6,0)&amp;"-"&amp;IDNMaps[[#This Row],[Type Count]],"")</f>
        <v>Form Fields-7</v>
      </c>
      <c r="N7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1" s="6" t="str">
        <f ca="1">IF(IDNMaps[[#This Row],[Name]]="","","("&amp;IDNMaps[[#This Row],[Type]]&amp;") "&amp;IDNMaps[[#This Row],[Name]])</f>
        <v>(Fields) Setting/AddNewSetting/status</v>
      </c>
      <c r="P71" s="6">
        <f ca="1">IFERROR(VLOOKUP(IDNMaps[[#This Row],[Primary]],INDIRECT(VLOOKUP(IDNMaps[[#This Row],[Type]],RecordCount[],2,0)),VLOOKUP(IDNMaps[[#This Row],[Type]],RecordCount[],8,0),0),"")</f>
        <v>310107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8</v>
      </c>
      <c r="M72" s="6" t="str">
        <f ca="1">IFERROR(VLOOKUP(IDNMaps[[#This Row],[Type]],RecordCount[],6,0)&amp;"-"&amp;IDNMaps[[#This Row],[Type Count]],"")</f>
        <v>Form Fields-8</v>
      </c>
      <c r="N7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2" s="6" t="str">
        <f ca="1">IF(IDNMaps[[#This Row],[Name]]="","","("&amp;IDNMaps[[#This Row],[Type]]&amp;") "&amp;IDNMaps[[#This Row],[Name]])</f>
        <v>(Fields) Setting/AddNewSetting/description</v>
      </c>
      <c r="P72" s="6">
        <f ca="1">IFERROR(VLOOKUP(IDNMaps[[#This Row],[Primary]],INDIRECT(VLOOKUP(IDNMaps[[#This Row],[Type]],RecordCount[],2,0)),VLOOKUP(IDNMaps[[#This Row],[Type]],RecordCount[],8,0),0),"")</f>
        <v>310108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9</v>
      </c>
      <c r="M73" s="6" t="str">
        <f ca="1">IFERROR(VLOOKUP(IDNMaps[[#This Row],[Type]],RecordCount[],6,0)&amp;"-"&amp;IDNMaps[[#This Row],[Type Count]],"")</f>
        <v>Form Fields-9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3" s="6" t="str">
        <f ca="1">IF(IDNMaps[[#This Row],[Name]]="","","("&amp;IDNMaps[[#This Row],[Type]]&amp;") "&amp;IDNMaps[[#This Row],[Name]])</f>
        <v>(Fields) UserSetting/AddNewUserSetting/user</v>
      </c>
      <c r="P73" s="6">
        <f ca="1">IFERROR(VLOOKUP(IDNMaps[[#This Row],[Primary]],INDIRECT(VLOOKUP(IDNMaps[[#This Row],[Type]],RecordCount[],2,0)),VLOOKUP(IDNMaps[[#This Row],[Type]],RecordCount[],8,0),0),"")</f>
        <v>310109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10</v>
      </c>
      <c r="M74" s="6" t="str">
        <f ca="1">IFERROR(VLOOKUP(IDNMaps[[#This Row],[Type]],RecordCount[],6,0)&amp;"-"&amp;IDNMaps[[#This Row],[Type Count]],"")</f>
        <v>Form Fields-10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4" s="6" t="str">
        <f ca="1">IF(IDNMaps[[#This Row],[Name]]="","","("&amp;IDNMaps[[#This Row],[Type]]&amp;") "&amp;IDNMaps[[#This Row],[Name]])</f>
        <v>(Fields) UserSetting/AddNewUserSetting/setting</v>
      </c>
      <c r="P74" s="6">
        <f ca="1">IFERROR(VLOOKUP(IDNMaps[[#This Row],[Primary]],INDIRECT(VLOOKUP(IDNMaps[[#This Row],[Type]],RecordCount[],2,0)),VLOOKUP(IDNMaps[[#This Row],[Type]],RecordCount[],8,0),0),"")</f>
        <v>310110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11</v>
      </c>
      <c r="M75" s="6" t="str">
        <f ca="1">IFERROR(VLOOKUP(IDNMaps[[#This Row],[Type]],RecordCount[],6,0)&amp;"-"&amp;IDNMaps[[#This Row],[Type Count]],"")</f>
        <v>Form Fields-11</v>
      </c>
      <c r="N7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5" s="6" t="str">
        <f ca="1">IF(IDNMaps[[#This Row],[Name]]="","","("&amp;IDNMaps[[#This Row],[Type]]&amp;") "&amp;IDNMaps[[#This Row],[Name]])</f>
        <v>(Fields) UserSetting/AddNewUserSetting/value</v>
      </c>
      <c r="P75" s="6">
        <f ca="1">IFERROR(VLOOKUP(IDNMaps[[#This Row],[Primary]],INDIRECT(VLOOKUP(IDNMaps[[#This Row],[Type]],RecordCount[],2,0)),VLOOKUP(IDNMaps[[#This Row],[Type]],RecordCount[],8,0),0),"")</f>
        <v>310111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12</v>
      </c>
      <c r="M76" s="6" t="str">
        <f ca="1">IFERROR(VLOOKUP(IDNMaps[[#This Row],[Type]],RecordCount[],6,0)&amp;"-"&amp;IDNMaps[[#This Row],[Type Count]],"")</f>
        <v>Form Fields-12</v>
      </c>
      <c r="N76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6" s="6" t="str">
        <f ca="1">IF(IDNMaps[[#This Row],[Name]]="","","("&amp;IDNMaps[[#This Row],[Type]]&amp;") "&amp;IDNMaps[[#This Row],[Name]])</f>
        <v>(Fields) UserSetting/ChangeUserSettingStatus/status</v>
      </c>
      <c r="P76" s="6">
        <f ca="1">IFERROR(VLOOKUP(IDNMaps[[#This Row],[Primary]],INDIRECT(VLOOKUP(IDNMaps[[#This Row],[Type]],RecordCount[],2,0)),VLOOKUP(IDNMaps[[#This Row],[Type]],RecordCount[],8,0),0),"")</f>
        <v>310112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13</v>
      </c>
      <c r="M77" s="6" t="str">
        <f ca="1">IFERROR(VLOOKUP(IDNMaps[[#This Row],[Type]],RecordCount[],6,0)&amp;"-"&amp;IDNMaps[[#This Row],[Type Count]],"")</f>
        <v>Form Fields-13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7" s="6" t="str">
        <f ca="1">IF(IDNMaps[[#This Row],[Name]]="","","("&amp;IDNMaps[[#This Row],[Type]]&amp;") "&amp;IDNMaps[[#This Row],[Name]])</f>
        <v>(Fields) UserStoreArea/AddUserStoreAreaForm/user</v>
      </c>
      <c r="P77" s="6">
        <f ca="1">IFERROR(VLOOKUP(IDNMaps[[#This Row],[Primary]],INDIRECT(VLOOKUP(IDNMaps[[#This Row],[Type]],RecordCount[],2,0)),VLOOKUP(IDNMaps[[#This Row],[Type]],RecordCount[],8,0),0),"")</f>
        <v>310113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14</v>
      </c>
      <c r="M78" s="6" t="str">
        <f ca="1">IFERROR(VLOOKUP(IDNMaps[[#This Row],[Type]],RecordCount[],6,0)&amp;"-"&amp;IDNMaps[[#This Row],[Type Count]],"")</f>
        <v>Form Fields-14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8" s="6" t="str">
        <f ca="1">IF(IDNMaps[[#This Row],[Name]]="","","("&amp;IDNMaps[[#This Row],[Type]]&amp;") "&amp;IDNMaps[[#This Row],[Name]])</f>
        <v>(Fields) UserStoreArea/AddUserStoreAreaForm/store</v>
      </c>
      <c r="P78" s="6">
        <f ca="1">IFERROR(VLOOKUP(IDNMaps[[#This Row],[Primary]],INDIRECT(VLOOKUP(IDNMaps[[#This Row],[Type]],RecordCount[],2,0)),VLOOKUP(IDNMaps[[#This Row],[Type]],RecordCount[],8,0),0),"")</f>
        <v>310114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15</v>
      </c>
      <c r="M79" s="6" t="str">
        <f ca="1">IFERROR(VLOOKUP(IDNMaps[[#This Row],[Type]],RecordCount[],6,0)&amp;"-"&amp;IDNMaps[[#This Row],[Type Count]],"")</f>
        <v>Form Fields-15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9" s="6" t="str">
        <f ca="1">IF(IDNMaps[[#This Row],[Name]]="","","("&amp;IDNMaps[[#This Row],[Type]]&amp;") "&amp;IDNMaps[[#This Row],[Name]])</f>
        <v>(Fields) UserStoreArea/AddUserStoreAreaForm/area</v>
      </c>
      <c r="P79" s="6">
        <f ca="1">IFERROR(VLOOKUP(IDNMaps[[#This Row],[Primary]],INDIRECT(VLOOKUP(IDNMaps[[#This Row],[Type]],RecordCount[],2,0)),VLOOKUP(IDNMaps[[#This Row],[Type]],RecordCount[],8,0),0),"")</f>
        <v>310115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16</v>
      </c>
      <c r="M80" s="6" t="str">
        <f ca="1">IFERROR(VLOOKUP(IDNMaps[[#This Row],[Type]],RecordCount[],6,0)&amp;"-"&amp;IDNMaps[[#This Row],[Type Count]],"")</f>
        <v>Form Fields-16</v>
      </c>
      <c r="N80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0" s="6" t="str">
        <f ca="1">IF(IDNMaps[[#This Row],[Name]]="","","("&amp;IDNMaps[[#This Row],[Type]]&amp;") "&amp;IDNMaps[[#This Row],[Name]])</f>
        <v>(Fields) UserStoreArea/AddUserStoreAreaForm/status</v>
      </c>
      <c r="P80" s="6">
        <f ca="1">IFERROR(VLOOKUP(IDNMaps[[#This Row],[Primary]],INDIRECT(VLOOKUP(IDNMaps[[#This Row],[Type]],RecordCount[],2,0)),VLOOKUP(IDNMaps[[#This Row],[Type]],RecordCount[],8,0),0),"")</f>
        <v>310116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" workbookViewId="0">
      <selection activeCell="A47" sqref="A4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5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8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1851</v>
      </c>
      <c r="B47" s="4" t="s">
        <v>828</v>
      </c>
      <c r="C47" s="5" t="s">
        <v>1851</v>
      </c>
      <c r="D47" s="4" t="s">
        <v>829</v>
      </c>
      <c r="E47" s="5" t="s">
        <v>1269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1852</v>
      </c>
      <c r="B48" s="4" t="s">
        <v>828</v>
      </c>
      <c r="C48" s="5" t="s">
        <v>1852</v>
      </c>
      <c r="D48" s="4" t="s">
        <v>829</v>
      </c>
      <c r="E48" s="5" t="s">
        <v>1269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822</v>
      </c>
      <c r="B49" s="4" t="s">
        <v>782</v>
      </c>
      <c r="C49" s="4" t="s">
        <v>763</v>
      </c>
      <c r="D49" s="4" t="s">
        <v>763</v>
      </c>
      <c r="E49" s="4"/>
      <c r="F49" s="4"/>
      <c r="G49" s="4"/>
      <c r="H49" s="4"/>
      <c r="I49" s="4"/>
      <c r="J49" s="32">
        <f>COUNTIF(TableFields[Field],Columns[[#This Row],[Column]])</f>
        <v>1</v>
      </c>
    </row>
    <row r="50" spans="1:10" x14ac:dyDescent="0.25">
      <c r="A50" s="4" t="s">
        <v>823</v>
      </c>
      <c r="B50" s="4" t="s">
        <v>782</v>
      </c>
      <c r="C50" s="4" t="s">
        <v>824</v>
      </c>
      <c r="D50" s="4" t="s">
        <v>760</v>
      </c>
      <c r="E50" s="4"/>
      <c r="F50" s="4"/>
      <c r="G50" s="4"/>
      <c r="H50" s="4"/>
      <c r="I50" s="4"/>
      <c r="J50" s="32">
        <f>COUNTIF(TableFields[Field],Columns[[#This Row],[Column]])</f>
        <v>2</v>
      </c>
    </row>
    <row r="51" spans="1:10" x14ac:dyDescent="0.25">
      <c r="A51" s="4" t="s">
        <v>832</v>
      </c>
      <c r="B51" s="4" t="s">
        <v>794</v>
      </c>
      <c r="C51" s="4" t="s">
        <v>824</v>
      </c>
      <c r="D51" s="4" t="s">
        <v>760</v>
      </c>
      <c r="E51" s="4"/>
      <c r="F51" s="4"/>
      <c r="G51" s="4"/>
      <c r="H51" s="4"/>
      <c r="I51" s="4"/>
      <c r="J51" s="32">
        <f>COUNTIF(TableFields[Field],Columns[[#This Row],[Column]])</f>
        <v>3</v>
      </c>
    </row>
    <row r="52" spans="1:10" x14ac:dyDescent="0.25">
      <c r="A52" s="4" t="s">
        <v>825</v>
      </c>
      <c r="B52" s="4" t="s">
        <v>828</v>
      </c>
      <c r="C52" s="4" t="s">
        <v>825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x14ac:dyDescent="0.25">
      <c r="A53" s="4" t="s">
        <v>826</v>
      </c>
      <c r="B53" s="4" t="s">
        <v>828</v>
      </c>
      <c r="C53" s="4" t="s">
        <v>826</v>
      </c>
      <c r="D53" s="4" t="s">
        <v>829</v>
      </c>
      <c r="E53" s="4" t="s">
        <v>830</v>
      </c>
      <c r="F53" s="4"/>
      <c r="G53" s="4"/>
      <c r="H53" s="4"/>
      <c r="I53" s="4"/>
      <c r="J53" s="32">
        <f>COUNTIF(TableFields[Field],Columns[[#This Row],[Column]])</f>
        <v>1</v>
      </c>
    </row>
    <row r="54" spans="1:10" x14ac:dyDescent="0.25">
      <c r="A54" s="4" t="s">
        <v>827</v>
      </c>
      <c r="B54" s="4" t="s">
        <v>828</v>
      </c>
      <c r="C54" s="4" t="s">
        <v>827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833</v>
      </c>
      <c r="B55" s="4" t="s">
        <v>774</v>
      </c>
      <c r="C55" s="4" t="s">
        <v>834</v>
      </c>
      <c r="D55" s="4" t="s">
        <v>836</v>
      </c>
      <c r="E55" s="4" t="s">
        <v>835</v>
      </c>
      <c r="F55" s="4"/>
      <c r="G55" s="4"/>
      <c r="H55" s="4"/>
      <c r="I55" s="4"/>
      <c r="J55" s="32">
        <f>COUNTIF(TableFields[Field],Columns[[#This Row],[Column]])</f>
        <v>2</v>
      </c>
    </row>
    <row r="56" spans="1:10" x14ac:dyDescent="0.25">
      <c r="A56" s="4" t="s">
        <v>837</v>
      </c>
      <c r="B56" s="4" t="s">
        <v>828</v>
      </c>
      <c r="C56" s="4" t="s">
        <v>837</v>
      </c>
      <c r="D56" s="4" t="s">
        <v>829</v>
      </c>
      <c r="E56" s="4" t="s">
        <v>838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 x14ac:dyDescent="0.25">
      <c r="A57" s="4" t="s">
        <v>840</v>
      </c>
      <c r="B57" s="4" t="s">
        <v>794</v>
      </c>
      <c r="C57" s="4" t="s">
        <v>841</v>
      </c>
      <c r="D57" s="4" t="s">
        <v>839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842</v>
      </c>
      <c r="B58" s="4" t="s">
        <v>843</v>
      </c>
      <c r="C58" s="4" t="s">
        <v>844</v>
      </c>
      <c r="D58" s="4"/>
      <c r="E58" s="4" t="s">
        <v>845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847</v>
      </c>
      <c r="B59" s="4" t="s">
        <v>794</v>
      </c>
      <c r="C59" s="4" t="s">
        <v>35</v>
      </c>
      <c r="D59" s="4" t="s">
        <v>846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848</v>
      </c>
      <c r="B60" s="4" t="s">
        <v>770</v>
      </c>
      <c r="C60" s="4" t="s">
        <v>848</v>
      </c>
      <c r="D60" s="4">
        <v>20</v>
      </c>
      <c r="E60" s="4" t="s">
        <v>772</v>
      </c>
      <c r="F60" s="4" t="s">
        <v>771</v>
      </c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849</v>
      </c>
      <c r="B61" s="4" t="s">
        <v>783</v>
      </c>
      <c r="C61" s="4" t="s">
        <v>849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x14ac:dyDescent="0.25">
      <c r="A62" s="4" t="s">
        <v>857</v>
      </c>
      <c r="B62" s="4" t="s">
        <v>785</v>
      </c>
      <c r="C62" s="4" t="s">
        <v>849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x14ac:dyDescent="0.25">
      <c r="A63" s="4" t="s">
        <v>850</v>
      </c>
      <c r="B63" s="4" t="s">
        <v>783</v>
      </c>
      <c r="C63" s="4" t="s">
        <v>850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858</v>
      </c>
      <c r="B64" s="4" t="s">
        <v>785</v>
      </c>
      <c r="C64" s="4" t="s">
        <v>850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851</v>
      </c>
      <c r="B65" s="4" t="s">
        <v>782</v>
      </c>
      <c r="C65" s="4" t="s">
        <v>766</v>
      </c>
      <c r="D65" s="4" t="s">
        <v>766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852</v>
      </c>
      <c r="B66" s="4" t="s">
        <v>782</v>
      </c>
      <c r="C66" s="4" t="s">
        <v>852</v>
      </c>
      <c r="D66" s="4" t="s">
        <v>765</v>
      </c>
      <c r="E66" s="4"/>
      <c r="F66" s="4"/>
      <c r="G66" s="4"/>
      <c r="H66" s="4"/>
      <c r="I66" s="4"/>
      <c r="J66" s="32">
        <f>COUNTIF(TableFields[Field],Columns[[#This Row],[Column]])</f>
        <v>1</v>
      </c>
    </row>
    <row r="67" spans="1:10" x14ac:dyDescent="0.25">
      <c r="A67" s="4" t="s">
        <v>853</v>
      </c>
      <c r="B67" s="4" t="s">
        <v>782</v>
      </c>
      <c r="C67" s="4" t="s">
        <v>767</v>
      </c>
      <c r="D67" s="4" t="s">
        <v>767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854</v>
      </c>
      <c r="B68" s="4" t="s">
        <v>774</v>
      </c>
      <c r="C68" s="4" t="s">
        <v>854</v>
      </c>
      <c r="D68" s="4" t="s">
        <v>855</v>
      </c>
      <c r="E68" s="4" t="s">
        <v>830</v>
      </c>
      <c r="F68" s="4" t="s">
        <v>771</v>
      </c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856</v>
      </c>
      <c r="B69" s="4" t="s">
        <v>783</v>
      </c>
      <c r="C69" s="4" t="s">
        <v>856</v>
      </c>
      <c r="D69" s="4"/>
      <c r="E69" s="4" t="s">
        <v>772</v>
      </c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859</v>
      </c>
      <c r="B70" s="4" t="s">
        <v>785</v>
      </c>
      <c r="C70" s="4" t="s">
        <v>856</v>
      </c>
      <c r="D70" s="4"/>
      <c r="E70" s="4" t="s">
        <v>788</v>
      </c>
      <c r="F70" s="4" t="s">
        <v>790</v>
      </c>
      <c r="G70" s="4" t="s">
        <v>786</v>
      </c>
      <c r="H70" s="4" t="s">
        <v>789</v>
      </c>
      <c r="I70" s="4"/>
      <c r="J70" s="32">
        <f>COUNTIF(TableFields[Field],Columns[[#This Row],[Column]])</f>
        <v>0</v>
      </c>
    </row>
    <row r="71" spans="1:10" x14ac:dyDescent="0.25">
      <c r="A71" s="4" t="s">
        <v>860</v>
      </c>
      <c r="B71" s="4" t="s">
        <v>782</v>
      </c>
      <c r="C71" s="4" t="s">
        <v>768</v>
      </c>
      <c r="D71" s="4" t="s">
        <v>768</v>
      </c>
      <c r="E71" s="4"/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862</v>
      </c>
      <c r="B72" s="4" t="s">
        <v>798</v>
      </c>
      <c r="C72" s="4" t="s">
        <v>863</v>
      </c>
      <c r="D72" s="4">
        <v>30</v>
      </c>
      <c r="E72" s="4" t="s">
        <v>772</v>
      </c>
      <c r="F72" s="4" t="s">
        <v>864</v>
      </c>
      <c r="G72" s="4"/>
      <c r="H72" s="4"/>
      <c r="I72" s="4"/>
      <c r="J72" s="32">
        <f>COUNTIF(TableFields[Field],Columns[[#This Row],[Column]])</f>
        <v>1</v>
      </c>
    </row>
    <row r="73" spans="1:10" x14ac:dyDescent="0.25">
      <c r="A73" s="4" t="s">
        <v>865</v>
      </c>
      <c r="B73" s="4" t="s">
        <v>828</v>
      </c>
      <c r="C73" s="4" t="s">
        <v>865</v>
      </c>
      <c r="D73" s="4" t="s">
        <v>866</v>
      </c>
      <c r="E73" s="4" t="s">
        <v>867</v>
      </c>
      <c r="F73" s="4"/>
      <c r="G73" s="4"/>
      <c r="H73" s="4"/>
      <c r="I73" s="4"/>
      <c r="J73" s="32">
        <f>COUNTIF(TableFields[Field],Columns[[#This Row],[Column]])</f>
        <v>1</v>
      </c>
    </row>
    <row r="74" spans="1:10" x14ac:dyDescent="0.25">
      <c r="A74" s="4" t="s">
        <v>868</v>
      </c>
      <c r="B74" s="4" t="s">
        <v>770</v>
      </c>
      <c r="C74" s="4" t="s">
        <v>869</v>
      </c>
      <c r="D74" s="4">
        <v>15</v>
      </c>
      <c r="E74" s="4" t="s">
        <v>772</v>
      </c>
      <c r="F74" s="4" t="s">
        <v>771</v>
      </c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870</v>
      </c>
      <c r="B75" s="4" t="s">
        <v>785</v>
      </c>
      <c r="C75" s="4" t="s">
        <v>869</v>
      </c>
      <c r="D75" s="4"/>
      <c r="E75" s="4" t="s">
        <v>871</v>
      </c>
      <c r="F75" s="4" t="s">
        <v>872</v>
      </c>
      <c r="G75" s="4" t="s">
        <v>786</v>
      </c>
      <c r="H75" s="4" t="s">
        <v>789</v>
      </c>
      <c r="I75" s="4"/>
      <c r="J75" s="32">
        <f>COUNTIF(TableFields[Field],Columns[[#This Row],[Column]])</f>
        <v>0</v>
      </c>
    </row>
    <row r="76" spans="1:10" x14ac:dyDescent="0.25">
      <c r="A76" s="4" t="s">
        <v>873</v>
      </c>
      <c r="B76" s="4" t="s">
        <v>878</v>
      </c>
      <c r="C76" s="4" t="s">
        <v>874</v>
      </c>
      <c r="D76" s="4"/>
      <c r="E76" s="4" t="s">
        <v>830</v>
      </c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879</v>
      </c>
      <c r="B77" s="4" t="s">
        <v>774</v>
      </c>
      <c r="C77" s="4" t="s">
        <v>879</v>
      </c>
      <c r="D77" s="4" t="s">
        <v>882</v>
      </c>
      <c r="E77" s="4" t="s">
        <v>883</v>
      </c>
      <c r="F77" s="4"/>
      <c r="G77" s="4"/>
      <c r="H77" s="4"/>
      <c r="I77" s="4"/>
      <c r="J77" s="32">
        <f>COUNTIF(TableFields[Field],Columns[[#This Row],[Column]])</f>
        <v>1</v>
      </c>
    </row>
    <row r="78" spans="1:10" x14ac:dyDescent="0.25">
      <c r="A78" s="4" t="s">
        <v>884</v>
      </c>
      <c r="B78" s="4" t="s">
        <v>828</v>
      </c>
      <c r="C78" s="4" t="s">
        <v>884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880</v>
      </c>
      <c r="B79" s="5" t="s">
        <v>774</v>
      </c>
      <c r="C79" s="4" t="s">
        <v>880</v>
      </c>
      <c r="D79" s="4" t="s">
        <v>882</v>
      </c>
      <c r="E79" s="4" t="s">
        <v>883</v>
      </c>
      <c r="F79" s="5"/>
      <c r="G79" s="5"/>
      <c r="H79" s="5"/>
      <c r="I79" s="5"/>
      <c r="J79" s="32">
        <f>COUNTIF(TableFields[Field],Columns[[#This Row],[Column]])</f>
        <v>1</v>
      </c>
    </row>
    <row r="80" spans="1:10" x14ac:dyDescent="0.25">
      <c r="A80" s="4" t="s">
        <v>885</v>
      </c>
      <c r="B80" s="4" t="s">
        <v>828</v>
      </c>
      <c r="C80" s="4" t="s">
        <v>885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886</v>
      </c>
      <c r="B81" s="4" t="s">
        <v>770</v>
      </c>
      <c r="C81" s="4" t="s">
        <v>886</v>
      </c>
      <c r="D81" s="4">
        <v>5</v>
      </c>
      <c r="E81" s="4" t="s">
        <v>772</v>
      </c>
      <c r="F81" s="4" t="s">
        <v>771</v>
      </c>
      <c r="G81" s="4"/>
      <c r="H81" s="4"/>
      <c r="I81" s="4"/>
      <c r="J81" s="32">
        <f>COUNTIF(TableFields[Field],Columns[[#This Row],[Column]])</f>
        <v>2</v>
      </c>
    </row>
    <row r="82" spans="1:10" x14ac:dyDescent="0.25">
      <c r="A82" s="4" t="s">
        <v>887</v>
      </c>
      <c r="B82" s="4" t="s">
        <v>770</v>
      </c>
      <c r="C82" s="4" t="s">
        <v>887</v>
      </c>
      <c r="D82" s="4">
        <v>6</v>
      </c>
      <c r="E82" s="4" t="s">
        <v>772</v>
      </c>
      <c r="F82" s="4" t="s">
        <v>771</v>
      </c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894</v>
      </c>
      <c r="B83" s="4" t="s">
        <v>878</v>
      </c>
      <c r="C83" s="4" t="s">
        <v>894</v>
      </c>
      <c r="D83" s="4"/>
      <c r="E83" s="4" t="s">
        <v>838</v>
      </c>
      <c r="F83" s="4"/>
      <c r="G83" s="4"/>
      <c r="H83" s="4"/>
      <c r="I83" s="4"/>
      <c r="J83" s="58">
        <f>COUNTIF(TableFields[Field],Columns[[#This Row],[Column]])</f>
        <v>1</v>
      </c>
    </row>
    <row r="84" spans="1:10" x14ac:dyDescent="0.25">
      <c r="A84" s="4" t="s">
        <v>897</v>
      </c>
      <c r="B84" s="4" t="s">
        <v>774</v>
      </c>
      <c r="C84" s="4" t="s">
        <v>35</v>
      </c>
      <c r="D84" s="4" t="s">
        <v>898</v>
      </c>
      <c r="E84" s="4" t="s">
        <v>899</v>
      </c>
      <c r="F84" s="4"/>
      <c r="G84" s="4"/>
      <c r="H84" s="4"/>
      <c r="I84" s="4"/>
      <c r="J84" s="58">
        <f>COUNTIF(TableFields[Field],Columns[[#This Row],[Column]])</f>
        <v>0</v>
      </c>
    </row>
    <row r="85" spans="1:10" x14ac:dyDescent="0.25">
      <c r="A85" s="4" t="s">
        <v>900</v>
      </c>
      <c r="B85" s="4" t="s">
        <v>782</v>
      </c>
      <c r="C85" s="4" t="s">
        <v>64</v>
      </c>
      <c r="D85" s="4" t="s">
        <v>75</v>
      </c>
      <c r="E85" s="4"/>
      <c r="F85" s="4"/>
      <c r="G85" s="4"/>
      <c r="H85" s="4"/>
      <c r="I85" s="4"/>
      <c r="J85" s="58">
        <f>COUNTIF(TableFields[Field],Columns[[#This Row],[Column]])</f>
        <v>2</v>
      </c>
    </row>
    <row r="86" spans="1:10" x14ac:dyDescent="0.25">
      <c r="A86" s="4" t="s">
        <v>911</v>
      </c>
      <c r="B86" s="4" t="s">
        <v>794</v>
      </c>
      <c r="C86" s="4" t="s">
        <v>64</v>
      </c>
      <c r="D86" s="4" t="s">
        <v>75</v>
      </c>
      <c r="E86" s="4"/>
      <c r="F86" s="4"/>
      <c r="G86" s="4"/>
      <c r="H86" s="4"/>
      <c r="I86" s="4"/>
      <c r="J86" s="58">
        <f>COUNTIF(TableFields[Field],Columns[[#This Row],[Column]])</f>
        <v>4</v>
      </c>
    </row>
    <row r="87" spans="1:10" x14ac:dyDescent="0.25">
      <c r="A87" s="4" t="s">
        <v>902</v>
      </c>
      <c r="B87" s="4" t="s">
        <v>842</v>
      </c>
      <c r="C87" s="4" t="s">
        <v>903</v>
      </c>
      <c r="D87" s="4"/>
      <c r="E87" s="4" t="s">
        <v>772</v>
      </c>
      <c r="F87" s="4"/>
      <c r="G87" s="4"/>
      <c r="H87" s="4"/>
      <c r="I87" s="4"/>
      <c r="J87" s="58">
        <f>COUNTIF(TableFields[Field],Columns[[#This Row],[Column]])</f>
        <v>1</v>
      </c>
    </row>
    <row r="88" spans="1:10" x14ac:dyDescent="0.25">
      <c r="A88" s="4" t="s">
        <v>904</v>
      </c>
      <c r="B88" s="4" t="s">
        <v>842</v>
      </c>
      <c r="C88" s="4" t="s">
        <v>905</v>
      </c>
      <c r="D88" s="4"/>
      <c r="E88" s="4" t="s">
        <v>772</v>
      </c>
      <c r="F88" s="4"/>
      <c r="G88" s="4"/>
      <c r="H88" s="4"/>
      <c r="I88" s="4"/>
      <c r="J88" s="58">
        <f>COUNTIF(TableFields[Field],Columns[[#This Row],[Column]])</f>
        <v>1</v>
      </c>
    </row>
    <row r="89" spans="1:10" x14ac:dyDescent="0.25">
      <c r="A89" s="4" t="s">
        <v>906</v>
      </c>
      <c r="B89" s="4" t="s">
        <v>774</v>
      </c>
      <c r="C89" s="4" t="s">
        <v>777</v>
      </c>
      <c r="D89" s="4" t="s">
        <v>907</v>
      </c>
      <c r="E89" s="4" t="s">
        <v>908</v>
      </c>
      <c r="F89" s="4" t="s">
        <v>772</v>
      </c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912</v>
      </c>
      <c r="B90" s="4" t="s">
        <v>782</v>
      </c>
      <c r="C90" s="4" t="s">
        <v>913</v>
      </c>
      <c r="D90" s="4" t="s">
        <v>909</v>
      </c>
      <c r="E90" s="4"/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914</v>
      </c>
      <c r="B91" s="4" t="s">
        <v>828</v>
      </c>
      <c r="C91" s="4" t="s">
        <v>914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915</v>
      </c>
      <c r="B92" s="4" t="s">
        <v>828</v>
      </c>
      <c r="C92" s="4" t="s">
        <v>915</v>
      </c>
      <c r="D92" s="4" t="s">
        <v>829</v>
      </c>
      <c r="E92" s="4" t="s">
        <v>830</v>
      </c>
      <c r="F92" s="4"/>
      <c r="G92" s="4"/>
      <c r="H92" s="4"/>
      <c r="I92" s="4"/>
      <c r="J92" s="58">
        <f>COUNTIF(TableFields[Field],Columns[[#This Row],[Column]])</f>
        <v>2</v>
      </c>
    </row>
    <row r="93" spans="1:10" x14ac:dyDescent="0.25">
      <c r="A93" s="4" t="s">
        <v>979</v>
      </c>
      <c r="B93" s="4" t="s">
        <v>828</v>
      </c>
      <c r="C93" s="4" t="s">
        <v>979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916</v>
      </c>
      <c r="B94" s="4" t="s">
        <v>770</v>
      </c>
      <c r="C94" s="4" t="s">
        <v>916</v>
      </c>
      <c r="D94" s="4">
        <v>5</v>
      </c>
      <c r="E94" s="4" t="s">
        <v>772</v>
      </c>
      <c r="F94" s="4" t="s">
        <v>771</v>
      </c>
      <c r="G94" s="4"/>
      <c r="H94" s="4"/>
      <c r="I94" s="4"/>
      <c r="J94" s="58">
        <f>COUNTIF(TableFields[Field],Columns[[#This Row],[Column]])</f>
        <v>3</v>
      </c>
    </row>
    <row r="95" spans="1:10" x14ac:dyDescent="0.25">
      <c r="A95" s="4" t="s">
        <v>869</v>
      </c>
      <c r="B95" s="4" t="s">
        <v>770</v>
      </c>
      <c r="C95" s="4" t="s">
        <v>869</v>
      </c>
      <c r="D95" s="4">
        <v>5</v>
      </c>
      <c r="E95" s="4" t="s">
        <v>772</v>
      </c>
      <c r="F95" s="4" t="s">
        <v>771</v>
      </c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918</v>
      </c>
      <c r="B96" s="4" t="s">
        <v>794</v>
      </c>
      <c r="C96" s="4" t="s">
        <v>919</v>
      </c>
      <c r="D96" s="4" t="s">
        <v>909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920</v>
      </c>
      <c r="B97" s="4" t="s">
        <v>794</v>
      </c>
      <c r="C97" s="4" t="s">
        <v>921</v>
      </c>
      <c r="D97" s="4" t="s">
        <v>909</v>
      </c>
      <c r="E97" s="4"/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922</v>
      </c>
      <c r="B98" s="4" t="s">
        <v>794</v>
      </c>
      <c r="C98" s="4" t="s">
        <v>924</v>
      </c>
      <c r="D98" s="4" t="s">
        <v>75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923</v>
      </c>
      <c r="B99" s="4" t="s">
        <v>843</v>
      </c>
      <c r="C99" s="4" t="s">
        <v>925</v>
      </c>
      <c r="D99" s="4"/>
      <c r="E99" s="4" t="s">
        <v>772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926</v>
      </c>
      <c r="B100" s="4" t="s">
        <v>828</v>
      </c>
      <c r="C100" s="4" t="s">
        <v>926</v>
      </c>
      <c r="D100" s="4" t="s">
        <v>829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928</v>
      </c>
      <c r="B101" s="4" t="s">
        <v>770</v>
      </c>
      <c r="C101" s="4" t="s">
        <v>928</v>
      </c>
      <c r="D101" s="4">
        <v>15</v>
      </c>
      <c r="E101" s="4" t="s">
        <v>772</v>
      </c>
      <c r="F101" s="4" t="s">
        <v>771</v>
      </c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929</v>
      </c>
      <c r="B102" s="4" t="s">
        <v>828</v>
      </c>
      <c r="C102" s="4" t="s">
        <v>929</v>
      </c>
      <c r="D102" s="4" t="s">
        <v>881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0</v>
      </c>
    </row>
    <row r="103" spans="1:10" x14ac:dyDescent="0.25">
      <c r="A103" s="4" t="s">
        <v>930</v>
      </c>
      <c r="B103" s="4" t="s">
        <v>770</v>
      </c>
      <c r="C103" s="4" t="s">
        <v>931</v>
      </c>
      <c r="D103" s="4">
        <v>15</v>
      </c>
      <c r="E103" s="4" t="s">
        <v>772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932</v>
      </c>
      <c r="B104" s="4" t="s">
        <v>774</v>
      </c>
      <c r="C104" s="4" t="s">
        <v>914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933</v>
      </c>
      <c r="B105" s="4" t="s">
        <v>774</v>
      </c>
      <c r="C105" s="4" t="s">
        <v>957</v>
      </c>
      <c r="D105" s="4" t="s">
        <v>956</v>
      </c>
      <c r="E105" s="4" t="s">
        <v>772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935</v>
      </c>
      <c r="B106" s="4" t="s">
        <v>774</v>
      </c>
      <c r="C106" s="4" t="s">
        <v>934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936</v>
      </c>
      <c r="B107" s="4" t="s">
        <v>794</v>
      </c>
      <c r="C107" s="4" t="s">
        <v>927</v>
      </c>
      <c r="D107" s="4" t="s">
        <v>914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937</v>
      </c>
      <c r="B108" s="4" t="s">
        <v>774</v>
      </c>
      <c r="C108" s="4" t="s">
        <v>958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938</v>
      </c>
      <c r="B109" s="4" t="s">
        <v>774</v>
      </c>
      <c r="C109" s="4" t="s">
        <v>948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939</v>
      </c>
      <c r="B110" s="4" t="s">
        <v>774</v>
      </c>
      <c r="C110" s="4" t="s">
        <v>947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940</v>
      </c>
      <c r="B111" s="4" t="s">
        <v>774</v>
      </c>
      <c r="C111" s="4" t="s">
        <v>946</v>
      </c>
      <c r="D111" s="4" t="s">
        <v>950</v>
      </c>
      <c r="E111" s="4" t="s">
        <v>772</v>
      </c>
      <c r="F111" s="4" t="s">
        <v>954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941</v>
      </c>
      <c r="B112" s="4" t="s">
        <v>774</v>
      </c>
      <c r="C112" s="4" t="s">
        <v>945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942</v>
      </c>
      <c r="B113" s="4" t="s">
        <v>774</v>
      </c>
      <c r="C113" s="4" t="s">
        <v>944</v>
      </c>
      <c r="D113" s="4" t="s">
        <v>951</v>
      </c>
      <c r="E113" s="4" t="s">
        <v>772</v>
      </c>
      <c r="F113" s="4" t="s">
        <v>953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943</v>
      </c>
      <c r="B114" s="4" t="s">
        <v>770</v>
      </c>
      <c r="C114" s="4" t="s">
        <v>926</v>
      </c>
      <c r="D114" s="4">
        <v>15</v>
      </c>
      <c r="E114" s="4" t="s">
        <v>772</v>
      </c>
      <c r="F114" s="4"/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963</v>
      </c>
      <c r="B115" s="4" t="s">
        <v>794</v>
      </c>
      <c r="C115" s="4" t="s">
        <v>849</v>
      </c>
      <c r="D115" s="4" t="s">
        <v>75</v>
      </c>
      <c r="E115" s="4"/>
      <c r="F115" s="4"/>
      <c r="G115" s="4"/>
      <c r="H115" s="4"/>
      <c r="I115" s="4"/>
      <c r="J115" s="58">
        <f>COUNTIF(TableFields[Field],Columns[[#This Row],[Column]])</f>
        <v>3</v>
      </c>
    </row>
    <row r="116" spans="1:10" x14ac:dyDescent="0.25">
      <c r="A116" s="4" t="s">
        <v>965</v>
      </c>
      <c r="B116" s="4" t="s">
        <v>774</v>
      </c>
      <c r="C116" s="4" t="s">
        <v>964</v>
      </c>
      <c r="D116" s="4" t="s">
        <v>966</v>
      </c>
      <c r="E116" s="4" t="s">
        <v>772</v>
      </c>
      <c r="F116" s="4" t="s">
        <v>967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968</v>
      </c>
      <c r="B117" s="4" t="s">
        <v>794</v>
      </c>
      <c r="C117" s="4" t="s">
        <v>969</v>
      </c>
      <c r="D117" s="4" t="s">
        <v>961</v>
      </c>
      <c r="E117" s="4"/>
      <c r="F117" s="4"/>
      <c r="G117" s="4"/>
      <c r="H117" s="4"/>
      <c r="I117" s="4"/>
      <c r="J117" s="58">
        <f>COUNTIF(TableFields[Field],Columns[[#This Row],[Column]])</f>
        <v>2</v>
      </c>
    </row>
    <row r="118" spans="1:10" x14ac:dyDescent="0.25">
      <c r="A118" s="4" t="s">
        <v>970</v>
      </c>
      <c r="B118" s="4" t="s">
        <v>828</v>
      </c>
      <c r="C118" s="4" t="s">
        <v>970</v>
      </c>
      <c r="D118" s="4" t="s">
        <v>829</v>
      </c>
      <c r="E118" s="4" t="s">
        <v>830</v>
      </c>
      <c r="F118" s="4"/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971</v>
      </c>
      <c r="B119" s="4" t="s">
        <v>782</v>
      </c>
      <c r="C119" s="4" t="s">
        <v>914</v>
      </c>
      <c r="D119" s="4" t="s">
        <v>914</v>
      </c>
      <c r="E119" s="4"/>
      <c r="F119" s="4"/>
      <c r="G119" s="4"/>
      <c r="H119" s="4"/>
      <c r="I119" s="4"/>
      <c r="J119" s="58">
        <f>COUNTIF(TableFields[Field],Columns[[#This Row],[Column]])</f>
        <v>0</v>
      </c>
    </row>
    <row r="120" spans="1:10" x14ac:dyDescent="0.25">
      <c r="A120" s="2" t="s">
        <v>1272</v>
      </c>
      <c r="B120" s="2" t="s">
        <v>798</v>
      </c>
      <c r="C120" s="2" t="s">
        <v>1272</v>
      </c>
      <c r="D120" s="2">
        <v>200</v>
      </c>
      <c r="E120" s="2" t="s">
        <v>772</v>
      </c>
      <c r="F120" s="2"/>
      <c r="G120" s="2"/>
      <c r="H120" s="2"/>
      <c r="I120" s="2"/>
      <c r="J120" s="59">
        <f>COUNTIF(TableFields[Field],Columns[[#This Row],[Column]])</f>
        <v>0</v>
      </c>
    </row>
    <row r="121" spans="1:10" x14ac:dyDescent="0.25">
      <c r="A121" s="4" t="s">
        <v>972</v>
      </c>
      <c r="B121" s="4" t="s">
        <v>774</v>
      </c>
      <c r="C121" s="2" t="s">
        <v>1281</v>
      </c>
      <c r="D121" s="4" t="s">
        <v>973</v>
      </c>
      <c r="E121" s="5" t="s">
        <v>772</v>
      </c>
      <c r="F121" s="4" t="s">
        <v>974</v>
      </c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4" t="s">
        <v>975</v>
      </c>
      <c r="B122" s="4" t="s">
        <v>774</v>
      </c>
      <c r="C122" s="2" t="s">
        <v>1282</v>
      </c>
      <c r="D122" s="4" t="s">
        <v>976</v>
      </c>
      <c r="E122" s="4" t="s">
        <v>772</v>
      </c>
      <c r="F122" s="4" t="s">
        <v>977</v>
      </c>
      <c r="G122" s="4"/>
      <c r="H122" s="4"/>
      <c r="I122" s="4"/>
      <c r="J122" s="58">
        <f>COUNTIF(TableFields[Field],Columns[[#This Row],[Column]])</f>
        <v>0</v>
      </c>
    </row>
    <row r="123" spans="1:10" x14ac:dyDescent="0.25">
      <c r="A123" s="4" t="s">
        <v>978</v>
      </c>
      <c r="B123" s="4" t="s">
        <v>828</v>
      </c>
      <c r="C123" s="4" t="s">
        <v>979</v>
      </c>
      <c r="D123" s="4" t="s">
        <v>829</v>
      </c>
      <c r="E123" s="2" t="s">
        <v>830</v>
      </c>
      <c r="F123" s="4"/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2" t="s">
        <v>1273</v>
      </c>
      <c r="B124" s="2" t="s">
        <v>770</v>
      </c>
      <c r="C124" s="2" t="s">
        <v>1277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x14ac:dyDescent="0.25">
      <c r="A125" s="2" t="s">
        <v>1274</v>
      </c>
      <c r="B125" s="2" t="s">
        <v>770</v>
      </c>
      <c r="C125" s="2" t="s">
        <v>1278</v>
      </c>
      <c r="D125" s="2">
        <v>15</v>
      </c>
      <c r="E125" s="2" t="s">
        <v>772</v>
      </c>
      <c r="F125" s="2"/>
      <c r="G125" s="2"/>
      <c r="H125" s="2"/>
      <c r="I125" s="2"/>
      <c r="J125" s="59">
        <f>COUNTIF(TableFields[Field],Columns[[#This Row],[Column]])</f>
        <v>0</v>
      </c>
    </row>
    <row r="126" spans="1:10" x14ac:dyDescent="0.25">
      <c r="A126" s="2" t="s">
        <v>1275</v>
      </c>
      <c r="B126" s="2" t="s">
        <v>770</v>
      </c>
      <c r="C126" s="2" t="s">
        <v>1279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1276</v>
      </c>
      <c r="B127" s="2" t="s">
        <v>878</v>
      </c>
      <c r="C127" s="2" t="s">
        <v>1280</v>
      </c>
      <c r="D127" s="2"/>
      <c r="E127" s="2" t="s">
        <v>838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4" t="s">
        <v>980</v>
      </c>
      <c r="B128" s="4" t="s">
        <v>794</v>
      </c>
      <c r="C128" s="4" t="s">
        <v>982</v>
      </c>
      <c r="D128" s="4" t="s">
        <v>914</v>
      </c>
      <c r="E128" s="4"/>
      <c r="F128" s="4"/>
      <c r="G128" s="4"/>
      <c r="H128" s="4"/>
      <c r="I128" s="4"/>
      <c r="J128" s="58">
        <f>COUNTIF(TableFields[Field],Columns[[#This Row],[Column]])</f>
        <v>0</v>
      </c>
    </row>
    <row r="129" spans="1:10" x14ac:dyDescent="0.25">
      <c r="A129" s="4" t="s">
        <v>981</v>
      </c>
      <c r="B129" s="4" t="s">
        <v>794</v>
      </c>
      <c r="C129" s="4" t="s">
        <v>983</v>
      </c>
      <c r="D129" s="4" t="s">
        <v>914</v>
      </c>
      <c r="E129" s="4"/>
      <c r="F129" s="4"/>
      <c r="G129" s="4"/>
      <c r="H129" s="4"/>
      <c r="I129" s="4"/>
      <c r="J129" s="58">
        <f>COUNTIF(TableFields[Field],Columns[[#This Row],[Column]])</f>
        <v>0</v>
      </c>
    </row>
    <row r="130" spans="1:10" x14ac:dyDescent="0.25">
      <c r="A130" s="4" t="s">
        <v>1784</v>
      </c>
      <c r="B130" s="4" t="s">
        <v>798</v>
      </c>
      <c r="C130" s="4" t="s">
        <v>1784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2</v>
      </c>
    </row>
    <row r="131" spans="1:10" x14ac:dyDescent="0.25">
      <c r="A131" s="4" t="s">
        <v>1785</v>
      </c>
      <c r="B131" s="4" t="s">
        <v>798</v>
      </c>
      <c r="C131" s="4" t="s">
        <v>1785</v>
      </c>
      <c r="D131" s="4">
        <v>15</v>
      </c>
      <c r="E131" s="4" t="s">
        <v>772</v>
      </c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1786</v>
      </c>
      <c r="B132" s="4" t="s">
        <v>798</v>
      </c>
      <c r="C132" s="4" t="s">
        <v>1786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1</v>
      </c>
    </row>
    <row r="133" spans="1:10" x14ac:dyDescent="0.25">
      <c r="A133" s="4" t="s">
        <v>1706</v>
      </c>
      <c r="B133" s="4" t="s">
        <v>770</v>
      </c>
      <c r="C133" s="4" t="s">
        <v>1706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5</v>
      </c>
    </row>
    <row r="134" spans="1:10" x14ac:dyDescent="0.25">
      <c r="A134" s="4" t="s">
        <v>1739</v>
      </c>
      <c r="B134" s="4" t="s">
        <v>770</v>
      </c>
      <c r="C134" s="4" t="s">
        <v>1739</v>
      </c>
      <c r="D134" s="4">
        <v>30</v>
      </c>
      <c r="E134" s="4" t="s">
        <v>772</v>
      </c>
      <c r="F134" s="4" t="s">
        <v>771</v>
      </c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1740</v>
      </c>
      <c r="B135" s="4" t="s">
        <v>770</v>
      </c>
      <c r="C135" s="4" t="s">
        <v>1740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1743</v>
      </c>
      <c r="B136" s="4" t="s">
        <v>774</v>
      </c>
      <c r="C136" s="4" t="s">
        <v>1742</v>
      </c>
      <c r="D136" s="4" t="s">
        <v>1744</v>
      </c>
      <c r="E136" s="4" t="s">
        <v>772</v>
      </c>
      <c r="F136" s="4" t="s">
        <v>1745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1787</v>
      </c>
      <c r="B137" s="4" t="s">
        <v>774</v>
      </c>
      <c r="C137" s="4" t="s">
        <v>1787</v>
      </c>
      <c r="D137" s="4" t="s">
        <v>1788</v>
      </c>
      <c r="E137" s="4" t="s">
        <v>772</v>
      </c>
      <c r="F137" s="4" t="s">
        <v>1745</v>
      </c>
      <c r="G137" s="4"/>
      <c r="H137" s="4"/>
      <c r="I137" s="4"/>
      <c r="J137" s="58">
        <f>COUNTIF(TableFields[Field],Columns[[#This Row],[Column]])</f>
        <v>2</v>
      </c>
    </row>
    <row r="138" spans="1:10" x14ac:dyDescent="0.25">
      <c r="A138" s="4" t="s">
        <v>1746</v>
      </c>
      <c r="B138" s="4" t="s">
        <v>798</v>
      </c>
      <c r="C138" s="4" t="s">
        <v>1746</v>
      </c>
      <c r="D138" s="4">
        <v>60</v>
      </c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1747</v>
      </c>
      <c r="B139" s="4" t="s">
        <v>798</v>
      </c>
      <c r="C139" s="4" t="s">
        <v>1747</v>
      </c>
      <c r="D139" s="4">
        <v>60</v>
      </c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1748</v>
      </c>
      <c r="B140" s="4" t="s">
        <v>842</v>
      </c>
      <c r="C140" s="4" t="s">
        <v>1748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1777</v>
      </c>
      <c r="B141" s="4" t="s">
        <v>1779</v>
      </c>
      <c r="C141" s="4" t="s">
        <v>1777</v>
      </c>
      <c r="D141" s="4"/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1778</v>
      </c>
      <c r="B142" s="4" t="s">
        <v>1779</v>
      </c>
      <c r="C142" s="4" t="s">
        <v>1778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1795</v>
      </c>
      <c r="B143" s="4" t="s">
        <v>1779</v>
      </c>
      <c r="C143" s="4" t="s">
        <v>1796</v>
      </c>
      <c r="D143" s="4"/>
      <c r="E143" s="4" t="s">
        <v>772</v>
      </c>
      <c r="F143" s="4" t="s">
        <v>830</v>
      </c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1780</v>
      </c>
      <c r="B144" s="4" t="s">
        <v>774</v>
      </c>
      <c r="C144" s="4" t="s">
        <v>964</v>
      </c>
      <c r="D144" s="4" t="s">
        <v>1781</v>
      </c>
      <c r="E144" s="4" t="s">
        <v>772</v>
      </c>
      <c r="F144" s="4" t="s">
        <v>1782</v>
      </c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1799</v>
      </c>
      <c r="B145" s="4" t="s">
        <v>794</v>
      </c>
      <c r="C145" s="4" t="s">
        <v>913</v>
      </c>
      <c r="D145" s="4" t="s">
        <v>909</v>
      </c>
      <c r="E145" s="4"/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1800</v>
      </c>
      <c r="B146" s="4" t="s">
        <v>828</v>
      </c>
      <c r="C146" s="4" t="s">
        <v>1801</v>
      </c>
      <c r="D146" s="4" t="s">
        <v>829</v>
      </c>
      <c r="E146" s="4" t="s">
        <v>830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1814</v>
      </c>
      <c r="B147" s="4" t="s">
        <v>770</v>
      </c>
      <c r="C147" s="4" t="s">
        <v>1813</v>
      </c>
      <c r="D147" s="4">
        <v>15</v>
      </c>
      <c r="E147" s="4" t="s">
        <v>772</v>
      </c>
      <c r="F147" s="4" t="s">
        <v>771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1815</v>
      </c>
      <c r="B148" s="4" t="s">
        <v>798</v>
      </c>
      <c r="C148" s="4" t="s">
        <v>1816</v>
      </c>
      <c r="D148" s="4">
        <v>30</v>
      </c>
      <c r="E148" s="4" t="s">
        <v>772</v>
      </c>
      <c r="F148" s="4" t="s">
        <v>771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1850</v>
      </c>
      <c r="B149" s="4" t="s">
        <v>798</v>
      </c>
      <c r="C149" s="4" t="s">
        <v>1850</v>
      </c>
      <c r="D149" s="4">
        <v>15</v>
      </c>
      <c r="E149" s="4" t="s">
        <v>772</v>
      </c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5" t="s">
        <v>984</v>
      </c>
      <c r="B150" s="5" t="s">
        <v>770</v>
      </c>
      <c r="C150" s="5" t="s">
        <v>985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 x14ac:dyDescent="0.25">
      <c r="A151" s="5" t="s">
        <v>986</v>
      </c>
      <c r="B151" s="5" t="s">
        <v>770</v>
      </c>
      <c r="C151" s="5" t="s">
        <v>987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 x14ac:dyDescent="0.25">
      <c r="A152" s="5" t="s">
        <v>988</v>
      </c>
      <c r="B152" s="5" t="s">
        <v>770</v>
      </c>
      <c r="C152" s="5" t="s">
        <v>989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 x14ac:dyDescent="0.25">
      <c r="A153" s="5" t="s">
        <v>990</v>
      </c>
      <c r="B153" s="5" t="s">
        <v>770</v>
      </c>
      <c r="C153" s="5" t="s">
        <v>991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2</v>
      </c>
    </row>
    <row r="154" spans="1:10" x14ac:dyDescent="0.25">
      <c r="A154" s="5" t="s">
        <v>992</v>
      </c>
      <c r="B154" s="5" t="s">
        <v>770</v>
      </c>
      <c r="C154" s="5" t="s">
        <v>993</v>
      </c>
      <c r="D154" s="5">
        <v>20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2</v>
      </c>
    </row>
    <row r="155" spans="1:10" x14ac:dyDescent="0.25">
      <c r="A155" s="5" t="s">
        <v>994</v>
      </c>
      <c r="B155" s="5" t="s">
        <v>828</v>
      </c>
      <c r="C155" s="5" t="s">
        <v>995</v>
      </c>
      <c r="D155" s="5" t="s">
        <v>1030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2</v>
      </c>
    </row>
    <row r="156" spans="1:10" x14ac:dyDescent="0.25">
      <c r="A156" s="5" t="s">
        <v>996</v>
      </c>
      <c r="B156" s="5" t="s">
        <v>828</v>
      </c>
      <c r="C156" s="5" t="s">
        <v>997</v>
      </c>
      <c r="D156" s="5" t="s">
        <v>1030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0</v>
      </c>
    </row>
    <row r="157" spans="1:10" x14ac:dyDescent="0.25">
      <c r="A157" s="5" t="s">
        <v>998</v>
      </c>
      <c r="B157" s="5" t="s">
        <v>842</v>
      </c>
      <c r="C157" s="5" t="s">
        <v>999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 x14ac:dyDescent="0.25">
      <c r="A158" s="5" t="s">
        <v>1000</v>
      </c>
      <c r="B158" s="5" t="s">
        <v>770</v>
      </c>
      <c r="C158" s="5" t="s">
        <v>1001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x14ac:dyDescent="0.25">
      <c r="A159" s="5" t="s">
        <v>1002</v>
      </c>
      <c r="B159" s="5" t="s">
        <v>770</v>
      </c>
      <c r="C159" s="5" t="s">
        <v>1003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 x14ac:dyDescent="0.25">
      <c r="A160" s="5" t="s">
        <v>1004</v>
      </c>
      <c r="B160" s="5" t="s">
        <v>770</v>
      </c>
      <c r="C160" s="5" t="s">
        <v>1005</v>
      </c>
      <c r="D160" s="5">
        <v>15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3</v>
      </c>
    </row>
    <row r="161" spans="1:10" x14ac:dyDescent="0.25">
      <c r="A161" s="5" t="s">
        <v>1006</v>
      </c>
      <c r="B161" s="5" t="s">
        <v>798</v>
      </c>
      <c r="C161" s="5" t="s">
        <v>1029</v>
      </c>
      <c r="D161" s="5">
        <v>60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x14ac:dyDescent="0.25">
      <c r="A162" s="5" t="s">
        <v>1007</v>
      </c>
      <c r="B162" s="5" t="s">
        <v>842</v>
      </c>
      <c r="C162" s="5" t="s">
        <v>1008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0</v>
      </c>
    </row>
    <row r="163" spans="1:10" x14ac:dyDescent="0.25">
      <c r="A163" s="5" t="s">
        <v>1009</v>
      </c>
      <c r="B163" s="5" t="s">
        <v>842</v>
      </c>
      <c r="C163" s="5" t="s">
        <v>1010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0</v>
      </c>
    </row>
    <row r="164" spans="1:10" x14ac:dyDescent="0.25">
      <c r="A164" s="5" t="s">
        <v>1011</v>
      </c>
      <c r="B164" s="5" t="s">
        <v>828</v>
      </c>
      <c r="C164" s="5" t="s">
        <v>1012</v>
      </c>
      <c r="D164" s="5" t="s">
        <v>829</v>
      </c>
      <c r="E164" s="5" t="s">
        <v>830</v>
      </c>
      <c r="F164" s="5"/>
      <c r="G164" s="5"/>
      <c r="H164" s="5"/>
      <c r="I164" s="5"/>
      <c r="J164" s="32">
        <f>COUNTIF(TableFields[Field],Columns[[#This Row],[Column]])</f>
        <v>2</v>
      </c>
    </row>
    <row r="165" spans="1:10" x14ac:dyDescent="0.25">
      <c r="A165" s="5" t="s">
        <v>1013</v>
      </c>
      <c r="B165" s="5" t="s">
        <v>828</v>
      </c>
      <c r="C165" s="5" t="s">
        <v>1014</v>
      </c>
      <c r="D165" s="5" t="s">
        <v>866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 x14ac:dyDescent="0.25">
      <c r="A166" s="5" t="s">
        <v>1015</v>
      </c>
      <c r="B166" s="5" t="s">
        <v>774</v>
      </c>
      <c r="C166" s="5" t="s">
        <v>1016</v>
      </c>
      <c r="D166" s="5" t="s">
        <v>1031</v>
      </c>
      <c r="E166" s="5" t="s">
        <v>1032</v>
      </c>
      <c r="F166" s="5"/>
      <c r="G166" s="5"/>
      <c r="H166" s="5"/>
      <c r="I166" s="5"/>
      <c r="J166" s="32">
        <f>COUNTIF(TableFields[Field],Columns[[#This Row],[Column]])</f>
        <v>0</v>
      </c>
    </row>
    <row r="167" spans="1:10" x14ac:dyDescent="0.25">
      <c r="A167" s="5" t="s">
        <v>1017</v>
      </c>
      <c r="B167" s="5" t="s">
        <v>774</v>
      </c>
      <c r="C167" s="5" t="s">
        <v>1018</v>
      </c>
      <c r="D167" s="5" t="s">
        <v>1033</v>
      </c>
      <c r="E167" s="5" t="s">
        <v>1034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 x14ac:dyDescent="0.25">
      <c r="A168" s="5" t="s">
        <v>1027</v>
      </c>
      <c r="B168" s="5" t="s">
        <v>828</v>
      </c>
      <c r="C168" s="5" t="s">
        <v>1028</v>
      </c>
      <c r="D168" s="5" t="s">
        <v>1030</v>
      </c>
      <c r="E168" s="5" t="s">
        <v>838</v>
      </c>
      <c r="F168" s="5"/>
      <c r="G168" s="5"/>
      <c r="H168" s="5"/>
      <c r="I168" s="5"/>
      <c r="J168" s="32">
        <f>COUNTIF(TableFields[Field],Columns[[#This Row],[Column]])</f>
        <v>2</v>
      </c>
    </row>
    <row r="169" spans="1:10" x14ac:dyDescent="0.25">
      <c r="A169" s="5" t="s">
        <v>1035</v>
      </c>
      <c r="B169" s="5" t="s">
        <v>770</v>
      </c>
      <c r="C169" s="5" t="s">
        <v>1036</v>
      </c>
      <c r="D169" s="5">
        <v>15</v>
      </c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1037</v>
      </c>
      <c r="B170" s="5" t="s">
        <v>770</v>
      </c>
      <c r="C170" s="5" t="s">
        <v>1038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1039</v>
      </c>
      <c r="B171" s="5" t="s">
        <v>798</v>
      </c>
      <c r="C171" s="5" t="s">
        <v>1040</v>
      </c>
      <c r="D171" s="5">
        <v>60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 x14ac:dyDescent="0.25">
      <c r="A172" s="5" t="s">
        <v>1041</v>
      </c>
      <c r="B172" s="5" t="s">
        <v>842</v>
      </c>
      <c r="C172" s="5" t="s">
        <v>1042</v>
      </c>
      <c r="D172" s="5"/>
      <c r="E172" s="5" t="s">
        <v>772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1043</v>
      </c>
      <c r="B173" s="5" t="s">
        <v>842</v>
      </c>
      <c r="C173" s="5" t="s">
        <v>1044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1045</v>
      </c>
      <c r="B174" s="5" t="s">
        <v>842</v>
      </c>
      <c r="C174" s="5" t="s">
        <v>1046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1047</v>
      </c>
      <c r="B175" s="5" t="s">
        <v>774</v>
      </c>
      <c r="C175" s="5" t="s">
        <v>1048</v>
      </c>
      <c r="D175" s="5" t="s">
        <v>1063</v>
      </c>
      <c r="E175" s="5" t="s">
        <v>1064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1025</v>
      </c>
      <c r="B176" s="5" t="s">
        <v>774</v>
      </c>
      <c r="C176" s="5" t="s">
        <v>1026</v>
      </c>
      <c r="D176" s="5" t="s">
        <v>955</v>
      </c>
      <c r="E176" s="5" t="s">
        <v>959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 x14ac:dyDescent="0.25">
      <c r="A177" s="5" t="s">
        <v>1049</v>
      </c>
      <c r="B177" s="5" t="s">
        <v>774</v>
      </c>
      <c r="C177" s="5" t="s">
        <v>1050</v>
      </c>
      <c r="D177" s="5" t="s">
        <v>1065</v>
      </c>
      <c r="E177" s="5" t="s">
        <v>1067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1051</v>
      </c>
      <c r="B178" s="5" t="s">
        <v>842</v>
      </c>
      <c r="C178" s="5" t="s">
        <v>1052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1053</v>
      </c>
      <c r="B179" s="5" t="s">
        <v>770</v>
      </c>
      <c r="C179" s="5" t="s">
        <v>1054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 x14ac:dyDescent="0.25">
      <c r="A180" s="5" t="s">
        <v>1055</v>
      </c>
      <c r="B180" s="5" t="s">
        <v>770</v>
      </c>
      <c r="C180" s="5" t="s">
        <v>1056</v>
      </c>
      <c r="D180" s="5">
        <v>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 x14ac:dyDescent="0.25">
      <c r="A181" s="5" t="s">
        <v>1057</v>
      </c>
      <c r="B181" s="5" t="s">
        <v>770</v>
      </c>
      <c r="C181" s="5" t="s">
        <v>1058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2</v>
      </c>
    </row>
    <row r="182" spans="1:10" x14ac:dyDescent="0.25">
      <c r="A182" s="5" t="s">
        <v>1059</v>
      </c>
      <c r="B182" s="5" t="s">
        <v>770</v>
      </c>
      <c r="C182" s="5" t="s">
        <v>1060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2</v>
      </c>
    </row>
    <row r="183" spans="1:10" x14ac:dyDescent="0.25">
      <c r="A183" s="5" t="s">
        <v>1061</v>
      </c>
      <c r="B183" s="5" t="s">
        <v>770</v>
      </c>
      <c r="C183" s="5" t="s">
        <v>1062</v>
      </c>
      <c r="D183" s="5">
        <v>20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2</v>
      </c>
    </row>
    <row r="184" spans="1:10" x14ac:dyDescent="0.25">
      <c r="A184" s="5" t="s">
        <v>1069</v>
      </c>
      <c r="B184" s="5" t="s">
        <v>828</v>
      </c>
      <c r="C184" s="5" t="s">
        <v>1070</v>
      </c>
      <c r="D184" s="5" t="s">
        <v>1068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1071</v>
      </c>
      <c r="B185" s="5" t="s">
        <v>798</v>
      </c>
      <c r="C185" s="5" t="s">
        <v>1072</v>
      </c>
      <c r="D185" s="5">
        <v>60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1073</v>
      </c>
      <c r="B186" s="5" t="s">
        <v>842</v>
      </c>
      <c r="C186" s="5" t="s">
        <v>1074</v>
      </c>
      <c r="D186" s="5"/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1075</v>
      </c>
      <c r="B187" s="5" t="s">
        <v>798</v>
      </c>
      <c r="C187" s="5" t="s">
        <v>1076</v>
      </c>
      <c r="D187" s="5">
        <v>255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1077</v>
      </c>
      <c r="B188" s="5" t="s">
        <v>798</v>
      </c>
      <c r="C188" s="5" t="s">
        <v>1078</v>
      </c>
      <c r="D188" s="5">
        <v>255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1079</v>
      </c>
      <c r="B189" s="5" t="s">
        <v>828</v>
      </c>
      <c r="C189" s="5" t="s">
        <v>1080</v>
      </c>
      <c r="D189" s="5" t="s">
        <v>1068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1019</v>
      </c>
      <c r="B190" s="5" t="s">
        <v>774</v>
      </c>
      <c r="C190" s="5" t="s">
        <v>1020</v>
      </c>
      <c r="D190" s="5" t="s">
        <v>1063</v>
      </c>
      <c r="E190" s="5" t="s">
        <v>772</v>
      </c>
      <c r="F190" s="5" t="s">
        <v>1064</v>
      </c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1021</v>
      </c>
      <c r="B191" s="5" t="s">
        <v>774</v>
      </c>
      <c r="C191" s="5" t="s">
        <v>1022</v>
      </c>
      <c r="D191" s="5" t="s">
        <v>1081</v>
      </c>
      <c r="E191" s="5" t="s">
        <v>772</v>
      </c>
      <c r="F191" s="5" t="s">
        <v>1084</v>
      </c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774</v>
      </c>
      <c r="C192" s="5" t="s">
        <v>1024</v>
      </c>
      <c r="D192" s="5" t="s">
        <v>1082</v>
      </c>
      <c r="E192" s="5" t="s">
        <v>772</v>
      </c>
      <c r="F192" s="5" t="s">
        <v>1085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1087</v>
      </c>
      <c r="B193" s="5" t="s">
        <v>770</v>
      </c>
      <c r="C193" s="5" t="s">
        <v>1088</v>
      </c>
      <c r="D193" s="5">
        <v>15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1089</v>
      </c>
      <c r="B194" s="5" t="s">
        <v>774</v>
      </c>
      <c r="C194" s="5" t="s">
        <v>1090</v>
      </c>
      <c r="D194" s="5" t="s">
        <v>1091</v>
      </c>
      <c r="E194" s="5" t="s">
        <v>772</v>
      </c>
      <c r="F194" s="5" t="s">
        <v>1034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1092</v>
      </c>
      <c r="B195" s="5" t="s">
        <v>828</v>
      </c>
      <c r="C195" s="5" t="s">
        <v>1093</v>
      </c>
      <c r="D195" s="5" t="s">
        <v>1030</v>
      </c>
      <c r="E195" s="5" t="s">
        <v>772</v>
      </c>
      <c r="F195" s="5" t="s">
        <v>1269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1094</v>
      </c>
      <c r="B196" s="5" t="s">
        <v>828</v>
      </c>
      <c r="C196" s="5" t="s">
        <v>1095</v>
      </c>
      <c r="D196" s="5" t="s">
        <v>1030</v>
      </c>
      <c r="E196" s="5" t="s">
        <v>772</v>
      </c>
      <c r="F196" s="5" t="s">
        <v>1270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1096</v>
      </c>
      <c r="B197" s="5" t="s">
        <v>828</v>
      </c>
      <c r="C197" s="5" t="s">
        <v>1097</v>
      </c>
      <c r="D197" s="5" t="s">
        <v>1030</v>
      </c>
      <c r="E197" s="5" t="s">
        <v>772</v>
      </c>
      <c r="F197" s="5" t="s">
        <v>1270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1098</v>
      </c>
      <c r="B198" s="5" t="s">
        <v>828</v>
      </c>
      <c r="C198" s="5" t="s">
        <v>1099</v>
      </c>
      <c r="D198" s="5" t="s">
        <v>1030</v>
      </c>
      <c r="E198" s="5" t="s">
        <v>772</v>
      </c>
      <c r="F198" s="5" t="s">
        <v>1271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1100</v>
      </c>
      <c r="B199" s="5" t="s">
        <v>774</v>
      </c>
      <c r="C199" s="5" t="s">
        <v>1101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1102</v>
      </c>
      <c r="B200" s="5" t="s">
        <v>774</v>
      </c>
      <c r="C200" s="5" t="s">
        <v>1103</v>
      </c>
      <c r="D200" s="5" t="s">
        <v>955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1104</v>
      </c>
      <c r="B201" s="5" t="s">
        <v>774</v>
      </c>
      <c r="C201" s="5" t="s">
        <v>1105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1106</v>
      </c>
      <c r="B202" s="5" t="s">
        <v>774</v>
      </c>
      <c r="C202" s="5" t="s">
        <v>1107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1108</v>
      </c>
      <c r="B203" s="5" t="s">
        <v>798</v>
      </c>
      <c r="C203" s="5" t="s">
        <v>1109</v>
      </c>
      <c r="D203" s="5">
        <v>30</v>
      </c>
      <c r="E203" s="5" t="s">
        <v>772</v>
      </c>
      <c r="F203" s="5" t="s">
        <v>1110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1111</v>
      </c>
      <c r="B204" s="5" t="s">
        <v>798</v>
      </c>
      <c r="C204" s="5" t="s">
        <v>1112</v>
      </c>
      <c r="D204" s="5">
        <v>30</v>
      </c>
      <c r="E204" s="5" t="s">
        <v>772</v>
      </c>
      <c r="F204" s="5" t="s">
        <v>1110</v>
      </c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1113</v>
      </c>
      <c r="B205" s="5" t="s">
        <v>798</v>
      </c>
      <c r="C205" s="5" t="s">
        <v>1114</v>
      </c>
      <c r="D205" s="5">
        <v>30</v>
      </c>
      <c r="E205" s="5" t="s">
        <v>772</v>
      </c>
      <c r="F205" s="5" t="s">
        <v>1110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1115</v>
      </c>
      <c r="B206" s="5" t="s">
        <v>798</v>
      </c>
      <c r="C206" s="5" t="s">
        <v>1116</v>
      </c>
      <c r="D206" s="5">
        <v>30</v>
      </c>
      <c r="E206" s="5" t="s">
        <v>772</v>
      </c>
      <c r="F206" s="5" t="s">
        <v>1110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1117</v>
      </c>
      <c r="B207" s="5" t="s">
        <v>798</v>
      </c>
      <c r="C207" s="5" t="s">
        <v>1118</v>
      </c>
      <c r="D207" s="5">
        <v>200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1119</v>
      </c>
      <c r="B208" s="5" t="s">
        <v>774</v>
      </c>
      <c r="C208" s="5" t="s">
        <v>1120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1121</v>
      </c>
      <c r="B209" s="5" t="s">
        <v>774</v>
      </c>
      <c r="C209" s="5" t="s">
        <v>1122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1123</v>
      </c>
      <c r="B210" s="5" t="s">
        <v>774</v>
      </c>
      <c r="C210" s="5" t="s">
        <v>1124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1125</v>
      </c>
      <c r="B211" s="5" t="s">
        <v>774</v>
      </c>
      <c r="C211" s="5" t="s">
        <v>1126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1127</v>
      </c>
      <c r="B212" s="5" t="s">
        <v>774</v>
      </c>
      <c r="C212" s="5" t="s">
        <v>1128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1129</v>
      </c>
      <c r="B213" s="5" t="s">
        <v>774</v>
      </c>
      <c r="C213" s="5" t="s">
        <v>1130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1131</v>
      </c>
      <c r="B214" s="5" t="s">
        <v>774</v>
      </c>
      <c r="C214" s="5" t="s">
        <v>1132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1133</v>
      </c>
      <c r="B215" s="5" t="s">
        <v>798</v>
      </c>
      <c r="C215" s="5" t="s">
        <v>1134</v>
      </c>
      <c r="D215" s="5">
        <v>60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1135</v>
      </c>
      <c r="B216" s="5" t="s">
        <v>774</v>
      </c>
      <c r="C216" s="5" t="s">
        <v>1136</v>
      </c>
      <c r="D216" s="5" t="s">
        <v>1137</v>
      </c>
      <c r="E216" s="5" t="s">
        <v>772</v>
      </c>
      <c r="F216" s="5" t="s">
        <v>1138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1139</v>
      </c>
      <c r="B217" s="5" t="s">
        <v>774</v>
      </c>
      <c r="C217" s="5" t="s">
        <v>1140</v>
      </c>
      <c r="D217" s="5" t="s">
        <v>955</v>
      </c>
      <c r="E217" s="5" t="s">
        <v>772</v>
      </c>
      <c r="F217" s="5" t="s">
        <v>959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1141</v>
      </c>
      <c r="B218" s="5" t="s">
        <v>774</v>
      </c>
      <c r="C218" s="5" t="s">
        <v>1142</v>
      </c>
      <c r="D218" s="5" t="s">
        <v>1143</v>
      </c>
      <c r="E218" s="5" t="s">
        <v>772</v>
      </c>
      <c r="F218" s="5" t="s">
        <v>1144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1145</v>
      </c>
      <c r="B219" s="5" t="s">
        <v>798</v>
      </c>
      <c r="C219" s="5" t="s">
        <v>1146</v>
      </c>
      <c r="D219" s="5">
        <v>200</v>
      </c>
      <c r="E219" s="5" t="s">
        <v>772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1147</v>
      </c>
      <c r="B220" s="5" t="s">
        <v>798</v>
      </c>
      <c r="C220" s="5" t="s">
        <v>1148</v>
      </c>
      <c r="D220" s="5">
        <v>200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1149</v>
      </c>
      <c r="B221" s="5" t="s">
        <v>774</v>
      </c>
      <c r="C221" s="5" t="s">
        <v>1150</v>
      </c>
      <c r="D221" s="5" t="s">
        <v>1151</v>
      </c>
      <c r="E221" s="5" t="s">
        <v>772</v>
      </c>
      <c r="F221" s="5" t="s">
        <v>953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1152</v>
      </c>
      <c r="B222" s="5" t="s">
        <v>774</v>
      </c>
      <c r="C222" s="5" t="s">
        <v>1153</v>
      </c>
      <c r="D222" s="5" t="s">
        <v>1154</v>
      </c>
      <c r="E222" s="5" t="s">
        <v>772</v>
      </c>
      <c r="F222" s="5" t="s">
        <v>953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1155</v>
      </c>
      <c r="B223" s="5" t="s">
        <v>774</v>
      </c>
      <c r="C223" s="5" t="s">
        <v>1156</v>
      </c>
      <c r="D223" s="5" t="s">
        <v>1157</v>
      </c>
      <c r="E223" s="5" t="s">
        <v>772</v>
      </c>
      <c r="F223" s="5" t="s">
        <v>1158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1159</v>
      </c>
      <c r="B224" s="5" t="s">
        <v>770</v>
      </c>
      <c r="C224" s="5" t="s">
        <v>1160</v>
      </c>
      <c r="D224" s="5">
        <v>15</v>
      </c>
      <c r="E224" s="5" t="s">
        <v>772</v>
      </c>
      <c r="F224" s="5" t="s">
        <v>1161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1162</v>
      </c>
      <c r="B225" s="5" t="s">
        <v>770</v>
      </c>
      <c r="C225" s="5" t="s">
        <v>1163</v>
      </c>
      <c r="D225" s="5">
        <v>15</v>
      </c>
      <c r="E225" s="5" t="s">
        <v>772</v>
      </c>
      <c r="F225" s="5" t="s">
        <v>1164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1165</v>
      </c>
      <c r="B226" s="5" t="s">
        <v>774</v>
      </c>
      <c r="C226" s="5" t="s">
        <v>1166</v>
      </c>
      <c r="D226" s="5" t="s">
        <v>955</v>
      </c>
      <c r="E226" s="5" t="s">
        <v>772</v>
      </c>
      <c r="F226" s="5" t="s">
        <v>1167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1168</v>
      </c>
      <c r="B227" s="5" t="s">
        <v>774</v>
      </c>
      <c r="C227" s="5" t="s">
        <v>1169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1170</v>
      </c>
      <c r="B228" s="5" t="s">
        <v>774</v>
      </c>
      <c r="C228" s="5" t="s">
        <v>1171</v>
      </c>
      <c r="D228" s="5" t="s">
        <v>1172</v>
      </c>
      <c r="E228" s="5" t="s">
        <v>772</v>
      </c>
      <c r="F228" s="5" t="s">
        <v>1173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1174</v>
      </c>
      <c r="B229" s="5" t="s">
        <v>774</v>
      </c>
      <c r="C229" s="5" t="s">
        <v>1175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1176</v>
      </c>
      <c r="B230" s="5" t="s">
        <v>798</v>
      </c>
      <c r="C230" s="5" t="s">
        <v>1177</v>
      </c>
      <c r="D230" s="5">
        <v>30</v>
      </c>
      <c r="E230" s="5" t="s">
        <v>772</v>
      </c>
      <c r="F230" s="1" t="s">
        <v>1811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1178</v>
      </c>
      <c r="B231" s="5" t="s">
        <v>774</v>
      </c>
      <c r="C231" s="5" t="s">
        <v>1179</v>
      </c>
      <c r="D231" s="5" t="s">
        <v>1180</v>
      </c>
      <c r="E231" s="5" t="s">
        <v>772</v>
      </c>
      <c r="F231" s="5" t="s">
        <v>1181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1182</v>
      </c>
      <c r="B232" s="5" t="s">
        <v>774</v>
      </c>
      <c r="C232" s="5" t="s">
        <v>1183</v>
      </c>
      <c r="D232" s="5" t="s">
        <v>1184</v>
      </c>
      <c r="E232" s="5" t="s">
        <v>772</v>
      </c>
      <c r="F232" s="5" t="s">
        <v>1185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1186</v>
      </c>
      <c r="B233" s="5" t="s">
        <v>774</v>
      </c>
      <c r="C233" s="5" t="s">
        <v>1187</v>
      </c>
      <c r="D233" s="5" t="s">
        <v>1188</v>
      </c>
      <c r="E233" s="5" t="s">
        <v>772</v>
      </c>
      <c r="F233" s="5" t="s">
        <v>1189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1190</v>
      </c>
      <c r="B234" s="5" t="s">
        <v>774</v>
      </c>
      <c r="C234" s="5" t="s">
        <v>1191</v>
      </c>
      <c r="D234" s="5" t="s">
        <v>1192</v>
      </c>
      <c r="E234" s="5" t="s">
        <v>772</v>
      </c>
      <c r="F234" s="5" t="s">
        <v>1193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1194</v>
      </c>
      <c r="B235" s="5" t="s">
        <v>774</v>
      </c>
      <c r="C235" s="5" t="s">
        <v>1195</v>
      </c>
      <c r="D235" s="5" t="s">
        <v>1196</v>
      </c>
      <c r="E235" s="5" t="s">
        <v>772</v>
      </c>
      <c r="F235" s="5" t="s">
        <v>1197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1267</v>
      </c>
      <c r="B236" s="5" t="s">
        <v>842</v>
      </c>
      <c r="C236" s="5" t="s">
        <v>1268</v>
      </c>
      <c r="D236" s="5"/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1198</v>
      </c>
      <c r="B237" s="5" t="s">
        <v>774</v>
      </c>
      <c r="C237" s="5" t="s">
        <v>1199</v>
      </c>
      <c r="D237" s="5" t="s">
        <v>1200</v>
      </c>
      <c r="E237" s="5" t="s">
        <v>772</v>
      </c>
      <c r="F237" s="5" t="s">
        <v>1201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1202</v>
      </c>
      <c r="B238" s="5" t="s">
        <v>774</v>
      </c>
      <c r="C238" s="5" t="s">
        <v>1203</v>
      </c>
      <c r="D238" s="5" t="s">
        <v>1184</v>
      </c>
      <c r="E238" s="5" t="s">
        <v>772</v>
      </c>
      <c r="F238" s="5" t="s">
        <v>953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1204</v>
      </c>
      <c r="B239" s="5" t="s">
        <v>774</v>
      </c>
      <c r="C239" s="5" t="s">
        <v>1205</v>
      </c>
      <c r="D239" s="5" t="s">
        <v>1184</v>
      </c>
      <c r="E239" s="5" t="s">
        <v>772</v>
      </c>
      <c r="F239" s="5" t="s">
        <v>953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1206</v>
      </c>
      <c r="B240" s="5" t="s">
        <v>774</v>
      </c>
      <c r="C240" s="5" t="s">
        <v>1207</v>
      </c>
      <c r="D240" s="5" t="s">
        <v>1184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1208</v>
      </c>
      <c r="B241" s="5" t="s">
        <v>798</v>
      </c>
      <c r="C241" s="5" t="s">
        <v>1209</v>
      </c>
      <c r="D241" s="5">
        <v>30</v>
      </c>
      <c r="E241" s="5" t="s">
        <v>772</v>
      </c>
      <c r="F241" s="5" t="s">
        <v>1210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1211</v>
      </c>
      <c r="B242" s="5" t="s">
        <v>798</v>
      </c>
      <c r="C242" s="5" t="s">
        <v>1212</v>
      </c>
      <c r="D242" s="5">
        <v>30</v>
      </c>
      <c r="E242" s="5" t="s">
        <v>772</v>
      </c>
      <c r="F242" s="5" t="s">
        <v>1210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1213</v>
      </c>
      <c r="B243" s="1" t="s">
        <v>1283</v>
      </c>
      <c r="C243" s="5" t="s">
        <v>1214</v>
      </c>
      <c r="D243" s="5"/>
      <c r="E243" s="5" t="s">
        <v>1270</v>
      </c>
      <c r="F243" s="1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1215</v>
      </c>
      <c r="B244" s="5" t="s">
        <v>774</v>
      </c>
      <c r="C244" s="5" t="s">
        <v>1216</v>
      </c>
      <c r="D244" s="5" t="s">
        <v>1217</v>
      </c>
      <c r="E244" s="5" t="s">
        <v>772</v>
      </c>
      <c r="F244" s="5" t="s">
        <v>1218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1219</v>
      </c>
      <c r="B245" s="5" t="s">
        <v>774</v>
      </c>
      <c r="C245" s="5" t="s">
        <v>1220</v>
      </c>
      <c r="D245" s="5" t="s">
        <v>955</v>
      </c>
      <c r="E245" s="5" t="s">
        <v>772</v>
      </c>
      <c r="F245" s="5" t="s">
        <v>959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1221</v>
      </c>
      <c r="B246" s="5" t="s">
        <v>798</v>
      </c>
      <c r="C246" s="5" t="s">
        <v>1222</v>
      </c>
      <c r="D246" s="5">
        <v>30</v>
      </c>
      <c r="E246" s="5" t="s">
        <v>1223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1224</v>
      </c>
      <c r="B247" s="5" t="s">
        <v>774</v>
      </c>
      <c r="C247" s="5" t="s">
        <v>1225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1226</v>
      </c>
      <c r="B248" s="5" t="s">
        <v>798</v>
      </c>
      <c r="C248" s="5" t="s">
        <v>1227</v>
      </c>
      <c r="D248" s="5">
        <v>30</v>
      </c>
      <c r="E248" s="5" t="s">
        <v>1228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1229</v>
      </c>
      <c r="B249" s="5" t="s">
        <v>774</v>
      </c>
      <c r="C249" s="5" t="s">
        <v>1230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1231</v>
      </c>
      <c r="B250" s="5" t="s">
        <v>798</v>
      </c>
      <c r="C250" s="5" t="s">
        <v>1232</v>
      </c>
      <c r="D250" s="5">
        <v>30</v>
      </c>
      <c r="E250" s="5" t="s">
        <v>772</v>
      </c>
      <c r="F250" s="1" t="s">
        <v>1812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1233</v>
      </c>
      <c r="B251" s="5" t="s">
        <v>774</v>
      </c>
      <c r="C251" s="5" t="s">
        <v>1234</v>
      </c>
      <c r="D251" s="5" t="s">
        <v>1235</v>
      </c>
      <c r="E251" s="5" t="s">
        <v>772</v>
      </c>
      <c r="F251" s="5" t="s">
        <v>1236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1237</v>
      </c>
      <c r="B252" s="5" t="s">
        <v>770</v>
      </c>
      <c r="C252" s="5" t="s">
        <v>1238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1239</v>
      </c>
      <c r="B253" s="5" t="s">
        <v>798</v>
      </c>
      <c r="C253" s="5" t="s">
        <v>1240</v>
      </c>
      <c r="D253" s="5">
        <v>30</v>
      </c>
      <c r="E253" s="5" t="s">
        <v>772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1241</v>
      </c>
      <c r="B254" s="5" t="s">
        <v>774</v>
      </c>
      <c r="C254" s="5" t="s">
        <v>1242</v>
      </c>
      <c r="D254" s="1" t="s">
        <v>1284</v>
      </c>
      <c r="E254" s="5" t="s">
        <v>772</v>
      </c>
      <c r="F254" s="5" t="s">
        <v>1243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1244</v>
      </c>
      <c r="B255" s="5" t="s">
        <v>774</v>
      </c>
      <c r="C255" s="5" t="s">
        <v>1245</v>
      </c>
      <c r="D255" s="1" t="s">
        <v>1284</v>
      </c>
      <c r="E255" s="5" t="s">
        <v>772</v>
      </c>
      <c r="F255" s="5" t="s">
        <v>1246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1247</v>
      </c>
      <c r="B256" s="5" t="s">
        <v>774</v>
      </c>
      <c r="C256" s="5" t="s">
        <v>1248</v>
      </c>
      <c r="D256" s="5" t="s">
        <v>1249</v>
      </c>
      <c r="E256" s="5" t="s">
        <v>772</v>
      </c>
      <c r="F256" s="5" t="s">
        <v>1250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1251</v>
      </c>
      <c r="B257" s="5" t="s">
        <v>774</v>
      </c>
      <c r="C257" s="5" t="s">
        <v>1252</v>
      </c>
      <c r="D257" s="5" t="s">
        <v>1253</v>
      </c>
      <c r="E257" s="5" t="s">
        <v>772</v>
      </c>
      <c r="F257" s="5" t="s">
        <v>953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1254</v>
      </c>
      <c r="B258" s="5" t="s">
        <v>774</v>
      </c>
      <c r="C258" s="5" t="s">
        <v>1255</v>
      </c>
      <c r="D258" s="5" t="s">
        <v>955</v>
      </c>
      <c r="E258" s="5" t="s">
        <v>772</v>
      </c>
      <c r="F258" s="5" t="s">
        <v>959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1256</v>
      </c>
      <c r="B259" s="5" t="s">
        <v>770</v>
      </c>
      <c r="C259" s="5" t="s">
        <v>1257</v>
      </c>
      <c r="D259" s="5">
        <v>15</v>
      </c>
      <c r="E259" s="5" t="s">
        <v>772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1258</v>
      </c>
      <c r="B260" s="5" t="s">
        <v>774</v>
      </c>
      <c r="C260" s="5" t="s">
        <v>1259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1260</v>
      </c>
      <c r="B261" s="5" t="s">
        <v>774</v>
      </c>
      <c r="C261" s="5" t="s">
        <v>1261</v>
      </c>
      <c r="D261" s="5" t="s">
        <v>955</v>
      </c>
      <c r="E261" s="5" t="s">
        <v>772</v>
      </c>
      <c r="F261" s="5" t="s">
        <v>1167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1262</v>
      </c>
      <c r="B262" s="5" t="s">
        <v>774</v>
      </c>
      <c r="C262" s="5" t="s">
        <v>1263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1264</v>
      </c>
      <c r="B263" s="5" t="s">
        <v>798</v>
      </c>
      <c r="C263" s="5" t="s">
        <v>1265</v>
      </c>
      <c r="D263" s="5">
        <v>30</v>
      </c>
      <c r="E263" s="5" t="s">
        <v>772</v>
      </c>
      <c r="F263" s="5" t="s">
        <v>1266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4" t="s">
        <v>1287</v>
      </c>
      <c r="B264" s="4" t="s">
        <v>782</v>
      </c>
      <c r="C264" s="4" t="s">
        <v>1288</v>
      </c>
      <c r="D264" s="4" t="s">
        <v>1285</v>
      </c>
      <c r="E264" s="4"/>
      <c r="F264" s="4"/>
      <c r="G264" s="4"/>
      <c r="H264" s="4"/>
      <c r="I264" s="4"/>
      <c r="J264" s="58">
        <f>COUNTIF(TableFields[Field],Columns[[#This Row],[Column]])</f>
        <v>1</v>
      </c>
    </row>
    <row r="265" spans="1:10" x14ac:dyDescent="0.25">
      <c r="A265" s="5" t="s">
        <v>1818</v>
      </c>
      <c r="B265" s="5" t="s">
        <v>770</v>
      </c>
      <c r="C265" s="5" t="s">
        <v>1819</v>
      </c>
      <c r="D265" s="5">
        <v>30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1820</v>
      </c>
      <c r="B266" s="5" t="s">
        <v>770</v>
      </c>
      <c r="C266" s="5" t="s">
        <v>1821</v>
      </c>
      <c r="D266" s="5">
        <v>15</v>
      </c>
      <c r="E266" s="5" t="s">
        <v>772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1825</v>
      </c>
      <c r="B267" s="5" t="s">
        <v>770</v>
      </c>
      <c r="C267" s="5" t="s">
        <v>1220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1822</v>
      </c>
      <c r="B268" s="5" t="s">
        <v>828</v>
      </c>
      <c r="C268" s="5" t="s">
        <v>1823</v>
      </c>
      <c r="D268" s="5" t="s">
        <v>829</v>
      </c>
      <c r="E268" s="5" t="s">
        <v>1824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1826</v>
      </c>
      <c r="B269" s="5" t="s">
        <v>828</v>
      </c>
      <c r="C269" s="5" t="s">
        <v>1827</v>
      </c>
      <c r="D269" s="5" t="s">
        <v>829</v>
      </c>
      <c r="E269" s="5" t="s">
        <v>1269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1828</v>
      </c>
      <c r="B270" s="5" t="s">
        <v>828</v>
      </c>
      <c r="C270" s="5" t="s">
        <v>1829</v>
      </c>
      <c r="D270" s="5" t="s">
        <v>829</v>
      </c>
      <c r="E270" s="5" t="s">
        <v>1269</v>
      </c>
      <c r="F270" s="5"/>
      <c r="G270" s="5"/>
      <c r="H270" s="5"/>
      <c r="I270" s="5"/>
      <c r="J270" s="32">
        <f>COUNTIF(TableFields[Field],Columns[[#This Row],[Column]])</f>
        <v>1</v>
      </c>
    </row>
  </sheetData>
  <conditionalFormatting sqref="A71">
    <cfRule type="duplicateValues" dxfId="11" priority="5"/>
  </conditionalFormatting>
  <conditionalFormatting sqref="A79:A80">
    <cfRule type="duplicateValues" dxfId="10" priority="4"/>
  </conditionalFormatting>
  <conditionalFormatting sqref="C141:C144">
    <cfRule type="duplicateValues" dxfId="9" priority="186"/>
  </conditionalFormatting>
  <conditionalFormatting sqref="A128:A149">
    <cfRule type="duplicateValues" dxfId="8" priority="187"/>
  </conditionalFormatting>
  <conditionalFormatting sqref="A2:A270">
    <cfRule type="duplicateValues" dxfId="7" priority="19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198" workbookViewId="0">
      <selection activeCell="A209" sqref="A209:A229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1086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1086</v>
      </c>
      <c r="B3" s="1" t="s">
        <v>1087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1086</v>
      </c>
      <c r="B4" s="1" t="s">
        <v>1089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1086</v>
      </c>
      <c r="B5" s="1" t="s">
        <v>1092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1086</v>
      </c>
      <c r="B6" s="1" t="s">
        <v>1094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1086</v>
      </c>
      <c r="B7" s="1" t="s">
        <v>1096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1086</v>
      </c>
      <c r="B8" s="1" t="s">
        <v>1098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1086</v>
      </c>
      <c r="B9" s="1" t="s">
        <v>1100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1086</v>
      </c>
      <c r="B10" s="1" t="s">
        <v>1102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1086</v>
      </c>
      <c r="B11" s="1" t="s">
        <v>1104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1086</v>
      </c>
      <c r="B12" s="1" t="s">
        <v>1106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1086</v>
      </c>
      <c r="B13" s="1" t="s">
        <v>1108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1086</v>
      </c>
      <c r="B14" s="1" t="s">
        <v>1111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1086</v>
      </c>
      <c r="B15" s="1" t="s">
        <v>1113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1086</v>
      </c>
      <c r="B16" s="1" t="s">
        <v>1115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1086</v>
      </c>
      <c r="B17" s="1" t="s">
        <v>1117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1086</v>
      </c>
      <c r="B18" s="1" t="s">
        <v>1119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1086</v>
      </c>
      <c r="B19" s="1" t="s">
        <v>1121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1086</v>
      </c>
      <c r="B20" s="1" t="s">
        <v>1123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1086</v>
      </c>
      <c r="B21" s="1" t="s">
        <v>1125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1086</v>
      </c>
      <c r="B22" s="1" t="s">
        <v>1127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1086</v>
      </c>
      <c r="B23" s="1" t="s">
        <v>1129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1086</v>
      </c>
      <c r="B24" s="1" t="s">
        <v>1131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1086</v>
      </c>
      <c r="B25" s="1" t="s">
        <v>1133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1086</v>
      </c>
      <c r="B26" s="1" t="s">
        <v>1135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1086</v>
      </c>
      <c r="B27" s="1" t="s">
        <v>1139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1086</v>
      </c>
      <c r="B28" s="1" t="s">
        <v>1141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1086</v>
      </c>
      <c r="B29" s="1" t="s">
        <v>1145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1086</v>
      </c>
      <c r="B30" s="1" t="s">
        <v>1147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1086</v>
      </c>
      <c r="B31" s="1" t="s">
        <v>1149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1086</v>
      </c>
      <c r="B32" s="1" t="s">
        <v>1152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1086</v>
      </c>
      <c r="B33" s="1" t="s">
        <v>1155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1086</v>
      </c>
      <c r="B34" s="1" t="s">
        <v>1159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1086</v>
      </c>
      <c r="B35" s="1" t="s">
        <v>1162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1086</v>
      </c>
      <c r="B36" s="1" t="s">
        <v>1165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1086</v>
      </c>
      <c r="B37" s="1" t="s">
        <v>1168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1086</v>
      </c>
      <c r="B38" s="1" t="s">
        <v>1170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1086</v>
      </c>
      <c r="B39" s="1" t="s">
        <v>1174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1086</v>
      </c>
      <c r="B40" s="1" t="s">
        <v>1176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1086</v>
      </c>
      <c r="B41" s="1" t="s">
        <v>1178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1086</v>
      </c>
      <c r="B42" s="1" t="s">
        <v>1182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1086</v>
      </c>
      <c r="B43" s="1" t="s">
        <v>1186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1086</v>
      </c>
      <c r="B44" s="1" t="s">
        <v>1190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1086</v>
      </c>
      <c r="B45" s="1" t="s">
        <v>1194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1086</v>
      </c>
      <c r="B46" s="1" t="s">
        <v>1267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1086</v>
      </c>
      <c r="B47" s="1" t="s">
        <v>1198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1086</v>
      </c>
      <c r="B48" s="1" t="s">
        <v>1202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1086</v>
      </c>
      <c r="B49" s="1" t="s">
        <v>1204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1086</v>
      </c>
      <c r="B50" s="1" t="s">
        <v>1206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1086</v>
      </c>
      <c r="B51" s="1" t="s">
        <v>1208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1086</v>
      </c>
      <c r="B52" s="1" t="s">
        <v>1211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1086</v>
      </c>
      <c r="B53" s="1" t="s">
        <v>1213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1086</v>
      </c>
      <c r="B54" s="1" t="s">
        <v>1215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1086</v>
      </c>
      <c r="B55" s="1" t="s">
        <v>1219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1086</v>
      </c>
      <c r="B56" s="1" t="s">
        <v>1221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1086</v>
      </c>
      <c r="B57" s="1" t="s">
        <v>1224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1086</v>
      </c>
      <c r="B58" s="1" t="s">
        <v>1226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1086</v>
      </c>
      <c r="B59" s="1" t="s">
        <v>1229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1086</v>
      </c>
      <c r="B60" s="1" t="s">
        <v>1231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1086</v>
      </c>
      <c r="B61" s="1" t="s">
        <v>1233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1086</v>
      </c>
      <c r="B62" s="1" t="s">
        <v>1237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1086</v>
      </c>
      <c r="B63" s="1" t="s">
        <v>1239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1086</v>
      </c>
      <c r="B64" s="1" t="s">
        <v>1241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1086</v>
      </c>
      <c r="B65" s="1" t="s">
        <v>1244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1086</v>
      </c>
      <c r="B66" s="1" t="s">
        <v>1247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1086</v>
      </c>
      <c r="B67" s="1" t="s">
        <v>1251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1086</v>
      </c>
      <c r="B68" s="1" t="s">
        <v>1254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1086</v>
      </c>
      <c r="B69" s="1" t="s">
        <v>1256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1086</v>
      </c>
      <c r="B70" s="1" t="s">
        <v>1258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1086</v>
      </c>
      <c r="B71" s="1" t="s">
        <v>1260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1086</v>
      </c>
      <c r="B72" s="1" t="s">
        <v>1262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1086</v>
      </c>
      <c r="B73" s="1" t="s">
        <v>1264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1086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1785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1786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1850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1784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1814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1815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936</v>
      </c>
      <c r="C110" s="4" t="str">
        <f>VLOOKUP(TableFields[Field],Columns[],2,0)&amp;"("</f>
        <v>foreignNullable(</v>
      </c>
      <c r="D110" s="4" t="str">
        <f>IF(VLOOKUP(TableFields[Field],Columns[],3,0)&lt;&gt;"","'"&amp;VLOOKUP(TableFields[Field],Columns[],3,0)&amp;"'","")</f>
        <v>'taxrule'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10" s="4" t="str">
        <f>IF(VLOOKUP(TableFields[Field],Columns[],5,0)=0,"","-&gt;"&amp;VLOOKUP(TableFields[Field],Columns[],5,0))</f>
        <v/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$table-&gt;foreignNullable('taxrule', 'tax');</v>
      </c>
    </row>
    <row r="111" spans="1:11" x14ac:dyDescent="0.25">
      <c r="A111" s="4" t="s">
        <v>861</v>
      </c>
      <c r="B111" s="4" t="s">
        <v>937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'ratewithtax'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2" spans="1:11" x14ac:dyDescent="0.25">
      <c r="A112" s="4" t="s">
        <v>861</v>
      </c>
      <c r="B112" s="4" t="s">
        <v>938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'discount01'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3" spans="1:11" x14ac:dyDescent="0.25">
      <c r="A113" s="4" t="s">
        <v>861</v>
      </c>
      <c r="B113" s="4" t="s">
        <v>939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-&gt;default('NotRequired')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4" spans="1:11" x14ac:dyDescent="0.25">
      <c r="A114" s="4" t="s">
        <v>861</v>
      </c>
      <c r="B114" s="4" t="s">
        <v>940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'discount02base'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-&gt;default('Net')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5" spans="1:11" x14ac:dyDescent="0.25">
      <c r="A115" s="4" t="s">
        <v>861</v>
      </c>
      <c r="B115" s="4" t="s">
        <v>941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'discount03'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-&gt;default('NotRequired')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6" spans="1:11" x14ac:dyDescent="0.25">
      <c r="A116" s="4" t="s">
        <v>861</v>
      </c>
      <c r="B116" s="4" t="s">
        <v>942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'discountmode'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-&gt;default('None')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7" spans="1:11" x14ac:dyDescent="0.25">
      <c r="A117" s="4" t="s">
        <v>861</v>
      </c>
      <c r="B117" s="4" t="s">
        <v>943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'discount'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8" spans="1:11" x14ac:dyDescent="0.25">
      <c r="A118" s="4" t="s">
        <v>861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901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901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901</v>
      </c>
      <c r="B121" s="4" t="s">
        <v>886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x14ac:dyDescent="0.25">
      <c r="A122" s="4" t="s">
        <v>901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x14ac:dyDescent="0.25">
      <c r="A123" s="4" t="s">
        <v>901</v>
      </c>
      <c r="B123" s="4" t="s">
        <v>1784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x14ac:dyDescent="0.25">
      <c r="A124" s="4" t="s">
        <v>901</v>
      </c>
      <c r="B124" s="4" t="s">
        <v>902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x14ac:dyDescent="0.25">
      <c r="A125" s="4" t="s">
        <v>901</v>
      </c>
      <c r="B125" s="4" t="s">
        <v>904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x14ac:dyDescent="0.25">
      <c r="A126" s="4" t="s">
        <v>901</v>
      </c>
      <c r="B126" s="4" t="s">
        <v>906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x14ac:dyDescent="0.25">
      <c r="A127" s="4" t="s">
        <v>901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x14ac:dyDescent="0.25">
      <c r="A129" s="2" t="s">
        <v>759</v>
      </c>
      <c r="B129" s="4" t="s">
        <v>900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4" t="s">
        <v>760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4" t="s">
        <v>760</v>
      </c>
      <c r="B135" s="4" t="s">
        <v>821</v>
      </c>
      <c r="C135" s="4" t="str">
        <f>VLOOKUP(TableFields[Field],Columns[],2,0)&amp;"("</f>
        <v>char(</v>
      </c>
      <c r="D135" s="4" t="str">
        <f>IF(VLOOKUP(TableFields[Field],Columns[],3,0)&lt;&gt;"","'"&amp;VLOOKUP(TableFields[Field],Columns[],3,0)&amp;"'","")</f>
        <v>'code'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36" spans="1:11" x14ac:dyDescent="0.25">
      <c r="A136" s="4" t="s">
        <v>760</v>
      </c>
      <c r="B136" s="4" t="s">
        <v>23</v>
      </c>
      <c r="C136" s="4" t="str">
        <f>VLOOKUP(TableFields[Field],Columns[],2,0)&amp;"("</f>
        <v>string(</v>
      </c>
      <c r="D136" s="4" t="str">
        <f>IF(VLOOKUP(TableFields[Field],Columns[],3,0)&lt;&gt;"","'"&amp;VLOOKUP(TableFields[Field],Columns[],3,0)&amp;"'","")</f>
        <v>'name'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7" spans="1:11" x14ac:dyDescent="0.25">
      <c r="A137" s="4" t="s">
        <v>760</v>
      </c>
      <c r="B137" s="4" t="s">
        <v>818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'uom'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38" spans="1:11" x14ac:dyDescent="0.25">
      <c r="A138" s="4" t="s">
        <v>760</v>
      </c>
      <c r="B138" s="4" t="s">
        <v>819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'partcode'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39" spans="1:11" x14ac:dyDescent="0.25">
      <c r="A139" s="4" t="s">
        <v>760</v>
      </c>
      <c r="B139" s="4" t="s">
        <v>820</v>
      </c>
      <c r="C139" s="4" t="str">
        <f>VLOOKUP(TableFields[Field],Columns[],2,0)&amp;"("</f>
        <v>string(</v>
      </c>
      <c r="D139" s="4" t="str">
        <f>IF(VLOOKUP(TableFields[Field],Columns[],3,0)&lt;&gt;"","'"&amp;VLOOKUP(TableFields[Field],Columns[],3,0)&amp;"'","")</f>
        <v>'barcode'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40" spans="1:11" x14ac:dyDescent="0.25">
      <c r="A140" s="4" t="s">
        <v>760</v>
      </c>
      <c r="B140" s="4" t="s">
        <v>797</v>
      </c>
      <c r="C140" s="5" t="str">
        <f>VLOOKUP(TableFields[Field],Columns[],2,0)&amp;"("</f>
        <v>string(</v>
      </c>
      <c r="D140" s="5" t="str">
        <f>IF(VLOOKUP(TableFields[Field],Columns[],3,0)&lt;&gt;"","'"&amp;VLOOKUP(TableFields[Field],Columns[],3,0)&amp;"'","")</f>
        <v>'narration'</v>
      </c>
      <c r="E1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0" s="5" t="str">
        <f>IF(VLOOKUP(TableFields[Field],Columns[],5,0)=0,"","-&gt;"&amp;VLOOKUP(TableFields[Field],Columns[],5,0))</f>
        <v>-&gt;nullable()</v>
      </c>
      <c r="G140" s="5" t="str">
        <f>IF(VLOOKUP(TableFields[Field],Columns[],6,0)=0,"","-&gt;"&amp;VLOOKUP(TableFields[Field],Columns[],6,0))</f>
        <v/>
      </c>
      <c r="H140" s="5" t="str">
        <f>IF(VLOOKUP(TableFields[Field],Columns[],7,0)=0,"","-&gt;"&amp;VLOOKUP(TableFields[Field],Columns[],7,0))</f>
        <v/>
      </c>
      <c r="I140" s="5" t="str">
        <f>IF(VLOOKUP(TableFields[Field],Columns[],8,0)=0,"","-&gt;"&amp;VLOOKUP(TableFields[Field],Columns[],8,0))</f>
        <v/>
      </c>
      <c r="J140" s="5" t="str">
        <f>IF(VLOOKUP(TableFields[Field],Columns[],9,0)=0,"","-&gt;"&amp;VLOOKUP(TableFields[Field],Columns[],9,0))</f>
        <v/>
      </c>
      <c r="K14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1" spans="1:11" x14ac:dyDescent="0.25">
      <c r="A141" s="4" t="s">
        <v>760</v>
      </c>
      <c r="B141" s="4" t="s">
        <v>799</v>
      </c>
      <c r="C141" s="5" t="str">
        <f>VLOOKUP(TableFields[Field],Columns[],2,0)&amp;"("</f>
        <v>string(</v>
      </c>
      <c r="D141" s="5" t="str">
        <f>IF(VLOOKUP(TableFields[Field],Columns[],3,0)&lt;&gt;"","'"&amp;VLOOKUP(TableFields[Field],Columns[],3,0)&amp;"'","")</f>
        <v>'narration2'</v>
      </c>
      <c r="E14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1" s="5" t="str">
        <f>IF(VLOOKUP(TableFields[Field],Columns[],5,0)=0,"","-&gt;"&amp;VLOOKUP(TableFields[Field],Columns[],5,0))</f>
        <v>-&gt;nullable()</v>
      </c>
      <c r="G141" s="5" t="str">
        <f>IF(VLOOKUP(TableFields[Field],Columns[],6,0)=0,"","-&gt;"&amp;VLOOKUP(TableFields[Field],Columns[],6,0))</f>
        <v/>
      </c>
      <c r="H141" s="5" t="str">
        <f>IF(VLOOKUP(TableFields[Field],Columns[],7,0)=0,"","-&gt;"&amp;VLOOKUP(TableFields[Field],Columns[],7,0))</f>
        <v/>
      </c>
      <c r="I141" s="5" t="str">
        <f>IF(VLOOKUP(TableFields[Field],Columns[],8,0)=0,"","-&gt;"&amp;VLOOKUP(TableFields[Field],Columns[],8,0))</f>
        <v/>
      </c>
      <c r="J141" s="5" t="str">
        <f>IF(VLOOKUP(TableFields[Field],Columns[],9,0)=0,"","-&gt;"&amp;VLOOKUP(TableFields[Field],Columns[],9,0))</f>
        <v/>
      </c>
      <c r="K141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2" spans="1:11" x14ac:dyDescent="0.25">
      <c r="A142" s="4" t="s">
        <v>760</v>
      </c>
      <c r="B142" s="4" t="s">
        <v>1851</v>
      </c>
      <c r="C142" s="5" t="str">
        <f>VLOOKUP(TableFields[Field],Columns[],2,0)&amp;"("</f>
        <v>decimal(</v>
      </c>
      <c r="D142" s="5" t="str">
        <f>IF(VLOOKUP(TableFields[Field],Columns[],3,0)&lt;&gt;"","'"&amp;VLOOKUP(TableFields[Field],Columns[],3,0)&amp;"'","")</f>
        <v>'taxfactor'</v>
      </c>
      <c r="E1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2" s="5" t="str">
        <f>IF(VLOOKUP(TableFields[Field],Columns[],5,0)=0,"","-&gt;"&amp;VLOOKUP(TableFields[Field],Columns[],5,0))</f>
        <v>-&gt;default('0')</v>
      </c>
      <c r="G142" s="5" t="str">
        <f>IF(VLOOKUP(TableFields[Field],Columns[],6,0)=0,"","-&gt;"&amp;VLOOKUP(TableFields[Field],Columns[],6,0))</f>
        <v/>
      </c>
      <c r="H142" s="5" t="str">
        <f>IF(VLOOKUP(TableFields[Field],Columns[],7,0)=0,"","-&gt;"&amp;VLOOKUP(TableFields[Field],Columns[],7,0))</f>
        <v/>
      </c>
      <c r="I142" s="5" t="str">
        <f>IF(VLOOKUP(TableFields[Field],Columns[],8,0)=0,"","-&gt;"&amp;VLOOKUP(TableFields[Field],Columns[],8,0))</f>
        <v/>
      </c>
      <c r="J142" s="5" t="str">
        <f>IF(VLOOKUP(TableFields[Field],Columns[],9,0)=0,"","-&gt;"&amp;VLOOKUP(TableFields[Field],Columns[],9,0))</f>
        <v/>
      </c>
      <c r="K142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3" spans="1:11" x14ac:dyDescent="0.25">
      <c r="A143" s="4" t="s">
        <v>760</v>
      </c>
      <c r="B143" s="4" t="s">
        <v>1852</v>
      </c>
      <c r="C143" s="5" t="str">
        <f>VLOOKUP(TableFields[Field],Columns[],2,0)&amp;"("</f>
        <v>decimal(</v>
      </c>
      <c r="D143" s="5" t="str">
        <f>IF(VLOOKUP(TableFields[Field],Columns[],3,0)&lt;&gt;"","'"&amp;VLOOKUP(TableFields[Field],Columns[],3,0)&amp;"'","")</f>
        <v>'taxfactor02'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3" s="5" t="str">
        <f>IF(VLOOKUP(TableFields[Field],Columns[],5,0)=0,"","-&gt;"&amp;VLOOKUP(TableFields[Field],Columns[],5,0))</f>
        <v>-&gt;default('0')</v>
      </c>
      <c r="G143" s="5" t="str">
        <f>IF(VLOOKUP(TableFields[Field],Columns[],6,0)=0,"","-&gt;"&amp;VLOOKUP(TableFields[Field],Columns[],6,0))</f>
        <v/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44" spans="1:11" x14ac:dyDescent="0.25">
      <c r="A144" s="4" t="s">
        <v>760</v>
      </c>
      <c r="B144" s="4" t="s">
        <v>773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'type'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>-&gt;default('Public')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5" spans="1:11" x14ac:dyDescent="0.25">
      <c r="A145" s="4" t="s">
        <v>760</v>
      </c>
      <c r="B145" s="4" t="s">
        <v>776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>-&gt;default('Active')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6" spans="1:11" x14ac:dyDescent="0.25">
      <c r="A146" s="4" t="s">
        <v>760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4" t="s">
        <v>762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4" t="s">
        <v>762</v>
      </c>
      <c r="B148" s="4" t="s">
        <v>792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4" t="s">
        <v>762</v>
      </c>
      <c r="B149" s="4" t="s">
        <v>823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'product'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0" spans="1:11" x14ac:dyDescent="0.25">
      <c r="A150" s="4" t="s">
        <v>762</v>
      </c>
      <c r="B150" s="4" t="s">
        <v>288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763</v>
      </c>
      <c r="B151" s="4" t="s">
        <v>21</v>
      </c>
      <c r="C151" s="4" t="str">
        <f>VLOOKUP(TableFields[Field],Columns[],2,0)&amp;"("</f>
        <v>bigIncrements(</v>
      </c>
      <c r="D151" s="4" t="str">
        <f>IF(VLOOKUP(TableFields[Field],Columns[],3,0)&lt;&gt;"","'"&amp;VLOOKUP(TableFields[Field],Columns[],3,0)&amp;"'","")</f>
        <v>'id'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2" spans="1:11" x14ac:dyDescent="0.25">
      <c r="A152" s="4" t="s">
        <v>763</v>
      </c>
      <c r="B152" s="4" t="s">
        <v>769</v>
      </c>
      <c r="C152" s="4" t="str">
        <f>VLOOKUP(TableFields[Field],Columns[],2,0)&amp;"("</f>
        <v>char(</v>
      </c>
      <c r="D152" s="4" t="str">
        <f>IF(VLOOKUP(TableFields[Field],Columns[],3,0)&lt;&gt;"","'"&amp;VLOOKUP(TableFields[Field],Columns[],3,0)&amp;"'","")</f>
        <v>'code'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3" spans="1:11" x14ac:dyDescent="0.25">
      <c r="A153" s="4" t="s">
        <v>763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763</v>
      </c>
      <c r="B154" s="4" t="s">
        <v>776</v>
      </c>
      <c r="C154" s="4" t="str">
        <f>VLOOKUP(TableFields[Field],Columns[],2,0)&amp;"("</f>
        <v>enum(</v>
      </c>
      <c r="D154" s="4" t="str">
        <f>IF(VLOOKUP(TableFields[Field],Columns[],3,0)&lt;&gt;"","'"&amp;VLOOKUP(TableFields[Field],Columns[],3,0)&amp;"'","")</f>
        <v>'status'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-&gt;default('Active')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5" spans="1:11" x14ac:dyDescent="0.25">
      <c r="A155" s="4" t="s">
        <v>763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x14ac:dyDescent="0.25">
      <c r="A156" s="4" t="s">
        <v>764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x14ac:dyDescent="0.25">
      <c r="A157" s="4" t="s">
        <v>764</v>
      </c>
      <c r="B157" s="4" t="s">
        <v>822</v>
      </c>
      <c r="C157" s="4" t="str">
        <f>VLOOKUP(TableFields[Field],Columns[],2,0)&amp;"("</f>
        <v>foreignCascade(</v>
      </c>
      <c r="D157" s="4" t="str">
        <f>IF(VLOOKUP(TableFields[Field],Columns[],3,0)&lt;&gt;"","'"&amp;VLOOKUP(TableFields[Field],Columns[],3,0)&amp;"'","")</f>
        <v>'pricelist'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58" spans="1:11" x14ac:dyDescent="0.25">
      <c r="A158" s="4" t="s">
        <v>764</v>
      </c>
      <c r="B158" s="4" t="s">
        <v>823</v>
      </c>
      <c r="C158" s="4" t="str">
        <f>VLOOKUP(TableFields[Field],Columns[],2,0)&amp;"("</f>
        <v>foreignCascade(</v>
      </c>
      <c r="D158" s="4" t="str">
        <f>IF(VLOOKUP(TableFields[Field],Columns[],3,0)&lt;&gt;"","'"&amp;VLOOKUP(TableFields[Field],Columns[],3,0)&amp;"'","")</f>
        <v>'product'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9" spans="1:11" x14ac:dyDescent="0.25">
      <c r="A159" s="4" t="s">
        <v>764</v>
      </c>
      <c r="B159" s="4" t="s">
        <v>825</v>
      </c>
      <c r="C159" s="4" t="str">
        <f>VLOOKUP(TableFields[Field],Columns[],2,0)&amp;"("</f>
        <v>decimal(</v>
      </c>
      <c r="D159" s="4" t="str">
        <f>IF(VLOOKUP(TableFields[Field],Columns[],3,0)&lt;&gt;"","'"&amp;VLOOKUP(TableFields[Field],Columns[],3,0)&amp;"'","")</f>
        <v>'price'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9" s="4" t="str">
        <f>IF(VLOOKUP(TableFields[Field],Columns[],5,0)=0,"","-&gt;"&amp;VLOOKUP(TableFields[Field],Columns[],5,0))</f>
        <v>-&gt;default(0)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60" spans="1:11" x14ac:dyDescent="0.25">
      <c r="A160" s="4" t="s">
        <v>764</v>
      </c>
      <c r="B160" s="4" t="s">
        <v>826</v>
      </c>
      <c r="C160" s="4" t="str">
        <f>VLOOKUP(TableFields[Field],Columns[],2,0)&amp;"("</f>
        <v>decimal(</v>
      </c>
      <c r="D160" s="4" t="str">
        <f>IF(VLOOKUP(TableFields[Field],Columns[],3,0)&lt;&gt;"","'"&amp;VLOOKUP(TableFields[Field],Columns[],3,0)&amp;"'","")</f>
        <v>'price_min'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0" s="4" t="str">
        <f>IF(VLOOKUP(TableFields[Field],Columns[],5,0)=0,"","-&gt;"&amp;VLOOKUP(TableFields[Field],Columns[],5,0))</f>
        <v>-&gt;default(0)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61" spans="1:11" x14ac:dyDescent="0.25">
      <c r="A161" s="4" t="s">
        <v>764</v>
      </c>
      <c r="B161" s="4" t="s">
        <v>827</v>
      </c>
      <c r="C161" s="4" t="str">
        <f>VLOOKUP(TableFields[Field],Columns[],2,0)&amp;"("</f>
        <v>decimal(</v>
      </c>
      <c r="D161" s="4" t="str">
        <f>IF(VLOOKUP(TableFields[Field],Columns[],3,0)&lt;&gt;"","'"&amp;VLOOKUP(TableFields[Field],Columns[],3,0)&amp;"'","")</f>
        <v>'price_max'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1" s="4" t="str">
        <f>IF(VLOOKUP(TableFields[Field],Columns[],5,0)=0,"","-&gt;"&amp;VLOOKUP(TableFields[Field],Columns[],5,0))</f>
        <v>-&gt;default(0)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62" spans="1:11" x14ac:dyDescent="0.25">
      <c r="A162" s="4" t="s">
        <v>764</v>
      </c>
      <c r="B162" s="4" t="s">
        <v>879</v>
      </c>
      <c r="C162" s="4" t="str">
        <f>VLOOKUP(TableFields[Field],Columns[],2,0)&amp;"("</f>
        <v>enum(</v>
      </c>
      <c r="D162" s="4" t="str">
        <f>IF(VLOOKUP(TableFields[Field],Columns[],3,0)&lt;&gt;"","'"&amp;VLOOKUP(TableFields[Field],Columns[],3,0)&amp;"'","")</f>
        <v>'discount1_type'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2" s="4" t="str">
        <f>IF(VLOOKUP(TableFields[Field],Columns[],5,0)=0,"","-&gt;"&amp;VLOOKUP(TableFields[Field],Columns[],5,0))</f>
        <v>-&gt;default('Amount')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63" spans="1:11" x14ac:dyDescent="0.25">
      <c r="A163" s="4" t="s">
        <v>764</v>
      </c>
      <c r="B163" s="4" t="s">
        <v>884</v>
      </c>
      <c r="C163" s="4" t="str">
        <f>VLOOKUP(TableFields[Field],Columns[],2,0)&amp;"("</f>
        <v>decimal(</v>
      </c>
      <c r="D163" s="4" t="str">
        <f>IF(VLOOKUP(TableFields[Field],Columns[],3,0)&lt;&gt;"","'"&amp;VLOOKUP(TableFields[Field],Columns[],3,0)&amp;"'","")</f>
        <v>'discount1_quantity'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3" s="4" t="str">
        <f>IF(VLOOKUP(TableFields[Field],Columns[],5,0)=0,"","-&gt;"&amp;VLOOKUP(TableFields[Field],Columns[],5,0))</f>
        <v>-&gt;default(0)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64" spans="1:11" x14ac:dyDescent="0.25">
      <c r="A164" s="4" t="s">
        <v>764</v>
      </c>
      <c r="B164" s="4" t="s">
        <v>880</v>
      </c>
      <c r="C164" s="4" t="str">
        <f>VLOOKUP(TableFields[Field],Columns[],2,0)&amp;"("</f>
        <v>enum(</v>
      </c>
      <c r="D164" s="4" t="str">
        <f>IF(VLOOKUP(TableFields[Field],Columns[],3,0)&lt;&gt;"","'"&amp;VLOOKUP(TableFields[Field],Columns[],3,0)&amp;"'","")</f>
        <v>'discount2_type'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4" s="4" t="str">
        <f>IF(VLOOKUP(TableFields[Field],Columns[],5,0)=0,"","-&gt;"&amp;VLOOKUP(TableFields[Field],Columns[],5,0))</f>
        <v>-&gt;default('Amount')</v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65" spans="1:11" x14ac:dyDescent="0.25">
      <c r="A165" s="4" t="s">
        <v>764</v>
      </c>
      <c r="B165" s="4" t="s">
        <v>885</v>
      </c>
      <c r="C165" s="4" t="str">
        <f>VLOOKUP(TableFields[Field],Columns[],2,0)&amp;"("</f>
        <v>decimal(</v>
      </c>
      <c r="D165" s="4" t="str">
        <f>IF(VLOOKUP(TableFields[Field],Columns[],3,0)&lt;&gt;"","'"&amp;VLOOKUP(TableFields[Field],Columns[],3,0)&amp;"'","")</f>
        <v>'discount2_quantity'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5" s="4" t="str">
        <f>IF(VLOOKUP(TableFields[Field],Columns[],5,0)=0,"","-&gt;"&amp;VLOOKUP(TableFields[Field],Columns[],5,0))</f>
        <v>-&gt;default(0)</v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66" spans="1:11" x14ac:dyDescent="0.25">
      <c r="A166" s="4" t="s">
        <v>764</v>
      </c>
      <c r="B166" s="4" t="s">
        <v>288</v>
      </c>
      <c r="C166" s="4" t="str">
        <f>VLOOKUP(TableFields[Field],Columns[],2,0)&amp;"("</f>
        <v>audit(</v>
      </c>
      <c r="D166" s="4" t="str">
        <f>IF(VLOOKUP(TableFields[Field],Columns[],3,0)&lt;&gt;"","'"&amp;VLOOKUP(TableFields[Field],Columns[],3,0)&amp;"'","")</f>
        <v/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7" spans="1:11" x14ac:dyDescent="0.25">
      <c r="A167" s="4" t="s">
        <v>839</v>
      </c>
      <c r="B167" s="4" t="s">
        <v>21</v>
      </c>
      <c r="C167" s="4" t="str">
        <f>VLOOKUP(TableFields[Field],Columns[],2,0)&amp;"("</f>
        <v>bigIncrements(</v>
      </c>
      <c r="D167" s="4" t="str">
        <f>IF(VLOOKUP(TableFields[Field],Columns[],3,0)&lt;&gt;"","'"&amp;VLOOKUP(TableFields[Field],Columns[],3,0)&amp;"'","")</f>
        <v>'id'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8" spans="1:11" x14ac:dyDescent="0.25">
      <c r="A168" s="4" t="s">
        <v>839</v>
      </c>
      <c r="B168" s="4" t="s">
        <v>23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'name'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>-&gt;index()</v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9" spans="1:11" x14ac:dyDescent="0.25">
      <c r="A169" s="4" t="s">
        <v>839</v>
      </c>
      <c r="B169" s="4" t="s">
        <v>776</v>
      </c>
      <c r="C169" s="4" t="str">
        <f>VLOOKUP(TableFields[Field],Columns[],2,0)&amp;"("</f>
        <v>enum(</v>
      </c>
      <c r="D169" s="4" t="str">
        <f>IF(VLOOKUP(TableFields[Field],Columns[],3,0)&lt;&gt;"","'"&amp;VLOOKUP(TableFields[Field],Columns[],3,0)&amp;"'","")</f>
        <v>'status'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-&gt;default('Active')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0" spans="1:11" x14ac:dyDescent="0.25">
      <c r="A170" s="4" t="s">
        <v>839</v>
      </c>
      <c r="B170" s="4" t="s">
        <v>288</v>
      </c>
      <c r="C170" s="4" t="str">
        <f>VLOOKUP(TableFields[Field],Columns[],2,0)&amp;"("</f>
        <v>audit(</v>
      </c>
      <c r="D170" s="4" t="str">
        <f>IF(VLOOKUP(TableFields[Field],Columns[],3,0)&lt;&gt;"","'"&amp;VLOOKUP(TableFields[Field],Columns[],3,0)&amp;"'","")</f>
        <v/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1" spans="1:11" x14ac:dyDescent="0.25">
      <c r="A171" s="4" t="s">
        <v>846</v>
      </c>
      <c r="B171" s="4" t="s">
        <v>21</v>
      </c>
      <c r="C171" s="4" t="str">
        <f>VLOOKUP(TableFields[Field],Columns[],2,0)&amp;"("</f>
        <v>bigIncrements(</v>
      </c>
      <c r="D171" s="4" t="str">
        <f>IF(VLOOKUP(TableFields[Field],Columns[],3,0)&lt;&gt;"","'"&amp;VLOOKUP(TableFields[Field],Columns[],3,0)&amp;"'","")</f>
        <v>'id'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2" spans="1:11" x14ac:dyDescent="0.25">
      <c r="A172" s="4" t="s">
        <v>846</v>
      </c>
      <c r="B172" s="4" t="s">
        <v>23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'name'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-&gt;index()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3" spans="1:11" x14ac:dyDescent="0.25">
      <c r="A173" s="4" t="s">
        <v>846</v>
      </c>
      <c r="B173" s="4" t="s">
        <v>776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846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765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765</v>
      </c>
      <c r="B176" s="4" t="s">
        <v>1706</v>
      </c>
      <c r="C176" s="4" t="str">
        <f>VLOOKUP(TableFields[Field],Columns[],2,0)&amp;"("</f>
        <v>char(</v>
      </c>
      <c r="D176" s="4" t="str">
        <f>IF(VLOOKUP(TableFields[Field],Columns[],3,0)&lt;&gt;"","'"&amp;VLOOKUP(TableFields[Field],Columns[],3,0)&amp;"'","")</f>
        <v>'_ref'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-&gt;index()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77" spans="1:11" x14ac:dyDescent="0.25">
      <c r="A177" s="4" t="s">
        <v>765</v>
      </c>
      <c r="B177" s="4" t="s">
        <v>831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'store'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78" spans="1:11" x14ac:dyDescent="0.25">
      <c r="A178" s="4" t="s">
        <v>765</v>
      </c>
      <c r="B178" s="4" t="s">
        <v>832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'product'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79" spans="1:11" x14ac:dyDescent="0.25">
      <c r="A179" s="4" t="s">
        <v>765</v>
      </c>
      <c r="B179" s="4" t="s">
        <v>833</v>
      </c>
      <c r="C179" s="4" t="str">
        <f>VLOOKUP(TableFields[Field],Columns[],2,0)&amp;"("</f>
        <v>enum(</v>
      </c>
      <c r="D179" s="4" t="str">
        <f>IF(VLOOKUP(TableFields[Field],Columns[],3,0)&lt;&gt;"","'"&amp;VLOOKUP(TableFields[Field],Columns[],3,0)&amp;"'","")</f>
        <v>'direction'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79" s="4" t="str">
        <f>IF(VLOOKUP(TableFields[Field],Columns[],5,0)=0,"","-&gt;"&amp;VLOOKUP(TableFields[Field],Columns[],5,0))</f>
        <v>-&gt;default('Out')</v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80" spans="1:11" x14ac:dyDescent="0.25">
      <c r="A180" s="4" t="s">
        <v>765</v>
      </c>
      <c r="B180" s="4" t="s">
        <v>837</v>
      </c>
      <c r="C180" s="4" t="str">
        <f>VLOOKUP(TableFields[Field],Columns[],2,0)&amp;"("</f>
        <v>decimal(</v>
      </c>
      <c r="D180" s="4" t="str">
        <f>IF(VLOOKUP(TableFields[Field],Columns[],3,0)&lt;&gt;"","'"&amp;VLOOKUP(TableFields[Field],Columns[],3,0)&amp;"'","")</f>
        <v>'quantity'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0" s="4" t="str">
        <f>IF(VLOOKUP(TableFields[Field],Columns[],5,0)=0,"","-&gt;"&amp;VLOOKUP(TableFields[Field],Columns[],5,0))</f>
        <v>-&gt;default(1)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81" spans="1:11" x14ac:dyDescent="0.25">
      <c r="A181" s="4" t="s">
        <v>765</v>
      </c>
      <c r="B181" s="4" t="s">
        <v>876</v>
      </c>
      <c r="C181" s="4" t="str">
        <f>VLOOKUP(TableFields[Field],Columns[],2,0)&amp;"("</f>
        <v>unsignedBigInteger(</v>
      </c>
      <c r="D181" s="4" t="str">
        <f>IF(VLOOKUP(TableFields[Field],Columns[],3,0)&lt;&gt;"","'"&amp;VLOOKUP(TableFields[Field],Columns[],3,0)&amp;"'","")</f>
        <v>'user'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1" s="4" t="str">
        <f>IF(VLOOKUP(TableFields[Field],Columns[],5,0)=0,"","-&gt;"&amp;VLOOKUP(TableFields[Field],Columns[],5,0))</f>
        <v>-&gt;nullable()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82" spans="1:11" x14ac:dyDescent="0.25">
      <c r="A182" s="4" t="s">
        <v>765</v>
      </c>
      <c r="B182" s="4" t="s">
        <v>840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'nature'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83" spans="1:11" x14ac:dyDescent="0.25">
      <c r="A183" s="4" t="s">
        <v>765</v>
      </c>
      <c r="B183" s="4" t="s">
        <v>842</v>
      </c>
      <c r="C183" s="4" t="str">
        <f>VLOOKUP(TableFields[Field],Columns[],2,0)&amp;"("</f>
        <v>timestamp(</v>
      </c>
      <c r="D183" s="4" t="str">
        <f>IF(VLOOKUP(TableFields[Field],Columns[],3,0)&lt;&gt;"","'"&amp;VLOOKUP(TableFields[Field],Columns[],3,0)&amp;"'","")</f>
        <v>'date'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>-&gt;default(DB::raw('CURRENT_TIMESTAMP'))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84" spans="1:11" x14ac:dyDescent="0.25">
      <c r="A184" s="4" t="s">
        <v>765</v>
      </c>
      <c r="B184" s="4" t="s">
        <v>847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'type'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85" spans="1:11" x14ac:dyDescent="0.25">
      <c r="A185" s="4" t="s">
        <v>765</v>
      </c>
      <c r="B185" s="4" t="s">
        <v>776</v>
      </c>
      <c r="C185" s="4" t="str">
        <f>VLOOKUP(TableFields[Field],Columns[],2,0)&amp;"("</f>
        <v>enum(</v>
      </c>
      <c r="D185" s="4" t="str">
        <f>IF(VLOOKUP(TableFields[Field],Columns[],3,0)&lt;&gt;"","'"&amp;VLOOKUP(TableFields[Field],Columns[],3,0)&amp;"'","")</f>
        <v>'status'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5" s="4" t="str">
        <f>IF(VLOOKUP(TableFields[Field],Columns[],5,0)=0,"","-&gt;"&amp;VLOOKUP(TableFields[Field],Columns[],5,0))</f>
        <v>-&gt;nullable()</v>
      </c>
      <c r="G185" s="4" t="str">
        <f>IF(VLOOKUP(TableFields[Field],Columns[],6,0)=0,"","-&gt;"&amp;VLOOKUP(TableFields[Field],Columns[],6,0))</f>
        <v>-&gt;default('Active')</v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6" spans="1:11" x14ac:dyDescent="0.25">
      <c r="A186" s="4" t="s">
        <v>765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765</v>
      </c>
      <c r="B187" s="4" t="s">
        <v>877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'user'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-&gt;on('users')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-&gt;onDelete('set null')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88" spans="1:11" x14ac:dyDescent="0.25">
      <c r="A188" s="4" t="s">
        <v>909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909</v>
      </c>
      <c r="B189" s="4" t="s">
        <v>1706</v>
      </c>
      <c r="C189" s="4" t="str">
        <f>VLOOKUP(TableFields[Field],Columns[],2,0)&amp;"("</f>
        <v>char(</v>
      </c>
      <c r="D189" s="4" t="str">
        <f>IF(VLOOKUP(TableFields[Field],Columns[],3,0)&lt;&gt;"","'"&amp;VLOOKUP(TableFields[Field],Columns[],3,0)&amp;"'","")</f>
        <v>'_ref'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>-&gt;index()</v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0" spans="1:11" x14ac:dyDescent="0.25">
      <c r="A190" s="4" t="s">
        <v>909</v>
      </c>
      <c r="B190" s="4" t="s">
        <v>911</v>
      </c>
      <c r="C190" s="4" t="str">
        <f>VLOOKUP(TableFields[Field],Columns[],2,0)&amp;"("</f>
        <v>foreignNullable(</v>
      </c>
      <c r="D190" s="4" t="str">
        <f>IF(VLOOKUP(TableFields[Field],Columns[],3,0)&lt;&gt;"","'"&amp;VLOOKUP(TableFields[Field],Columns[],3,0)&amp;"'","")</f>
        <v>'user'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0" s="4" t="str">
        <f>IF(VLOOKUP(TableFields[Field],Columns[],5,0)=0,"","-&gt;"&amp;VLOOKUP(TableFields[Field],Columns[],5,0))</f>
        <v/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191" spans="1:11" x14ac:dyDescent="0.25">
      <c r="A191" s="4" t="s">
        <v>909</v>
      </c>
      <c r="B191" s="4" t="s">
        <v>848</v>
      </c>
      <c r="C191" s="4" t="str">
        <f>VLOOKUP(TableFields[Field],Columns[],2,0)&amp;"("</f>
        <v>char(</v>
      </c>
      <c r="D191" s="4" t="str">
        <f>IF(VLOOKUP(TableFields[Field],Columns[],3,0)&lt;&gt;"","'"&amp;VLOOKUP(TableFields[Field],Columns[],3,0)&amp;"'","")</f>
        <v>'docno'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-&gt;index()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192" spans="1:11" x14ac:dyDescent="0.25">
      <c r="A192" s="4" t="s">
        <v>909</v>
      </c>
      <c r="B192" s="4" t="s">
        <v>842</v>
      </c>
      <c r="C192" s="4" t="str">
        <f>VLOOKUP(TableFields[Field],Columns[],2,0)&amp;"("</f>
        <v>timestamp(</v>
      </c>
      <c r="D192" s="4" t="str">
        <f>IF(VLOOKUP(TableFields[Field],Columns[],3,0)&lt;&gt;"","'"&amp;VLOOKUP(TableFields[Field],Columns[],3,0)&amp;"'","")</f>
        <v>'date'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>-&gt;default(DB::raw('CURRENT_TIMESTAMP'))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3" spans="1:11" x14ac:dyDescent="0.25">
      <c r="A193" s="4" t="s">
        <v>909</v>
      </c>
      <c r="B193" s="4" t="s">
        <v>963</v>
      </c>
      <c r="C193" s="4" t="str">
        <f>VLOOKUP(TableFields[Field],Columns[],2,0)&amp;"("</f>
        <v>foreignNullable(</v>
      </c>
      <c r="D193" s="4" t="str">
        <f>IF(VLOOKUP(TableFields[Field],Columns[],3,0)&lt;&gt;"","'"&amp;VLOOKUP(TableFields[Field],Columns[],3,0)&amp;"'","")</f>
        <v>'customer'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194" spans="1:11" x14ac:dyDescent="0.25">
      <c r="A194" s="4" t="s">
        <v>909</v>
      </c>
      <c r="B194" s="4" t="s">
        <v>916</v>
      </c>
      <c r="C194" s="4" t="str">
        <f>VLOOKUP(TableFields[Field],Columns[],2,0)&amp;"("</f>
        <v>char(</v>
      </c>
      <c r="D194" s="4" t="str">
        <f>IF(VLOOKUP(TableFields[Field],Columns[],3,0)&lt;&gt;"","'"&amp;VLOOKUP(TableFields[Field],Columns[],3,0)&amp;"'","")</f>
        <v>'fycode'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195" spans="1:11" x14ac:dyDescent="0.25">
      <c r="A195" s="4" t="s">
        <v>909</v>
      </c>
      <c r="B195" s="4" t="s">
        <v>869</v>
      </c>
      <c r="C195" s="4" t="str">
        <f>VLOOKUP(TableFields[Field],Columns[],2,0)&amp;"("</f>
        <v>char(</v>
      </c>
      <c r="D195" s="4" t="str">
        <f>IF(VLOOKUP(TableFields[Field],Columns[],3,0)&lt;&gt;"","'"&amp;VLOOKUP(TableFields[Field],Columns[],3,0)&amp;"'","")</f>
        <v>'fncode'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196" spans="1:11" x14ac:dyDescent="0.25">
      <c r="A196" s="4" t="s">
        <v>909</v>
      </c>
      <c r="B196" s="4" t="s">
        <v>1787</v>
      </c>
      <c r="C196" s="4" t="str">
        <f>VLOOKUP(TableFields[Field],Columns[],2,0)&amp;"("</f>
        <v>enum(</v>
      </c>
      <c r="D196" s="4" t="str">
        <f>IF(VLOOKUP(TableFields[Field],Columns[],3,0)&lt;&gt;"","'"&amp;VLOOKUP(TableFields[Field],Columns[],3,0)&amp;"'","")</f>
        <v>'payment_type'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-&gt;default('Cash')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197" spans="1:11" x14ac:dyDescent="0.25">
      <c r="A197" s="4" t="s">
        <v>909</v>
      </c>
      <c r="B197" s="4" t="s">
        <v>776</v>
      </c>
      <c r="C197" s="4" t="str">
        <f>VLOOKUP(TableFields[Field],Columns[],2,0)&amp;"("</f>
        <v>enum(</v>
      </c>
      <c r="D197" s="4" t="str">
        <f>IF(VLOOKUP(TableFields[Field],Columns[],3,0)&lt;&gt;"","'"&amp;VLOOKUP(TableFields[Field],Columns[],3,0)&amp;"'","")</f>
        <v>'status'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-&gt;default('Active')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8" spans="1:11" x14ac:dyDescent="0.25">
      <c r="A198" s="4" t="s">
        <v>909</v>
      </c>
      <c r="B198" s="4" t="s">
        <v>288</v>
      </c>
      <c r="C198" s="4" t="str">
        <f>VLOOKUP(TableFields[Field],Columns[],2,0)&amp;"("</f>
        <v>audit(</v>
      </c>
      <c r="D198" s="4" t="str">
        <f>IF(VLOOKUP(TableFields[Field],Columns[],3,0)&lt;&gt;"","'"&amp;VLOOKUP(TableFields[Field],Columns[],3,0)&amp;"'","")</f>
        <v/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/>
      </c>
      <c r="G198" s="4" t="str">
        <f>IF(VLOOKUP(TableFields[Field],Columns[],6,0)=0,"","-&gt;"&amp;VLOOKUP(TableFields[Field],Columns[],6,0))</f>
        <v/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9" spans="1:11" x14ac:dyDescent="0.25">
      <c r="A199" s="4" t="s">
        <v>910</v>
      </c>
      <c r="B199" s="4" t="s">
        <v>21</v>
      </c>
      <c r="C199" s="4" t="str">
        <f>VLOOKUP(TableFields[Field],Columns[],2,0)&amp;"("</f>
        <v>bigIncrements(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0" spans="1:11" x14ac:dyDescent="0.25">
      <c r="A200" s="4" t="s">
        <v>910</v>
      </c>
      <c r="B200" s="4" t="s">
        <v>912</v>
      </c>
      <c r="C200" s="4" t="str">
        <f>VLOOKUP(TableFields[Field],Columns[],2,0)&amp;"("</f>
        <v>foreignCascade(</v>
      </c>
      <c r="D200" s="4" t="str">
        <f>IF(VLOOKUP(TableFields[Field],Columns[],3,0)&lt;&gt;"","'"&amp;VLOOKUP(TableFields[Field],Columns[],3,0)&amp;"'","")</f>
        <v>'transaction'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01" spans="1:11" x14ac:dyDescent="0.25">
      <c r="A201" s="4" t="s">
        <v>910</v>
      </c>
      <c r="B201" s="4" t="s">
        <v>852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'spt'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02" spans="1:11" x14ac:dyDescent="0.25">
      <c r="A202" s="4" t="s">
        <v>910</v>
      </c>
      <c r="B202" s="4" t="s">
        <v>979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'amount'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-&gt;default(0)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03" spans="1:11" x14ac:dyDescent="0.25">
      <c r="A203" s="4" t="s">
        <v>910</v>
      </c>
      <c r="B203" s="4" t="s">
        <v>914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'tax'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04" spans="1:11" x14ac:dyDescent="0.25">
      <c r="A204" s="4" t="s">
        <v>910</v>
      </c>
      <c r="B204" s="4" t="s">
        <v>926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'discount'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05" spans="1:11" x14ac:dyDescent="0.25">
      <c r="A205" s="4" t="s">
        <v>910</v>
      </c>
      <c r="B205" s="4" t="s">
        <v>915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'total'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06" spans="1:11" x14ac:dyDescent="0.25">
      <c r="A206" s="4" t="s">
        <v>910</v>
      </c>
      <c r="B206" s="4" t="s">
        <v>1739</v>
      </c>
      <c r="C206" s="4" t="str">
        <f>VLOOKUP(TableFields[Field],Columns[],2,0)&amp;"("</f>
        <v>char(</v>
      </c>
      <c r="D206" s="4" t="str">
        <f>IF(VLOOKUP(TableFields[Field],Columns[],3,0)&lt;&gt;"","'"&amp;VLOOKUP(TableFields[Field],Columns[],3,0)&amp;"'","")</f>
        <v>'_ref_trans'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6" s="4" t="str">
        <f>IF(VLOOKUP(TableFields[Field],Columns[],5,0)=0,"","-&gt;"&amp;VLOOKUP(TableFields[Field],Columns[],5,0))</f>
        <v>-&gt;nullable()</v>
      </c>
      <c r="G206" s="4" t="str">
        <f>IF(VLOOKUP(TableFields[Field],Columns[],6,0)=0,"","-&gt;"&amp;VLOOKUP(TableFields[Field],Columns[],6,0))</f>
        <v>-&gt;index()</v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07" spans="1:11" x14ac:dyDescent="0.25">
      <c r="A207" s="4" t="s">
        <v>910</v>
      </c>
      <c r="B207" s="4" t="s">
        <v>1740</v>
      </c>
      <c r="C207" s="4" t="str">
        <f>VLOOKUP(TableFields[Field],Columns[],2,0)&amp;"("</f>
        <v>char(</v>
      </c>
      <c r="D207" s="4" t="str">
        <f>IF(VLOOKUP(TableFields[Field],Columns[],3,0)&lt;&gt;"","'"&amp;VLOOKUP(TableFields[Field],Columns[],3,0)&amp;"'","")</f>
        <v>'_ref_spt'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-&gt;index()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08" spans="1:11" x14ac:dyDescent="0.25">
      <c r="A208" s="4" t="s">
        <v>910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x14ac:dyDescent="0.25">
      <c r="A209" s="4" t="s">
        <v>1066</v>
      </c>
      <c r="B209" s="4" t="s">
        <v>21</v>
      </c>
      <c r="C209" s="4" t="str">
        <f>VLOOKUP(TableFields[Field],Columns[],2,0)&amp;"("</f>
        <v>bigIncrements(</v>
      </c>
      <c r="D209" s="4" t="str">
        <f>IF(VLOOKUP(TableFields[Field],Columns[],3,0)&lt;&gt;"","'"&amp;VLOOKUP(TableFields[Field],Columns[],3,0)&amp;"'","")</f>
        <v>'id'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0" spans="1:11" x14ac:dyDescent="0.25">
      <c r="A210" s="4" t="s">
        <v>1066</v>
      </c>
      <c r="B210" s="4" t="s">
        <v>984</v>
      </c>
      <c r="C210" s="4" t="str">
        <f>VLOOKUP(TableFields[Field],Columns[],2,0)&amp;"("</f>
        <v>char(</v>
      </c>
      <c r="D210" s="4" t="str">
        <f>IF(VLOOKUP(TableFields[Field],Columns[],3,0)&lt;&gt;"","'"&amp;VLOOKUP(TableFields[Field],Columns[],3,0)&amp;"'","")</f>
        <v>'COCODE'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0" s="4" t="str">
        <f>IF(VLOOKUP(TableFields[Field],Columns[],5,0)=0,"","-&gt;"&amp;VLOOKUP(TableFields[Field],Columns[],5,0))</f>
        <v>-&gt;nullable()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11" spans="1:11" x14ac:dyDescent="0.25">
      <c r="A211" s="4" t="s">
        <v>1066</v>
      </c>
      <c r="B211" s="4" t="s">
        <v>986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'BRCODE'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12" spans="1:11" x14ac:dyDescent="0.25">
      <c r="A212" s="4" t="s">
        <v>1066</v>
      </c>
      <c r="B212" s="4" t="s">
        <v>988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'FYCODE'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13" spans="1:11" x14ac:dyDescent="0.25">
      <c r="A213" s="4" t="s">
        <v>1066</v>
      </c>
      <c r="B213" s="4" t="s">
        <v>990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'FNCODE'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14" spans="1:11" x14ac:dyDescent="0.25">
      <c r="A214" s="4" t="s">
        <v>1066</v>
      </c>
      <c r="B214" s="4" t="s">
        <v>992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'DOCNO'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15" spans="1:11" x14ac:dyDescent="0.25">
      <c r="A215" s="4" t="s">
        <v>1066</v>
      </c>
      <c r="B215" s="4" t="s">
        <v>994</v>
      </c>
      <c r="C215" s="4" t="str">
        <f>VLOOKUP(TableFields[Field],Columns[],2,0)&amp;"("</f>
        <v>decimal(</v>
      </c>
      <c r="D215" s="4" t="str">
        <f>IF(VLOOKUP(TableFields[Field],Columns[],3,0)&lt;&gt;"","'"&amp;VLOOKUP(TableFields[Field],Columns[],3,0)&amp;"'","")</f>
        <v>'SRNO'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16" spans="1:11" x14ac:dyDescent="0.25">
      <c r="A216" s="4" t="s">
        <v>1066</v>
      </c>
      <c r="B216" s="4" t="s">
        <v>1069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'SLNO'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17" spans="1:11" x14ac:dyDescent="0.25">
      <c r="A217" s="4" t="s">
        <v>1066</v>
      </c>
      <c r="B217" s="4" t="s">
        <v>998</v>
      </c>
      <c r="C217" s="4" t="str">
        <f>VLOOKUP(TableFields[Field],Columns[],2,0)&amp;"("</f>
        <v>datetime(</v>
      </c>
      <c r="D217" s="4" t="str">
        <f>IF(VLOOKUP(TableFields[Field],Columns[],3,0)&lt;&gt;"","'"&amp;VLOOKUP(TableFields[Field],Columns[],3,0)&amp;"'","")</f>
        <v>'DOCDATE'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18" spans="1:11" x14ac:dyDescent="0.25">
      <c r="A218" s="4" t="s">
        <v>1066</v>
      </c>
      <c r="B218" s="4" t="s">
        <v>1000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'CO'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19" spans="1:11" x14ac:dyDescent="0.25">
      <c r="A219" s="4" t="s">
        <v>1066</v>
      </c>
      <c r="B219" s="4" t="s">
        <v>1002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'BR'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20" spans="1:11" x14ac:dyDescent="0.25">
      <c r="A220" s="4" t="s">
        <v>1066</v>
      </c>
      <c r="B220" s="4" t="s">
        <v>1004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'ACCCODE'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21" spans="1:11" x14ac:dyDescent="0.25">
      <c r="A221" s="4" t="s">
        <v>1066</v>
      </c>
      <c r="B221" s="4" t="s">
        <v>1071</v>
      </c>
      <c r="C221" s="4" t="str">
        <f>VLOOKUP(TableFields[Field],Columns[],2,0)&amp;"("</f>
        <v>string(</v>
      </c>
      <c r="D221" s="4" t="str">
        <f>IF(VLOOKUP(TableFields[Field],Columns[],3,0)&lt;&gt;"","'"&amp;VLOOKUP(TableFields[Field],Columns[],3,0)&amp;"'","")</f>
        <v>'REFNO'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22" spans="1:11" x14ac:dyDescent="0.25">
      <c r="A222" s="4" t="s">
        <v>1066</v>
      </c>
      <c r="B222" s="4" t="s">
        <v>1073</v>
      </c>
      <c r="C222" s="4" t="str">
        <f>VLOOKUP(TableFields[Field],Columns[],2,0)&amp;"("</f>
        <v>datetime(</v>
      </c>
      <c r="D222" s="4" t="str">
        <f>IF(VLOOKUP(TableFields[Field],Columns[],3,0)&lt;&gt;"","'"&amp;VLOOKUP(TableFields[Field],Columns[],3,0)&amp;"'","")</f>
        <v>'REFDATE'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23" spans="1:11" x14ac:dyDescent="0.25">
      <c r="A223" s="4" t="s">
        <v>1066</v>
      </c>
      <c r="B223" s="4" t="s">
        <v>1011</v>
      </c>
      <c r="C223" s="4" t="str">
        <f>VLOOKUP(TableFields[Field],Columns[],2,0)&amp;"("</f>
        <v>decimal(</v>
      </c>
      <c r="D223" s="4" t="str">
        <f>IF(VLOOKUP(TableFields[Field],Columns[],3,0)&lt;&gt;"","'"&amp;VLOOKUP(TableFields[Field],Columns[],3,0)&amp;"'","")</f>
        <v>'AMT'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3" s="4" t="str">
        <f>IF(VLOOKUP(TableFields[Field],Columns[],5,0)=0,"","-&gt;"&amp;VLOOKUP(TableFields[Field],Columns[],5,0))</f>
        <v>-&gt;default(0)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24" spans="1:11" x14ac:dyDescent="0.25">
      <c r="A224" s="4" t="s">
        <v>1066</v>
      </c>
      <c r="B224" s="4" t="s">
        <v>1013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'SIGN'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24" s="4" t="str">
        <f>IF(VLOOKUP(TableFields[Field],Columns[],5,0)=0,"","-&gt;"&amp;VLOOKUP(TableFields[Field],Columns[],5,0))</f>
        <v>-&gt;default(1)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25" spans="1:11" x14ac:dyDescent="0.25">
      <c r="A225" s="4" t="s">
        <v>1066</v>
      </c>
      <c r="B225" s="4" t="s">
        <v>1075</v>
      </c>
      <c r="C225" s="4" t="str">
        <f>VLOOKUP(TableFields[Field],Columns[],2,0)&amp;"("</f>
        <v>string(</v>
      </c>
      <c r="D225" s="4" t="str">
        <f>IF(VLOOKUP(TableFields[Field],Columns[],3,0)&lt;&gt;"","'"&amp;VLOOKUP(TableFields[Field],Columns[],3,0)&amp;"'","")</f>
        <v>'NARRATION'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5" s="4" t="str">
        <f>IF(VLOOKUP(TableFields[Field],Columns[],5,0)=0,"","-&gt;"&amp;VLOOKUP(TableFields[Field],Columns[],5,0))</f>
        <v>-&gt;nullable()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26" spans="1:11" x14ac:dyDescent="0.25">
      <c r="A226" s="4" t="s">
        <v>1066</v>
      </c>
      <c r="B226" s="4" t="s">
        <v>1077</v>
      </c>
      <c r="C226" s="4" t="str">
        <f>VLOOKUP(TableFields[Field],Columns[],2,0)&amp;"("</f>
        <v>string(</v>
      </c>
      <c r="D226" s="4" t="str">
        <f>IF(VLOOKUP(TableFields[Field],Columns[],3,0)&lt;&gt;"","'"&amp;VLOOKUP(TableFields[Field],Columns[],3,0)&amp;"'","")</f>
        <v>'NARRATION2'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27" spans="1:11" x14ac:dyDescent="0.25">
      <c r="A227" s="4" t="s">
        <v>1066</v>
      </c>
      <c r="B227" s="4" t="s">
        <v>1053</v>
      </c>
      <c r="C227" s="4" t="str">
        <f>VLOOKUP(TableFields[Field],Columns[],2,0)&amp;"("</f>
        <v>char(</v>
      </c>
      <c r="D227" s="4" t="str">
        <f>IF(VLOOKUP(TableFields[Field],Columns[],3,0)&lt;&gt;"","'"&amp;VLOOKUP(TableFields[Field],Columns[],3,0)&amp;"'","")</f>
        <v>'REFCOCODE'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28" spans="1:11" x14ac:dyDescent="0.25">
      <c r="A228" s="4" t="s">
        <v>1066</v>
      </c>
      <c r="B228" s="4" t="s">
        <v>1055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'REFBRCODE'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29" spans="1:11" x14ac:dyDescent="0.25">
      <c r="A229" s="4" t="s">
        <v>1066</v>
      </c>
      <c r="B229" s="4" t="s">
        <v>1059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'REFFYCODE'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30" spans="1:11" x14ac:dyDescent="0.25">
      <c r="A230" s="4" t="s">
        <v>1066</v>
      </c>
      <c r="B230" s="4" t="s">
        <v>1057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'REFFNCODE'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31" spans="1:11" x14ac:dyDescent="0.25">
      <c r="A231" s="4" t="s">
        <v>1066</v>
      </c>
      <c r="B231" s="4" t="s">
        <v>1061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'REFDOCNO'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32" spans="1:11" x14ac:dyDescent="0.25">
      <c r="A232" s="4" t="s">
        <v>1066</v>
      </c>
      <c r="B232" s="4" t="s">
        <v>1079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'REFSRNO'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33" spans="1:11" x14ac:dyDescent="0.25">
      <c r="A233" s="4" t="s">
        <v>1066</v>
      </c>
      <c r="B233" s="4" t="s">
        <v>1017</v>
      </c>
      <c r="C233" s="4" t="str">
        <f>VLOOKUP(TableFields[Field],Columns[],2,0)&amp;"("</f>
        <v>enum(</v>
      </c>
      <c r="D233" s="4" t="str">
        <f>IF(VLOOKUP(TableFields[Field],Columns[],3,0)&lt;&gt;"","'"&amp;VLOOKUP(TableFields[Field],Columns[],3,0)&amp;"'","")</f>
        <v>'TYPE'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33" s="4" t="str">
        <f>IF(VLOOKUP(TableFields[Field],Columns[],5,0)=0,"","-&gt;"&amp;VLOOKUP(TableFields[Field],Columns[],5,0))</f>
        <v>-&gt;default('Normal')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34" spans="1:11" x14ac:dyDescent="0.25">
      <c r="A234" s="4" t="s">
        <v>1066</v>
      </c>
      <c r="B234" s="4" t="s">
        <v>1019</v>
      </c>
      <c r="C234" s="4" t="str">
        <f>VLOOKUP(TableFields[Field],Columns[],2,0)&amp;"("</f>
        <v>enum(</v>
      </c>
      <c r="D234" s="4" t="str">
        <f>IF(VLOOKUP(TableFields[Field],Columns[],3,0)&lt;&gt;"","'"&amp;VLOOKUP(TableFields[Field],Columns[],3,0)&amp;"'","")</f>
        <v>'APPROVAL_STATUS'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>-&gt;default('Pending')</v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35" spans="1:11" x14ac:dyDescent="0.25">
      <c r="A235" s="4" t="s">
        <v>1066</v>
      </c>
      <c r="B235" s="4" t="s">
        <v>1021</v>
      </c>
      <c r="C235" s="4" t="str">
        <f>VLOOKUP(TableFields[Field],Columns[],2,0)&amp;"("</f>
        <v>enum(</v>
      </c>
      <c r="D235" s="4" t="str">
        <f>IF(VLOOKUP(TableFields[Field],Columns[],3,0)&lt;&gt;"","'"&amp;VLOOKUP(TableFields[Field],Columns[],3,0)&amp;"'","")</f>
        <v>'APPROVAL_MODE'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>-&gt;default('Insert')</v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36" spans="1:11" x14ac:dyDescent="0.25">
      <c r="A236" s="4" t="s">
        <v>1066</v>
      </c>
      <c r="B236" s="4" t="s">
        <v>1023</v>
      </c>
      <c r="C236" s="4" t="str">
        <f>VLOOKUP(TableFields[Field],Columns[],2,0)&amp;"("</f>
        <v>enum(</v>
      </c>
      <c r="D236" s="4" t="str">
        <f>IF(VLOOKUP(TableFields[Field],Columns[],3,0)&lt;&gt;"","'"&amp;VLOOKUP(TableFields[Field],Columns[],3,0)&amp;"'","")</f>
        <v>'APPROVAL_TYPE'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-&gt;default('Default')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37" spans="1:11" x14ac:dyDescent="0.25">
      <c r="A237" s="4" t="s">
        <v>1066</v>
      </c>
      <c r="B237" s="4" t="s">
        <v>1025</v>
      </c>
      <c r="C237" s="4" t="str">
        <f>VLOOKUP(TableFields[Field],Columns[],2,0)&amp;"("</f>
        <v>enum(</v>
      </c>
      <c r="D237" s="4" t="str">
        <f>IF(VLOOKUP(TableFields[Field],Columns[],3,0)&lt;&gt;"","'"&amp;VLOOKUP(TableFields[Field],Columns[],3,0)&amp;"'","")</f>
        <v>'CANCEL'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7" s="4" t="str">
        <f>IF(VLOOKUP(TableFields[Field],Columns[],5,0)=0,"","-&gt;"&amp;VLOOKUP(TableFields[Field],Columns[],5,0))</f>
        <v>-&gt;default('No')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38" spans="1:11" x14ac:dyDescent="0.25">
      <c r="A238" s="4" t="s">
        <v>1066</v>
      </c>
      <c r="B238" s="4" t="s">
        <v>1027</v>
      </c>
      <c r="C238" s="4" t="str">
        <f>VLOOKUP(TableFields[Field],Columns[],2,0)&amp;"("</f>
        <v>decimal(</v>
      </c>
      <c r="D238" s="4" t="str">
        <f>IF(VLOOKUP(TableFields[Field],Columns[],3,0)&lt;&gt;"","'"&amp;VLOOKUP(TableFields[Field],Columns[],3,0)&amp;"'","")</f>
        <v>'VERSION'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8" s="4" t="str">
        <f>IF(VLOOKUP(TableFields[Field],Columns[],5,0)=0,"","-&gt;"&amp;VLOOKUP(TableFields[Field],Columns[],5,0))</f>
        <v>-&gt;default(1)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39" spans="1:11" x14ac:dyDescent="0.25">
      <c r="A239" s="4" t="s">
        <v>1066</v>
      </c>
      <c r="B239" s="4" t="s">
        <v>288</v>
      </c>
      <c r="C239" s="4" t="str">
        <f>VLOOKUP(TableFields[Field],Columns[],2,0)&amp;"("</f>
        <v>audit(</v>
      </c>
      <c r="D239" s="4" t="str">
        <f>IF(VLOOKUP(TableFields[Field],Columns[],3,0)&lt;&gt;"","'"&amp;VLOOKUP(TableFields[Field],Columns[],3,0)&amp;"'","")</f>
        <v/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0" spans="1:11" x14ac:dyDescent="0.25">
      <c r="A240" s="4" t="s">
        <v>1083</v>
      </c>
      <c r="B240" s="4" t="s">
        <v>21</v>
      </c>
      <c r="C240" s="4" t="str">
        <f>VLOOKUP(TableFields[Field],Columns[],2,0)&amp;"("</f>
        <v>bigIncrements(</v>
      </c>
      <c r="D240" s="4" t="str">
        <f>IF(VLOOKUP(TableFields[Field],Columns[],3,0)&lt;&gt;"","'"&amp;VLOOKUP(TableFields[Field],Columns[],3,0)&amp;"'","")</f>
        <v>'id'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1" spans="1:11" x14ac:dyDescent="0.25">
      <c r="A241" s="4" t="s">
        <v>1083</v>
      </c>
      <c r="B241" s="4" t="s">
        <v>984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'COCODE'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2" spans="1:11" x14ac:dyDescent="0.25">
      <c r="A242" s="4" t="s">
        <v>1083</v>
      </c>
      <c r="B242" s="4" t="s">
        <v>986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'BRCODE'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3" spans="1:11" x14ac:dyDescent="0.25">
      <c r="A243" s="4" t="s">
        <v>1083</v>
      </c>
      <c r="B243" s="4" t="s">
        <v>988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'FYCODE'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4" spans="1:11" x14ac:dyDescent="0.25">
      <c r="A244" s="4" t="s">
        <v>1083</v>
      </c>
      <c r="B244" s="4" t="s">
        <v>990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'FNCODE'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5" spans="1:11" x14ac:dyDescent="0.25">
      <c r="A245" s="4" t="s">
        <v>1083</v>
      </c>
      <c r="B245" s="4" t="s">
        <v>992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'DOCNO'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6" spans="1:11" x14ac:dyDescent="0.25">
      <c r="A246" s="4" t="s">
        <v>1083</v>
      </c>
      <c r="B246" s="4" t="s">
        <v>994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'SRNO'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7" spans="1:11" x14ac:dyDescent="0.25">
      <c r="A247" s="4" t="s">
        <v>1083</v>
      </c>
      <c r="B247" s="4" t="s">
        <v>1027</v>
      </c>
      <c r="C247" s="4" t="str">
        <f>VLOOKUP(TableFields[Field],Columns[],2,0)&amp;"("</f>
        <v>decimal(</v>
      </c>
      <c r="D247" s="4" t="str">
        <f>IF(VLOOKUP(TableFields[Field],Columns[],3,0)&lt;&gt;"","'"&amp;VLOOKUP(TableFields[Field],Columns[],3,0)&amp;"'","")</f>
        <v>'VERSION'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7" s="4" t="str">
        <f>IF(VLOOKUP(TableFields[Field],Columns[],5,0)=0,"","-&gt;"&amp;VLOOKUP(TableFields[Field],Columns[],5,0))</f>
        <v>-&gt;default(1)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48" spans="1:11" x14ac:dyDescent="0.25">
      <c r="A248" s="4" t="s">
        <v>1083</v>
      </c>
      <c r="B248" s="4" t="s">
        <v>998</v>
      </c>
      <c r="C248" s="4" t="str">
        <f>VLOOKUP(TableFields[Field],Columns[],2,0)&amp;"("</f>
        <v>datetime(</v>
      </c>
      <c r="D248" s="4" t="str">
        <f>IF(VLOOKUP(TableFields[Field],Columns[],3,0)&lt;&gt;"","'"&amp;VLOOKUP(TableFields[Field],Columns[],3,0)&amp;"'","")</f>
        <v>'DOCDATE'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9" spans="1:11" x14ac:dyDescent="0.25">
      <c r="A249" s="4" t="s">
        <v>1083</v>
      </c>
      <c r="B249" s="4" t="s">
        <v>1000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'CO'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50" spans="1:11" x14ac:dyDescent="0.25">
      <c r="A250" s="4" t="s">
        <v>1083</v>
      </c>
      <c r="B250" s="4" t="s">
        <v>1002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'BR'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1" spans="1:11" x14ac:dyDescent="0.25">
      <c r="A251" s="4" t="s">
        <v>1083</v>
      </c>
      <c r="B251" s="4" t="s">
        <v>1004</v>
      </c>
      <c r="C251" s="4" t="str">
        <f>VLOOKUP(TableFields[Field],Columns[],2,0)&amp;"("</f>
        <v>char(</v>
      </c>
      <c r="D251" s="4" t="str">
        <f>IF(VLOOKUP(TableFields[Field],Columns[],3,0)&lt;&gt;"","'"&amp;VLOOKUP(TableFields[Field],Columns[],3,0)&amp;"'","")</f>
        <v>'ACCCODE'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2" spans="1:11" x14ac:dyDescent="0.25">
      <c r="A252" s="4" t="s">
        <v>1083</v>
      </c>
      <c r="B252" s="4" t="s">
        <v>1035</v>
      </c>
      <c r="C252" s="4" t="str">
        <f>VLOOKUP(TableFields[Field],Columns[],2,0)&amp;"("</f>
        <v>char(</v>
      </c>
      <c r="D252" s="4" t="str">
        <f>IF(VLOOKUP(TableFields[Field],Columns[],3,0)&lt;&gt;"","'"&amp;VLOOKUP(TableFields[Field],Columns[],3,0)&amp;"'","")</f>
        <v>'BANKCODE'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$table-&gt;char('BANKCODE', '15')-&gt;nullable();</v>
      </c>
    </row>
    <row r="253" spans="1:11" x14ac:dyDescent="0.25">
      <c r="A253" s="4" t="s">
        <v>1083</v>
      </c>
      <c r="B253" s="4" t="s">
        <v>1037</v>
      </c>
      <c r="C253" s="4" t="str">
        <f>VLOOKUP(TableFields[Field],Columns[],2,0)&amp;"("</f>
        <v>char(</v>
      </c>
      <c r="D253" s="4" t="str">
        <f>IF(VLOOKUP(TableFields[Field],Columns[],3,0)&lt;&gt;"","'"&amp;VLOOKUP(TableFields[Field],Columns[],3,0)&amp;"'","")</f>
        <v>'PDCCODE'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$table-&gt;char('PDCCODE', '15')-&gt;nullable();</v>
      </c>
    </row>
    <row r="254" spans="1:11" x14ac:dyDescent="0.25">
      <c r="A254" s="4" t="s">
        <v>1083</v>
      </c>
      <c r="B254" s="4" t="s">
        <v>1039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'CHQNO'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$table-&gt;string('CHQNO', '60')-&gt;nullable();</v>
      </c>
    </row>
    <row r="255" spans="1:11" x14ac:dyDescent="0.25">
      <c r="A255" s="4" t="s">
        <v>1083</v>
      </c>
      <c r="B255" s="4" t="s">
        <v>1041</v>
      </c>
      <c r="C255" s="4" t="str">
        <f>VLOOKUP(TableFields[Field],Columns[],2,0)&amp;"("</f>
        <v>datetime(</v>
      </c>
      <c r="D255" s="4" t="str">
        <f>IF(VLOOKUP(TableFields[Field],Columns[],3,0)&lt;&gt;"","'"&amp;VLOOKUP(TableFields[Field],Columns[],3,0)&amp;"'","")</f>
        <v>'CHQDATE'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$table-&gt;datetime('CHQDATE')-&gt;nullable();</v>
      </c>
    </row>
    <row r="256" spans="1:11" x14ac:dyDescent="0.25">
      <c r="A256" s="4" t="s">
        <v>1083</v>
      </c>
      <c r="B256" s="4" t="s">
        <v>1043</v>
      </c>
      <c r="C256" s="4" t="str">
        <f>VLOOKUP(TableFields[Field],Columns[],2,0)&amp;"("</f>
        <v>datetime(</v>
      </c>
      <c r="D256" s="4" t="str">
        <f>IF(VLOOKUP(TableFields[Field],Columns[],3,0)&lt;&gt;"","'"&amp;VLOOKUP(TableFields[Field],Columns[],3,0)&amp;"'","")</f>
        <v>'SUBMITTEDDATE'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$table-&gt;datetime('SUBMITTEDDATE')-&gt;nullable();</v>
      </c>
    </row>
    <row r="257" spans="1:11" x14ac:dyDescent="0.25">
      <c r="A257" s="4" t="s">
        <v>1083</v>
      </c>
      <c r="B257" s="4" t="s">
        <v>1045</v>
      </c>
      <c r="C257" s="4" t="str">
        <f>VLOOKUP(TableFields[Field],Columns[],2,0)&amp;"("</f>
        <v>datetime(</v>
      </c>
      <c r="D257" s="4" t="str">
        <f>IF(VLOOKUP(TableFields[Field],Columns[],3,0)&lt;&gt;"","'"&amp;VLOOKUP(TableFields[Field],Columns[],3,0)&amp;"'","")</f>
        <v>'PROCESSEDDATE'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$table-&gt;datetime('PROCESSEDDATE')-&gt;nullable();</v>
      </c>
    </row>
    <row r="258" spans="1:11" x14ac:dyDescent="0.25">
      <c r="A258" s="4" t="s">
        <v>1083</v>
      </c>
      <c r="B258" s="4" t="s">
        <v>1011</v>
      </c>
      <c r="C258" s="4" t="str">
        <f>VLOOKUP(TableFields[Field],Columns[],2,0)&amp;"("</f>
        <v>decimal(</v>
      </c>
      <c r="D258" s="4" t="str">
        <f>IF(VLOOKUP(TableFields[Field],Columns[],3,0)&lt;&gt;"","'"&amp;VLOOKUP(TableFields[Field],Columns[],3,0)&amp;"'","")</f>
        <v>'AMT'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8" s="4" t="str">
        <f>IF(VLOOKUP(TableFields[Field],Columns[],5,0)=0,"","-&gt;"&amp;VLOOKUP(TableFields[Field],Columns[],5,0))</f>
        <v>-&gt;default(0)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9" spans="1:11" x14ac:dyDescent="0.25">
      <c r="A259" s="4" t="s">
        <v>1083</v>
      </c>
      <c r="B259" s="4" t="s">
        <v>1013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'SIGN'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9" s="4" t="str">
        <f>IF(VLOOKUP(TableFields[Field],Columns[],5,0)=0,"","-&gt;"&amp;VLOOKUP(TableFields[Field],Columns[],5,0))</f>
        <v>-&gt;default(1)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60" spans="1:11" x14ac:dyDescent="0.25">
      <c r="A260" s="4" t="s">
        <v>1083</v>
      </c>
      <c r="B260" s="4" t="s">
        <v>1047</v>
      </c>
      <c r="C260" s="4" t="str">
        <f>VLOOKUP(TableFields[Field],Columns[],2,0)&amp;"("</f>
        <v>enum(</v>
      </c>
      <c r="D260" s="4" t="str">
        <f>IF(VLOOKUP(TableFields[Field],Columns[],3,0)&lt;&gt;"","'"&amp;VLOOKUP(TableFields[Field],Columns[],3,0)&amp;"'","")</f>
        <v>'CHQ_STATUS'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0" s="4" t="str">
        <f>IF(VLOOKUP(TableFields[Field],Columns[],5,0)=0,"","-&gt;"&amp;VLOOKUP(TableFields[Field],Columns[],5,0))</f>
        <v>-&gt;default('Pending')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$table-&gt;enum('CHQ_STATUS', ['Approved','Pending','Rejected'])-&gt;default('Pending');</v>
      </c>
    </row>
    <row r="261" spans="1:11" x14ac:dyDescent="0.25">
      <c r="A261" s="4" t="s">
        <v>1083</v>
      </c>
      <c r="B261" s="4" t="s">
        <v>1025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'CANCEL'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1" s="4" t="str">
        <f>IF(VLOOKUP(TableFields[Field],Columns[],5,0)=0,"","-&gt;"&amp;VLOOKUP(TableFields[Field],Columns[],5,0))</f>
        <v>-&gt;default('No')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2" spans="1:11" x14ac:dyDescent="0.25">
      <c r="A262" s="4" t="s">
        <v>1083</v>
      </c>
      <c r="B262" s="4" t="s">
        <v>1049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'SETTLEMENT'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['NONE','National Electronics Funds Transfer(NEFT)','Real Time Gross Settlement(RTGS)','New Cheque','Resubmitt','Cash'])</v>
      </c>
      <c r="F262" s="4" t="str">
        <f>IF(VLOOKUP(TableFields[Field],Columns[],5,0)=0,"","-&gt;"&amp;VLOOKUP(TableFields[Field],Columns[],5,0))</f>
        <v>-&gt;default('NONE')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$table-&gt;enum('SETTLEMENT', ['NONE','National Electronics Funds Transfer(NEFT)','Real Time Gross Settlement(RTGS)','New Cheque','Resubmitt','Cash'])-&gt;default('NONE');</v>
      </c>
    </row>
    <row r="263" spans="1:11" x14ac:dyDescent="0.25">
      <c r="A263" s="4" t="s">
        <v>1083</v>
      </c>
      <c r="B263" s="4" t="s">
        <v>1051</v>
      </c>
      <c r="C263" s="4" t="str">
        <f>VLOOKUP(TableFields[Field],Columns[],2,0)&amp;"("</f>
        <v>datetime(</v>
      </c>
      <c r="D263" s="4" t="str">
        <f>IF(VLOOKUP(TableFields[Field],Columns[],3,0)&lt;&gt;"","'"&amp;VLOOKUP(TableFields[Field],Columns[],3,0)&amp;"'","")</f>
        <v>'RESUBMITIONDATE'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$table-&gt;datetime('RESUBMITIONDATE')-&gt;nullable();</v>
      </c>
    </row>
    <row r="264" spans="1:11" x14ac:dyDescent="0.25">
      <c r="A264" s="4" t="s">
        <v>1083</v>
      </c>
      <c r="B264" s="4" t="s">
        <v>1053</v>
      </c>
      <c r="C264" s="4" t="str">
        <f>VLOOKUP(TableFields[Field],Columns[],2,0)&amp;"("</f>
        <v>char(</v>
      </c>
      <c r="D264" s="4" t="str">
        <f>IF(VLOOKUP(TableFields[Field],Columns[],3,0)&lt;&gt;"","'"&amp;VLOOKUP(TableFields[Field],Columns[],3,0)&amp;"'","")</f>
        <v>'REFCOCODE'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65" spans="1:11" x14ac:dyDescent="0.25">
      <c r="A265" s="4" t="s">
        <v>1083</v>
      </c>
      <c r="B265" s="4" t="s">
        <v>1055</v>
      </c>
      <c r="C265" s="4" t="str">
        <f>VLOOKUP(TableFields[Field],Columns[],2,0)&amp;"("</f>
        <v>char(</v>
      </c>
      <c r="D265" s="4" t="str">
        <f>IF(VLOOKUP(TableFields[Field],Columns[],3,0)&lt;&gt;"","'"&amp;VLOOKUP(TableFields[Field],Columns[],3,0)&amp;"'","")</f>
        <v>'REFBRCODE'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66" spans="1:11" x14ac:dyDescent="0.25">
      <c r="A266" s="4" t="s">
        <v>1083</v>
      </c>
      <c r="B266" s="4" t="s">
        <v>1057</v>
      </c>
      <c r="C266" s="4" t="str">
        <f>VLOOKUP(TableFields[Field],Columns[],2,0)&amp;"("</f>
        <v>char(</v>
      </c>
      <c r="D266" s="4" t="str">
        <f>IF(VLOOKUP(TableFields[Field],Columns[],3,0)&lt;&gt;"","'"&amp;VLOOKUP(TableFields[Field],Columns[],3,0)&amp;"'","")</f>
        <v>'REFFNCODE'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7" spans="1:11" x14ac:dyDescent="0.25">
      <c r="A267" s="4" t="s">
        <v>1083</v>
      </c>
      <c r="B267" s="4" t="s">
        <v>1059</v>
      </c>
      <c r="C267" s="4" t="str">
        <f>VLOOKUP(TableFields[Field],Columns[],2,0)&amp;"("</f>
        <v>char(</v>
      </c>
      <c r="D267" s="4" t="str">
        <f>IF(VLOOKUP(TableFields[Field],Columns[],3,0)&lt;&gt;"","'"&amp;VLOOKUP(TableFields[Field],Columns[],3,0)&amp;"'","")</f>
        <v>'REFFYCODE'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8" spans="1:11" x14ac:dyDescent="0.25">
      <c r="A268" s="4" t="s">
        <v>1083</v>
      </c>
      <c r="B268" s="4" t="s">
        <v>1061</v>
      </c>
      <c r="C268" s="4" t="str">
        <f>VLOOKUP(TableFields[Field],Columns[],2,0)&amp;"("</f>
        <v>char(</v>
      </c>
      <c r="D268" s="4" t="str">
        <f>IF(VLOOKUP(TableFields[Field],Columns[],3,0)&lt;&gt;"","'"&amp;VLOOKUP(TableFields[Field],Columns[],3,0)&amp;"'","")</f>
        <v>'REFDOCNO'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9" spans="1:11" x14ac:dyDescent="0.25">
      <c r="A269" s="4" t="s">
        <v>1083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961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961</v>
      </c>
      <c r="B271" s="4" t="s">
        <v>848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961</v>
      </c>
      <c r="B272" s="4" t="s">
        <v>842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961</v>
      </c>
      <c r="B273" s="4" t="s">
        <v>911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961</v>
      </c>
      <c r="B274" s="4" t="s">
        <v>963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961</v>
      </c>
      <c r="B275" s="4" t="s">
        <v>916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'fycode'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6" spans="1:11" x14ac:dyDescent="0.25">
      <c r="A276" s="4" t="s">
        <v>961</v>
      </c>
      <c r="B276" s="4" t="s">
        <v>869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'fncode'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7" spans="1:11" x14ac:dyDescent="0.25">
      <c r="A277" s="4" t="s">
        <v>961</v>
      </c>
      <c r="B277" s="4" t="s">
        <v>1787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'payment_type'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-&gt;default('Cash')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8" spans="1:11" x14ac:dyDescent="0.25">
      <c r="A278" s="4" t="s">
        <v>961</v>
      </c>
      <c r="B278" s="4" t="s">
        <v>965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'progress'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-&gt;default('Incomplete')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9" spans="1:11" x14ac:dyDescent="0.25">
      <c r="A279" s="4" t="s">
        <v>961</v>
      </c>
      <c r="B279" s="4" t="s">
        <v>1706</v>
      </c>
      <c r="C279" s="4" t="str">
        <f>VLOOKUP(TableFields[Field],Columns[],2,0)&amp;"("</f>
        <v>char(</v>
      </c>
      <c r="D279" s="4" t="str">
        <f>IF(VLOOKUP(TableFields[Field],Columns[],3,0)&lt;&gt;"","'"&amp;VLOOKUP(TableFields[Field],Columns[],3,0)&amp;"'","")</f>
        <v>'_ref'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-&gt;index()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0" spans="1:11" x14ac:dyDescent="0.25">
      <c r="A280" s="4" t="s">
        <v>961</v>
      </c>
      <c r="B280" s="4" t="s">
        <v>776</v>
      </c>
      <c r="C280" s="4" t="str">
        <f>VLOOKUP(TableFields[Field],Columns[],2,0)&amp;"("</f>
        <v>enum(</v>
      </c>
      <c r="D280" s="4" t="str">
        <f>IF(VLOOKUP(TableFields[Field],Columns[],3,0)&lt;&gt;"","'"&amp;VLOOKUP(TableFields[Field],Columns[],3,0)&amp;"'","")</f>
        <v>'status'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-&gt;default('Active')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1" spans="1:11" x14ac:dyDescent="0.25">
      <c r="A281" s="4" t="s">
        <v>961</v>
      </c>
      <c r="B281" s="4" t="s">
        <v>288</v>
      </c>
      <c r="C281" s="4" t="str">
        <f>VLOOKUP(TableFields[Field],Columns[],2,0)&amp;"("</f>
        <v>audit(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2" spans="1:11" x14ac:dyDescent="0.25">
      <c r="A282" s="4" t="s">
        <v>962</v>
      </c>
      <c r="B282" s="4" t="s">
        <v>21</v>
      </c>
      <c r="C282" s="4" t="str">
        <f>VLOOKUP(TableFields[Field],Columns[],2,0)&amp;"("</f>
        <v>bigIncrements(</v>
      </c>
      <c r="D282" s="4" t="str">
        <f>IF(VLOOKUP(TableFields[Field],Columns[],3,0)&lt;&gt;"","'"&amp;VLOOKUP(TableFields[Field],Columns[],3,0)&amp;"'","")</f>
        <v>'id'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3" spans="1:11" x14ac:dyDescent="0.25">
      <c r="A283" s="4" t="s">
        <v>962</v>
      </c>
      <c r="B283" s="4" t="s">
        <v>968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'so'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4" spans="1:11" x14ac:dyDescent="0.25">
      <c r="A284" s="4" t="s">
        <v>962</v>
      </c>
      <c r="B284" s="4" t="s">
        <v>832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'product'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5" spans="1:11" x14ac:dyDescent="0.25">
      <c r="A285" s="4" t="s">
        <v>962</v>
      </c>
      <c r="B285" s="4" t="s">
        <v>970</v>
      </c>
      <c r="C285" s="4" t="str">
        <f>VLOOKUP(TableFields[Field],Columns[],2,0)&amp;"("</f>
        <v>decimal(</v>
      </c>
      <c r="D285" s="4" t="str">
        <f>IF(VLOOKUP(TableFields[Field],Columns[],3,0)&lt;&gt;"","'"&amp;VLOOKUP(TableFields[Field],Columns[],3,0)&amp;"'","")</f>
        <v>'rate'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5" s="4" t="str">
        <f>IF(VLOOKUP(TableFields[Field],Columns[],5,0)=0,"","-&gt;"&amp;VLOOKUP(TableFields[Field],Columns[],5,0))</f>
        <v>-&gt;default(0)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6" spans="1:11" x14ac:dyDescent="0.25">
      <c r="A286" s="4" t="s">
        <v>962</v>
      </c>
      <c r="B286" s="4" t="s">
        <v>837</v>
      </c>
      <c r="C286" s="4" t="str">
        <f>VLOOKUP(TableFields[Field],Columns[],2,0)&amp;"("</f>
        <v>decimal(</v>
      </c>
      <c r="D286" s="4" t="str">
        <f>IF(VLOOKUP(TableFields[Field],Columns[],3,0)&lt;&gt;"","'"&amp;VLOOKUP(TableFields[Field],Columns[],3,0)&amp;"'","")</f>
        <v>'quantity'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6" s="4" t="str">
        <f>IF(VLOOKUP(TableFields[Field],Columns[],5,0)=0,"","-&gt;"&amp;VLOOKUP(TableFields[Field],Columns[],5,0))</f>
        <v>-&gt;default(1)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7" spans="1:11" x14ac:dyDescent="0.25">
      <c r="A287" s="4" t="s">
        <v>962</v>
      </c>
      <c r="B287" s="4" t="s">
        <v>914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'tax'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8" spans="1:11" x14ac:dyDescent="0.25">
      <c r="A288" s="4" t="s">
        <v>962</v>
      </c>
      <c r="B288" s="4" t="s">
        <v>926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'discount'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-&gt;default(0)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89" spans="1:11" x14ac:dyDescent="0.25">
      <c r="A289" s="4" t="s">
        <v>962</v>
      </c>
      <c r="B289" s="4" t="s">
        <v>915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'total'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90" spans="1:11" x14ac:dyDescent="0.25">
      <c r="A290" s="4" t="s">
        <v>962</v>
      </c>
      <c r="B290" s="4" t="s">
        <v>1706</v>
      </c>
      <c r="C290" s="4" t="str">
        <f>VLOOKUP(TableFields[Field],Columns[],2,0)&amp;"("</f>
        <v>char(</v>
      </c>
      <c r="D290" s="4" t="str">
        <f>IF(VLOOKUP(TableFields[Field],Columns[],3,0)&lt;&gt;"","'"&amp;VLOOKUP(TableFields[Field],Columns[],3,0)&amp;"'","")</f>
        <v>'_ref'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0" s="4" t="str">
        <f>IF(VLOOKUP(TableFields[Field],Columns[],5,0)=0,"","-&gt;"&amp;VLOOKUP(TableFields[Field],Columns[],5,0))</f>
        <v>-&gt;nullable()</v>
      </c>
      <c r="G290" s="4" t="str">
        <f>IF(VLOOKUP(TableFields[Field],Columns[],6,0)=0,"","-&gt;"&amp;VLOOKUP(TableFields[Field],Columns[],6,0))</f>
        <v>-&gt;index()</v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1" spans="1:11" x14ac:dyDescent="0.25">
      <c r="A291" s="4" t="s">
        <v>962</v>
      </c>
      <c r="B291" s="4" t="s">
        <v>288</v>
      </c>
      <c r="C291" s="4" t="str">
        <f>VLOOKUP(TableFields[Field],Columns[],2,0)&amp;"("</f>
        <v>audit(</v>
      </c>
      <c r="D291" s="4" t="str">
        <f>IF(VLOOKUP(TableFields[Field],Columns[],3,0)&lt;&gt;"","'"&amp;VLOOKUP(TableFields[Field],Columns[],3,0)&amp;"'","")</f>
        <v/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/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2" spans="1:11" x14ac:dyDescent="0.25">
      <c r="A292" s="4" t="s">
        <v>917</v>
      </c>
      <c r="B292" s="4" t="s">
        <v>21</v>
      </c>
      <c r="C292" s="4" t="str">
        <f>VLOOKUP(TableFields[Field],Columns[],2,0)&amp;"("</f>
        <v>bigIncrements(</v>
      </c>
      <c r="D292" s="4" t="str">
        <f>IF(VLOOKUP(TableFields[Field],Columns[],3,0)&lt;&gt;"","'"&amp;VLOOKUP(TableFields[Field],Columns[],3,0)&amp;"'","")</f>
        <v>'id'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3" spans="1:11" x14ac:dyDescent="0.25">
      <c r="A293" s="4" t="s">
        <v>917</v>
      </c>
      <c r="B293" s="4" t="s">
        <v>920</v>
      </c>
      <c r="C293" s="4" t="str">
        <f>VLOOKUP(TableFields[Field],Columns[],2,0)&amp;"("</f>
        <v>foreignNullable(</v>
      </c>
      <c r="D293" s="4" t="str">
        <f>IF(VLOOKUP(TableFields[Field],Columns[],3,0)&lt;&gt;"","'"&amp;VLOOKUP(TableFields[Field],Columns[],3,0)&amp;"'","")</f>
        <v>'out'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4" spans="1:11" x14ac:dyDescent="0.25">
      <c r="A294" s="4" t="s">
        <v>917</v>
      </c>
      <c r="B294" s="4" t="s">
        <v>918</v>
      </c>
      <c r="C294" s="4" t="str">
        <f>VLOOKUP(TableFields[Field],Columns[],2,0)&amp;"("</f>
        <v>foreignNullable(</v>
      </c>
      <c r="D294" s="4" t="str">
        <f>IF(VLOOKUP(TableFields[Field],Columns[],3,0)&lt;&gt;"","'"&amp;VLOOKUP(TableFields[Field],Columns[],3,0)&amp;"'","")</f>
        <v>'in'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5" spans="1:11" x14ac:dyDescent="0.25">
      <c r="A295" s="4" t="s">
        <v>917</v>
      </c>
      <c r="B295" s="4" t="s">
        <v>922</v>
      </c>
      <c r="C295" s="4" t="str">
        <f>VLOOKUP(TableFields[Field],Columns[],2,0)&amp;"("</f>
        <v>foreignNullable(</v>
      </c>
      <c r="D295" s="4" t="str">
        <f>IF(VLOOKUP(TableFields[Field],Columns[],3,0)&lt;&gt;"","'"&amp;VLOOKUP(TableFields[Field],Columns[],3,0)&amp;"'","")</f>
        <v>'verified_by'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6" spans="1:11" x14ac:dyDescent="0.25">
      <c r="A296" s="4" t="s">
        <v>917</v>
      </c>
      <c r="B296" s="4" t="s">
        <v>923</v>
      </c>
      <c r="C296" s="4" t="str">
        <f>VLOOKUP(TableFields[Field],Columns[],2,0)&amp;"("</f>
        <v>timestamp(</v>
      </c>
      <c r="D296" s="4" t="str">
        <f>IF(VLOOKUP(TableFields[Field],Columns[],3,0)&lt;&gt;"","'"&amp;VLOOKUP(TableFields[Field],Columns[],3,0)&amp;"'","")</f>
        <v>'verified_at'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97" spans="1:11" x14ac:dyDescent="0.25">
      <c r="A297" s="4" t="s">
        <v>917</v>
      </c>
      <c r="B297" s="4" t="s">
        <v>288</v>
      </c>
      <c r="C297" s="4" t="str">
        <f>VLOOKUP(TableFields[Field],Columns[],2,0)&amp;"("</f>
        <v>audit(</v>
      </c>
      <c r="D297" s="4" t="str">
        <f>IF(VLOOKUP(TableFields[Field],Columns[],3,0)&lt;&gt;"","'"&amp;VLOOKUP(TableFields[Field],Columns[],3,0)&amp;"'","")</f>
        <v/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8" spans="1:11" x14ac:dyDescent="0.25">
      <c r="A298" s="4" t="s">
        <v>893</v>
      </c>
      <c r="B298" s="4" t="s">
        <v>21</v>
      </c>
      <c r="C298" s="4" t="str">
        <f>VLOOKUP(TableFields[Field],Columns[],2,0)&amp;"("</f>
        <v>bigIncrements(</v>
      </c>
      <c r="D298" s="4" t="str">
        <f>IF(VLOOKUP(TableFields[Field],Columns[],3,0)&lt;&gt;"","'"&amp;VLOOKUP(TableFields[Field],Columns[],3,0)&amp;"'","")</f>
        <v>'id'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9" spans="1:11" x14ac:dyDescent="0.25">
      <c r="A299" s="4" t="s">
        <v>893</v>
      </c>
      <c r="B299" s="4" t="s">
        <v>894</v>
      </c>
      <c r="C299" s="4" t="str">
        <f>VLOOKUP(TableFields[Field],Columns[],2,0)&amp;"("</f>
        <v>unsignedTinyInteger(</v>
      </c>
      <c r="D299" s="4" t="str">
        <f>IF(VLOOKUP(TableFields[Field],Columns[],3,0)&lt;&gt;"","'"&amp;VLOOKUP(TableFields[Field],Columns[],3,0)&amp;"'","")</f>
        <v>'bin'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-&gt;default(1)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0" spans="1:11" x14ac:dyDescent="0.25">
      <c r="A300" s="4" t="s">
        <v>893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1285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1285</v>
      </c>
      <c r="B302" s="4" t="s">
        <v>23</v>
      </c>
      <c r="C302" s="4" t="str">
        <f>VLOOKUP(TableFields[Field],Columns[],2,0)&amp;"("</f>
        <v>string(</v>
      </c>
      <c r="D302" s="4" t="str">
        <f>IF(VLOOKUP(TableFields[Field],Columns[],3,0)&lt;&gt;"","'"&amp;VLOOKUP(TableFields[Field],Columns[],3,0)&amp;"'","")</f>
        <v>'name'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>-&gt;index()</v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3" spans="1:11" x14ac:dyDescent="0.25">
      <c r="A303" s="4" t="s">
        <v>1285</v>
      </c>
      <c r="B303" s="4" t="s">
        <v>24</v>
      </c>
      <c r="C303" s="4" t="str">
        <f>VLOOKUP(TableFields[Field],Columns[],2,0)&amp;"("</f>
        <v>string(</v>
      </c>
      <c r="D303" s="4" t="str">
        <f>IF(VLOOKUP(TableFields[Field],Columns[],3,0)&lt;&gt;"","'"&amp;VLOOKUP(TableFields[Field],Columns[],3,0)&amp;"'","")</f>
        <v>'description'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4" spans="1:11" x14ac:dyDescent="0.25">
      <c r="A304" s="4" t="s">
        <v>1285</v>
      </c>
      <c r="B304" s="4" t="s">
        <v>44</v>
      </c>
      <c r="C304" s="4" t="str">
        <f>VLOOKUP(TableFields[Field],Columns[],2,0)&amp;"("</f>
        <v>string(</v>
      </c>
      <c r="D304" s="4" t="str">
        <f>IF(VLOOKUP(TableFields[Field],Columns[],3,0)&lt;&gt;"","'"&amp;VLOOKUP(TableFields[Field],Columns[],3,0)&amp;"'","")</f>
        <v>'value'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4" s="4" t="str">
        <f>IF(VLOOKUP(TableFields[Field],Columns[],5,0)=0,"","-&gt;"&amp;VLOOKUP(TableFields[Field],Columns[],5,0))</f>
        <v>-&gt;nullable()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5" spans="1:11" x14ac:dyDescent="0.25">
      <c r="A305" s="4" t="s">
        <v>1285</v>
      </c>
      <c r="B305" s="4" t="s">
        <v>776</v>
      </c>
      <c r="C305" s="4" t="str">
        <f>VLOOKUP(TableFields[Field],Columns[],2,0)&amp;"("</f>
        <v>enum(</v>
      </c>
      <c r="D305" s="4" t="str">
        <f>IF(VLOOKUP(TableFields[Field],Columns[],3,0)&lt;&gt;"","'"&amp;VLOOKUP(TableFields[Field],Columns[],3,0)&amp;"'","")</f>
        <v>'status'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-&gt;default('Active')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6" spans="1:11" s="20" customFormat="1" x14ac:dyDescent="0.25">
      <c r="A306" s="4" t="s">
        <v>1285</v>
      </c>
      <c r="B306" s="4" t="s">
        <v>288</v>
      </c>
      <c r="C306" s="4" t="str">
        <f>VLOOKUP(TableFields[Field],Columns[],2,0)&amp;"("</f>
        <v>audit(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7" spans="1:11" x14ac:dyDescent="0.25">
      <c r="A307" s="4" t="s">
        <v>1286</v>
      </c>
      <c r="B307" s="4" t="s">
        <v>21</v>
      </c>
      <c r="C307" s="4" t="str">
        <f>VLOOKUP(TableFields[Field],Columns[],2,0)&amp;"("</f>
        <v>bigIncrements(</v>
      </c>
      <c r="D307" s="4" t="str">
        <f>IF(VLOOKUP(TableFields[Field],Columns[],3,0)&lt;&gt;"","'"&amp;VLOOKUP(TableFields[Field],Columns[],3,0)&amp;"'","")</f>
        <v>'id'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7" s="4" t="str">
        <f>IF(VLOOKUP(TableFields[Field],Columns[],5,0)=0,"","-&gt;"&amp;VLOOKUP(TableFields[Field],Columns[],5,0))</f>
        <v/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8" spans="1:11" x14ac:dyDescent="0.25">
      <c r="A308" s="4" t="s">
        <v>1286</v>
      </c>
      <c r="B308" s="4" t="s">
        <v>900</v>
      </c>
      <c r="C308" s="4" t="str">
        <f>VLOOKUP(TableFields[Field],Columns[],2,0)&amp;"("</f>
        <v>foreignCascade(</v>
      </c>
      <c r="D308" s="4" t="str">
        <f>IF(VLOOKUP(TableFields[Field],Columns[],3,0)&lt;&gt;"","'"&amp;VLOOKUP(TableFields[Field],Columns[],3,0)&amp;"'","")</f>
        <v>'user'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8" s="4" t="str">
        <f>IF(VLOOKUP(TableFields[Field],Columns[],5,0)=0,"","-&gt;"&amp;VLOOKUP(TableFields[Field],Columns[],5,0))</f>
        <v/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9" spans="1:11" x14ac:dyDescent="0.25">
      <c r="A309" s="4" t="s">
        <v>1286</v>
      </c>
      <c r="B309" s="4" t="s">
        <v>1289</v>
      </c>
      <c r="C309" s="4" t="str">
        <f>VLOOKUP(TableFields[Field],Columns[],2,0)&amp;"("</f>
        <v>foreignCascade(</v>
      </c>
      <c r="D309" s="4" t="str">
        <f>IF(VLOOKUP(TableFields[Field],Columns[],3,0)&lt;&gt;"","'"&amp;VLOOKUP(TableFields[Field],Columns[],3,0)&amp;"'","")</f>
        <v>'setting'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0" spans="1:11" x14ac:dyDescent="0.25">
      <c r="A310" s="4" t="s">
        <v>1286</v>
      </c>
      <c r="B310" s="4" t="s">
        <v>44</v>
      </c>
      <c r="C310" s="4" t="str">
        <f>VLOOKUP(TableFields[Field],Columns[],2,0)&amp;"("</f>
        <v>string(</v>
      </c>
      <c r="D310" s="4" t="str">
        <f>IF(VLOOKUP(TableFields[Field],Columns[],3,0)&lt;&gt;"","'"&amp;VLOOKUP(TableFields[Field],Columns[],3,0)&amp;"'","")</f>
        <v>'value'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1" spans="1:11" x14ac:dyDescent="0.25">
      <c r="A311" s="4" t="s">
        <v>1286</v>
      </c>
      <c r="B311" s="4" t="s">
        <v>776</v>
      </c>
      <c r="C311" s="4" t="str">
        <f>VLOOKUP(TableFields[Field],Columns[],2,0)&amp;"("</f>
        <v>enum(</v>
      </c>
      <c r="D311" s="4" t="str">
        <f>IF(VLOOKUP(TableFields[Field],Columns[],3,0)&lt;&gt;"","'"&amp;VLOOKUP(TableFields[Field],Columns[],3,0)&amp;"'","")</f>
        <v>'status'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1" s="4" t="str">
        <f>IF(VLOOKUP(TableFields[Field],Columns[],5,0)=0,"","-&gt;"&amp;VLOOKUP(TableFields[Field],Columns[],5,0))</f>
        <v>-&gt;nullable()</v>
      </c>
      <c r="G311" s="4" t="str">
        <f>IF(VLOOKUP(TableFields[Field],Columns[],6,0)=0,"","-&gt;"&amp;VLOOKUP(TableFields[Field],Columns[],6,0))</f>
        <v>-&gt;default('Active')</v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2" spans="1:11" x14ac:dyDescent="0.25">
      <c r="A312" s="4" t="s">
        <v>1286</v>
      </c>
      <c r="B312" s="4" t="s">
        <v>288</v>
      </c>
      <c r="C312" s="4" t="str">
        <f>VLOOKUP(TableFields[Field],Columns[],2,0)&amp;"("</f>
        <v>audit(</v>
      </c>
      <c r="D312" s="4" t="str">
        <f>IF(VLOOKUP(TableFields[Field],Columns[],3,0)&lt;&gt;"","'"&amp;VLOOKUP(TableFields[Field],Columns[],3,0)&amp;"'","")</f>
        <v/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3" spans="1:11" x14ac:dyDescent="0.25">
      <c r="A313" s="4" t="s">
        <v>1741</v>
      </c>
      <c r="B313" s="4" t="s">
        <v>21</v>
      </c>
      <c r="C313" s="4" t="str">
        <f>VLOOKUP(TableFields[Field],Columns[],2,0)&amp;"("</f>
        <v>bigIncrements(</v>
      </c>
      <c r="D313" s="4" t="str">
        <f>IF(VLOOKUP(TableFields[Field],Columns[],3,0)&lt;&gt;"","'"&amp;VLOOKUP(TableFields[Field],Columns[],3,0)&amp;"'","")</f>
        <v>'id'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4" spans="1:11" x14ac:dyDescent="0.25">
      <c r="A314" s="4" t="s">
        <v>1741</v>
      </c>
      <c r="B314" s="4" t="s">
        <v>848</v>
      </c>
      <c r="C314" s="4" t="str">
        <f>VLOOKUP(TableFields[Field],Columns[],2,0)&amp;"("</f>
        <v>char(</v>
      </c>
      <c r="D314" s="4" t="str">
        <f>IF(VLOOKUP(TableFields[Field],Columns[],3,0)&lt;&gt;"","'"&amp;VLOOKUP(TableFields[Field],Columns[],3,0)&amp;"'","")</f>
        <v>'docno'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-&gt;index()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5" spans="1:11" x14ac:dyDescent="0.25">
      <c r="A315" s="4" t="s">
        <v>1741</v>
      </c>
      <c r="B315" s="4" t="s">
        <v>916</v>
      </c>
      <c r="C315" s="4" t="str">
        <f>VLOOKUP(TableFields[Field],Columns[],2,0)&amp;"("</f>
        <v>char(</v>
      </c>
      <c r="D315" s="4" t="str">
        <f>IF(VLOOKUP(TableFields[Field],Columns[],3,0)&lt;&gt;"","'"&amp;VLOOKUP(TableFields[Field],Columns[],3,0)&amp;"'","")</f>
        <v>'fycode'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>-&gt;index()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16" spans="1:11" x14ac:dyDescent="0.25">
      <c r="A316" s="4" t="s">
        <v>1741</v>
      </c>
      <c r="B316" s="4" t="s">
        <v>869</v>
      </c>
      <c r="C316" s="4" t="str">
        <f>VLOOKUP(TableFields[Field],Columns[],2,0)&amp;"("</f>
        <v>char(</v>
      </c>
      <c r="D316" s="4" t="str">
        <f>IF(VLOOKUP(TableFields[Field],Columns[],3,0)&lt;&gt;"","'"&amp;VLOOKUP(TableFields[Field],Columns[],3,0)&amp;"'","")</f>
        <v>'fncode'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-&gt;index()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17" spans="1:11" x14ac:dyDescent="0.25">
      <c r="A317" s="4" t="s">
        <v>1741</v>
      </c>
      <c r="B317" s="4" t="s">
        <v>911</v>
      </c>
      <c r="C317" s="4" t="str">
        <f>VLOOKUP(TableFields[Field],Columns[],2,0)&amp;"("</f>
        <v>foreignNullable(</v>
      </c>
      <c r="D317" s="4" t="str">
        <f>IF(VLOOKUP(TableFields[Field],Columns[],3,0)&lt;&gt;"","'"&amp;VLOOKUP(TableFields[Field],Columns[],3,0)&amp;"'","")</f>
        <v>'user'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8" spans="1:11" x14ac:dyDescent="0.25">
      <c r="A318" s="4" t="s">
        <v>1741</v>
      </c>
      <c r="B318" s="4" t="s">
        <v>1743</v>
      </c>
      <c r="C318" s="4" t="str">
        <f>VLOOKUP(TableFields[Field],Columns[],2,0)&amp;"("</f>
        <v>enum(</v>
      </c>
      <c r="D318" s="4" t="str">
        <f>IF(VLOOKUP(TableFields[Field],Columns[],3,0)&lt;&gt;"","'"&amp;VLOOKUP(TableFields[Field],Columns[],3,0)&amp;"'","")</f>
        <v>'mode'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8" s="4" t="str">
        <f>IF(VLOOKUP(TableFields[Field],Columns[],5,0)=0,"","-&gt;"&amp;VLOOKUP(TableFields[Field],Columns[],5,0))</f>
        <v>-&gt;nullable()</v>
      </c>
      <c r="G318" s="4" t="str">
        <f>IF(VLOOKUP(TableFields[Field],Columns[],6,0)=0,"","-&gt;"&amp;VLOOKUP(TableFields[Field],Columns[],6,0))</f>
        <v>-&gt;default('Cash')</v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9" spans="1:11" x14ac:dyDescent="0.25">
      <c r="A319" s="4" t="s">
        <v>1741</v>
      </c>
      <c r="B319" s="4" t="s">
        <v>963</v>
      </c>
      <c r="C319" s="4" t="str">
        <f>VLOOKUP(TableFields[Field],Columns[],2,0)&amp;"("</f>
        <v>foreignNullable(</v>
      </c>
      <c r="D319" s="4" t="str">
        <f>IF(VLOOKUP(TableFields[Field],Columns[],3,0)&lt;&gt;"","'"&amp;VLOOKUP(TableFields[Field],Columns[],3,0)&amp;"'","")</f>
        <v>'customer'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9" s="4" t="str">
        <f>IF(VLOOKUP(TableFields[Field],Columns[],5,0)=0,"","-&gt;"&amp;VLOOKUP(TableFields[Field],Columns[],5,0))</f>
        <v/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0" spans="1:11" x14ac:dyDescent="0.25">
      <c r="A320" s="4" t="s">
        <v>1741</v>
      </c>
      <c r="B320" s="4" t="s">
        <v>842</v>
      </c>
      <c r="C320" s="4" t="str">
        <f>VLOOKUP(TableFields[Field],Columns[],2,0)&amp;"("</f>
        <v>timestamp(</v>
      </c>
      <c r="D320" s="4" t="str">
        <f>IF(VLOOKUP(TableFields[Field],Columns[],3,0)&lt;&gt;"","'"&amp;VLOOKUP(TableFields[Field],Columns[],3,0)&amp;"'","")</f>
        <v>'date'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0" s="4" t="str">
        <f>IF(VLOOKUP(TableFields[Field],Columns[],5,0)=0,"","-&gt;"&amp;VLOOKUP(TableFields[Field],Columns[],5,0))</f>
        <v>-&gt;default(DB::raw('CURRENT_TIMESTAMP'))</v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1" spans="1:11" x14ac:dyDescent="0.25">
      <c r="A321" s="4" t="s">
        <v>1741</v>
      </c>
      <c r="B321" s="4" t="s">
        <v>979</v>
      </c>
      <c r="C321" s="4" t="str">
        <f>VLOOKUP(TableFields[Field],Columns[],2,0)&amp;"("</f>
        <v>decimal(</v>
      </c>
      <c r="D321" s="4" t="str">
        <f>IF(VLOOKUP(TableFields[Field],Columns[],3,0)&lt;&gt;"","'"&amp;VLOOKUP(TableFields[Field],Columns[],3,0)&amp;"'","")</f>
        <v>'amount'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1" s="4" t="str">
        <f>IF(VLOOKUP(TableFields[Field],Columns[],5,0)=0,"","-&gt;"&amp;VLOOKUP(TableFields[Field],Columns[],5,0))</f>
        <v>-&gt;default(0)</v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2" spans="1:11" x14ac:dyDescent="0.25">
      <c r="A322" s="4" t="s">
        <v>1741</v>
      </c>
      <c r="B322" s="5" t="s">
        <v>1746</v>
      </c>
      <c r="C322" s="5" t="str">
        <f>VLOOKUP(TableFields[Field],Columns[],2,0)&amp;"("</f>
        <v>string(</v>
      </c>
      <c r="D322" s="5" t="str">
        <f>IF(VLOOKUP(TableFields[Field],Columns[],3,0)&lt;&gt;"","'"&amp;VLOOKUP(TableFields[Field],Columns[],3,0)&amp;"'","")</f>
        <v>'bank'</v>
      </c>
      <c r="E32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2" s="5" t="str">
        <f>IF(VLOOKUP(TableFields[Field],Columns[],5,0)=0,"","-&gt;"&amp;VLOOKUP(TableFields[Field],Columns[],5,0))</f>
        <v>-&gt;nullable()</v>
      </c>
      <c r="G322" s="5" t="str">
        <f>IF(VLOOKUP(TableFields[Field],Columns[],6,0)=0,"","-&gt;"&amp;VLOOKUP(TableFields[Field],Columns[],6,0))</f>
        <v/>
      </c>
      <c r="H322" s="5" t="str">
        <f>IF(VLOOKUP(TableFields[Field],Columns[],7,0)=0,"","-&gt;"&amp;VLOOKUP(TableFields[Field],Columns[],7,0))</f>
        <v/>
      </c>
      <c r="I322" s="5" t="str">
        <f>IF(VLOOKUP(TableFields[Field],Columns[],8,0)=0,"","-&gt;"&amp;VLOOKUP(TableFields[Field],Columns[],8,0))</f>
        <v/>
      </c>
      <c r="J322" s="5" t="str">
        <f>IF(VLOOKUP(TableFields[Field],Columns[],9,0)=0,"","-&gt;"&amp;VLOOKUP(TableFields[Field],Columns[],9,0))</f>
        <v/>
      </c>
      <c r="K322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3" spans="1:11" x14ac:dyDescent="0.25">
      <c r="A323" s="4" t="s">
        <v>1741</v>
      </c>
      <c r="B323" s="5" t="s">
        <v>1747</v>
      </c>
      <c r="C323" s="5" t="str">
        <f>VLOOKUP(TableFields[Field],Columns[],2,0)&amp;"("</f>
        <v>string(</v>
      </c>
      <c r="D323" s="5" t="str">
        <f>IF(VLOOKUP(TableFields[Field],Columns[],3,0)&lt;&gt;"","'"&amp;VLOOKUP(TableFields[Field],Columns[],3,0)&amp;"'","")</f>
        <v>'cheque'</v>
      </c>
      <c r="E32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3" s="5" t="str">
        <f>IF(VLOOKUP(TableFields[Field],Columns[],5,0)=0,"","-&gt;"&amp;VLOOKUP(TableFields[Field],Columns[],5,0))</f>
        <v>-&gt;nullable()</v>
      </c>
      <c r="G323" s="5" t="str">
        <f>IF(VLOOKUP(TableFields[Field],Columns[],6,0)=0,"","-&gt;"&amp;VLOOKUP(TableFields[Field],Columns[],6,0))</f>
        <v/>
      </c>
      <c r="H323" s="5" t="str">
        <f>IF(VLOOKUP(TableFields[Field],Columns[],7,0)=0,"","-&gt;"&amp;VLOOKUP(TableFields[Field],Columns[],7,0))</f>
        <v/>
      </c>
      <c r="I323" s="5" t="str">
        <f>IF(VLOOKUP(TableFields[Field],Columns[],8,0)=0,"","-&gt;"&amp;VLOOKUP(TableFields[Field],Columns[],8,0))</f>
        <v/>
      </c>
      <c r="J323" s="5" t="str">
        <f>IF(VLOOKUP(TableFields[Field],Columns[],9,0)=0,"","-&gt;"&amp;VLOOKUP(TableFields[Field],Columns[],9,0))</f>
        <v/>
      </c>
      <c r="K323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4" spans="1:11" x14ac:dyDescent="0.25">
      <c r="A324" s="4" t="s">
        <v>1741</v>
      </c>
      <c r="B324" s="4" t="s">
        <v>1748</v>
      </c>
      <c r="C324" s="4" t="str">
        <f>VLOOKUP(TableFields[Field],Columns[],2,0)&amp;"("</f>
        <v>datetime(</v>
      </c>
      <c r="D324" s="4" t="str">
        <f>IF(VLOOKUP(TableFields[Field],Columns[],3,0)&lt;&gt;"","'"&amp;VLOOKUP(TableFields[Field],Columns[],3,0)&amp;"'","")</f>
        <v>'cheque_date'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5" spans="1:11" x14ac:dyDescent="0.25">
      <c r="A325" s="4" t="s">
        <v>1741</v>
      </c>
      <c r="B325" s="4" t="s">
        <v>1706</v>
      </c>
      <c r="C325" s="4" t="str">
        <f>VLOOKUP(TableFields[Field],Columns[],2,0)&amp;"("</f>
        <v>char(</v>
      </c>
      <c r="D325" s="4" t="str">
        <f>IF(VLOOKUP(TableFields[Field],Columns[],3,0)&lt;&gt;"","'"&amp;VLOOKUP(TableFields[Field],Columns[],3,0)&amp;"'","")</f>
        <v>'_ref'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5" s="4" t="str">
        <f>IF(VLOOKUP(TableFields[Field],Columns[],5,0)=0,"","-&gt;"&amp;VLOOKUP(TableFields[Field],Columns[],5,0))</f>
        <v>-&gt;nullable()</v>
      </c>
      <c r="G325" s="4" t="str">
        <f>IF(VLOOKUP(TableFields[Field],Columns[],6,0)=0,"","-&gt;"&amp;VLOOKUP(TableFields[Field],Columns[],6,0))</f>
        <v>-&gt;index()</v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26" spans="1:11" x14ac:dyDescent="0.25">
      <c r="A326" s="4" t="s">
        <v>1741</v>
      </c>
      <c r="B326" s="4" t="s">
        <v>776</v>
      </c>
      <c r="C326" s="4" t="str">
        <f>VLOOKUP(TableFields[Field],Columns[],2,0)&amp;"("</f>
        <v>enum(</v>
      </c>
      <c r="D326" s="4" t="str">
        <f>IF(VLOOKUP(TableFields[Field],Columns[],3,0)&lt;&gt;"","'"&amp;VLOOKUP(TableFields[Field],Columns[],3,0)&amp;"'","")</f>
        <v>'status'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6" s="4" t="str">
        <f>IF(VLOOKUP(TableFields[Field],Columns[],5,0)=0,"","-&gt;"&amp;VLOOKUP(TableFields[Field],Columns[],5,0))</f>
        <v>-&gt;nullable()</v>
      </c>
      <c r="G326" s="4" t="str">
        <f>IF(VLOOKUP(TableFields[Field],Columns[],6,0)=0,"","-&gt;"&amp;VLOOKUP(TableFields[Field],Columns[],6,0))</f>
        <v>-&gt;default('Active')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7" spans="1:11" x14ac:dyDescent="0.25">
      <c r="A327" s="4" t="s">
        <v>1741</v>
      </c>
      <c r="B327" s="4" t="s">
        <v>288</v>
      </c>
      <c r="C327" s="5" t="str">
        <f>VLOOKUP(TableFields[Field],Columns[],2,0)&amp;"("</f>
        <v>audit(</v>
      </c>
      <c r="D327" s="5" t="str">
        <f>IF(VLOOKUP(TableFields[Field],Columns[],3,0)&lt;&gt;"","'"&amp;VLOOKUP(TableFields[Field],Columns[],3,0)&amp;"'","")</f>
        <v/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7" s="5" t="str">
        <f>IF(VLOOKUP(TableFields[Field],Columns[],5,0)=0,"","-&gt;"&amp;VLOOKUP(TableFields[Field],Columns[],5,0))</f>
        <v/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8" spans="1:11" x14ac:dyDescent="0.25">
      <c r="A328" s="4" t="s">
        <v>1776</v>
      </c>
      <c r="B328" s="4" t="s">
        <v>21</v>
      </c>
      <c r="C328" s="4" t="str">
        <f>VLOOKUP(TableFields[Field],Columns[],2,0)&amp;"("</f>
        <v>bigIncrements(</v>
      </c>
      <c r="D328" s="4" t="str">
        <f>IF(VLOOKUP(TableFields[Field],Columns[],3,0)&lt;&gt;"","'"&amp;VLOOKUP(TableFields[Field],Columns[],3,0)&amp;"'","")</f>
        <v>'id'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/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9" spans="1:11" x14ac:dyDescent="0.25">
      <c r="A329" s="4" t="s">
        <v>1776</v>
      </c>
      <c r="B329" s="4" t="s">
        <v>869</v>
      </c>
      <c r="C329" s="4" t="str">
        <f>VLOOKUP(TableFields[Field],Columns[],2,0)&amp;"("</f>
        <v>char(</v>
      </c>
      <c r="D329" s="4" t="str">
        <f>IF(VLOOKUP(TableFields[Field],Columns[],3,0)&lt;&gt;"","'"&amp;VLOOKUP(TableFields[Field],Columns[],3,0)&amp;"'","")</f>
        <v>'fncode'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-&gt;index()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0" spans="1:11" x14ac:dyDescent="0.25">
      <c r="A330" s="4" t="s">
        <v>1776</v>
      </c>
      <c r="B330" s="4" t="s">
        <v>911</v>
      </c>
      <c r="C330" s="4" t="str">
        <f>VLOOKUP(TableFields[Field],Columns[],2,0)&amp;"("</f>
        <v>foreignNullable(</v>
      </c>
      <c r="D330" s="4" t="str">
        <f>IF(VLOOKUP(TableFields[Field],Columns[],3,0)&lt;&gt;"","'"&amp;VLOOKUP(TableFields[Field],Columns[],3,0)&amp;"'","")</f>
        <v>'user'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0" s="4" t="str">
        <f>IF(VLOOKUP(TableFields[Field],Columns[],5,0)=0,"","-&gt;"&amp;VLOOKUP(TableFields[Field],Columns[],5,0))</f>
        <v/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1" spans="1:11" x14ac:dyDescent="0.25">
      <c r="A331" s="4" t="s">
        <v>1776</v>
      </c>
      <c r="B331" s="4" t="s">
        <v>831</v>
      </c>
      <c r="C331" s="4" t="str">
        <f>VLOOKUP(TableFields[Field],Columns[],2,0)&amp;"("</f>
        <v>foreignNullable(</v>
      </c>
      <c r="D331" s="4" t="str">
        <f>IF(VLOOKUP(TableFields[Field],Columns[],3,0)&lt;&gt;"","'"&amp;VLOOKUP(TableFields[Field],Columns[],3,0)&amp;"'","")</f>
        <v>'store'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1" s="4" t="str">
        <f>IF(VLOOKUP(TableFields[Field],Columns[],5,0)=0,"","-&gt;"&amp;VLOOKUP(TableFields[Field],Columns[],5,0))</f>
        <v/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2" spans="1:11" s="20" customFormat="1" x14ac:dyDescent="0.25">
      <c r="A332" s="4" t="s">
        <v>1776</v>
      </c>
      <c r="B332" s="4" t="s">
        <v>1777</v>
      </c>
      <c r="C332" s="5" t="str">
        <f>VLOOKUP(TableFields[Field],Columns[],2,0)&amp;"("</f>
        <v>unsignedInteger(</v>
      </c>
      <c r="D332" s="5" t="str">
        <f>IF(VLOOKUP(TableFields[Field],Columns[],3,0)&lt;&gt;"","'"&amp;VLOOKUP(TableFields[Field],Columns[],3,0)&amp;"'","")</f>
        <v>'start_num'</v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>-&gt;nullable()</v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3" spans="1:11" s="20" customFormat="1" x14ac:dyDescent="0.25">
      <c r="A333" s="4" t="s">
        <v>1776</v>
      </c>
      <c r="B333" s="4" t="s">
        <v>1778</v>
      </c>
      <c r="C333" s="4" t="str">
        <f>VLOOKUP(TableFields[Field],Columns[],2,0)&amp;"("</f>
        <v>unsignedInteger(</v>
      </c>
      <c r="D333" s="4" t="str">
        <f>IF(VLOOKUP(TableFields[Field],Columns[],3,0)&lt;&gt;"","'"&amp;VLOOKUP(TableFields[Field],Columns[],3,0)&amp;"'","")</f>
        <v>'end_num'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4" spans="1:11" x14ac:dyDescent="0.25">
      <c r="A334" s="4" t="s">
        <v>1776</v>
      </c>
      <c r="B334" s="4" t="s">
        <v>837</v>
      </c>
      <c r="C334" s="4" t="str">
        <f>VLOOKUP(TableFields[Field],Columns[],2,0)&amp;"("</f>
        <v>decimal(</v>
      </c>
      <c r="D334" s="4" t="str">
        <f>IF(VLOOKUP(TableFields[Field],Columns[],3,0)&lt;&gt;"","'"&amp;VLOOKUP(TableFields[Field],Columns[],3,0)&amp;"'","")</f>
        <v>'quantity'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4" s="4" t="str">
        <f>IF(VLOOKUP(TableFields[Field],Columns[],5,0)=0,"","-&gt;"&amp;VLOOKUP(TableFields[Field],Columns[],5,0))</f>
        <v>-&gt;default(1)</v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5" spans="1:11" x14ac:dyDescent="0.25">
      <c r="A335" s="4" t="s">
        <v>1776</v>
      </c>
      <c r="B335" s="4" t="s">
        <v>1795</v>
      </c>
      <c r="C335" s="4" t="str">
        <f>VLOOKUP(TableFields[Field],Columns[],2,0)&amp;"("</f>
        <v>unsignedInteger(</v>
      </c>
      <c r="D335" s="4" t="str">
        <f>IF(VLOOKUP(TableFields[Field],Columns[],3,0)&lt;&gt;"","'"&amp;VLOOKUP(TableFields[Field],Columns[],3,0)&amp;"'","")</f>
        <v>'current'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4" t="str">
        <f>IF(VLOOKUP(TableFields[Field],Columns[],5,0)=0,"","-&gt;"&amp;VLOOKUP(TableFields[Field],Columns[],5,0))</f>
        <v>-&gt;nullable()</v>
      </c>
      <c r="G335" s="4" t="str">
        <f>IF(VLOOKUP(TableFields[Field],Columns[],6,0)=0,"","-&gt;"&amp;VLOOKUP(TableFields[Field],Columns[],6,0))</f>
        <v>-&gt;default(0)</v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36" spans="1:11" x14ac:dyDescent="0.25">
      <c r="A336" s="4" t="s">
        <v>1776</v>
      </c>
      <c r="B336" s="4" t="s">
        <v>1780</v>
      </c>
      <c r="C336" s="4" t="str">
        <f>VLOOKUP(TableFields[Field],Columns[],2,0)&amp;"("</f>
        <v>enum(</v>
      </c>
      <c r="D336" s="4" t="str">
        <f>IF(VLOOKUP(TableFields[Field],Columns[],3,0)&lt;&gt;"","'"&amp;VLOOKUP(TableFields[Field],Columns[],3,0)&amp;"'","")</f>
        <v>'progress'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36" s="4" t="str">
        <f>IF(VLOOKUP(TableFields[Field],Columns[],5,0)=0,"","-&gt;"&amp;VLOOKUP(TableFields[Field],Columns[],5,0))</f>
        <v>-&gt;nullable()</v>
      </c>
      <c r="G336" s="4" t="str">
        <f>IF(VLOOKUP(TableFields[Field],Columns[],6,0)=0,"","-&gt;"&amp;VLOOKUP(TableFields[Field],Columns[],6,0))</f>
        <v>-&gt;default('Awaiting')</v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37" spans="1:11" x14ac:dyDescent="0.25">
      <c r="A337" s="4" t="s">
        <v>1776</v>
      </c>
      <c r="B337" s="4" t="s">
        <v>776</v>
      </c>
      <c r="C337" s="4" t="str">
        <f>VLOOKUP(TableFields[Field],Columns[],2,0)&amp;"("</f>
        <v>enum(</v>
      </c>
      <c r="D337" s="4" t="str">
        <f>IF(VLOOKUP(TableFields[Field],Columns[],3,0)&lt;&gt;"","'"&amp;VLOOKUP(TableFields[Field],Columns[],3,0)&amp;"'","")</f>
        <v>'status'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-&gt;default('Active')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8" spans="1:11" x14ac:dyDescent="0.25">
      <c r="A338" s="4" t="s">
        <v>1776</v>
      </c>
      <c r="B338" s="4" t="s">
        <v>288</v>
      </c>
      <c r="C338" s="4" t="str">
        <f>VLOOKUP(TableFields[Field],Columns[],2,0)&amp;"("</f>
        <v>audit(</v>
      </c>
      <c r="D338" s="4" t="str">
        <f>IF(VLOOKUP(TableFields[Field],Columns[],3,0)&lt;&gt;"","'"&amp;VLOOKUP(TableFields[Field],Columns[],3,0)&amp;"'","")</f>
        <v/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9" spans="1:11" s="20" customFormat="1" x14ac:dyDescent="0.25">
      <c r="A339" s="4" t="s">
        <v>1798</v>
      </c>
      <c r="B339" s="4" t="s">
        <v>21</v>
      </c>
      <c r="C339" s="4" t="str">
        <f>VLOOKUP(TableFields[Field],Columns[],2,0)&amp;"("</f>
        <v>bigIncrements(</v>
      </c>
      <c r="D339" s="4" t="str">
        <f>IF(VLOOKUP(TableFields[Field],Columns[],3,0)&lt;&gt;"","'"&amp;VLOOKUP(TableFields[Field],Columns[],3,0)&amp;"'","")</f>
        <v>'id'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0" spans="1:11" x14ac:dyDescent="0.25">
      <c r="A340" s="4" t="s">
        <v>1798</v>
      </c>
      <c r="B340" s="4" t="s">
        <v>968</v>
      </c>
      <c r="C340" s="4" t="str">
        <f>VLOOKUP(TableFields[Field],Columns[],2,0)&amp;"("</f>
        <v>foreignNullable(</v>
      </c>
      <c r="D340" s="4" t="str">
        <f>IF(VLOOKUP(TableFields[Field],Columns[],3,0)&lt;&gt;"","'"&amp;VLOOKUP(TableFields[Field],Columns[],3,0)&amp;"'","")</f>
        <v>'so'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40" s="4" t="str">
        <f>IF(VLOOKUP(TableFields[Field],Columns[],5,0)=0,"","-&gt;"&amp;VLOOKUP(TableFields[Field],Columns[],5,0))</f>
        <v/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41" spans="1:11" x14ac:dyDescent="0.25">
      <c r="A341" s="4" t="s">
        <v>1798</v>
      </c>
      <c r="B341" s="4" t="s">
        <v>832</v>
      </c>
      <c r="C341" s="4" t="str">
        <f>VLOOKUP(TableFields[Field],Columns[],2,0)&amp;"("</f>
        <v>foreignNullable(</v>
      </c>
      <c r="D341" s="4" t="str">
        <f>IF(VLOOKUP(TableFields[Field],Columns[],3,0)&lt;&gt;"","'"&amp;VLOOKUP(TableFields[Field],Columns[],3,0)&amp;"'","")</f>
        <v>'product'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41" s="4" t="str">
        <f>IF(VLOOKUP(TableFields[Field],Columns[],5,0)=0,"","-&gt;"&amp;VLOOKUP(TableFields[Field],Columns[],5,0))</f>
        <v/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42" spans="1:11" x14ac:dyDescent="0.25">
      <c r="A342" s="4" t="s">
        <v>1798</v>
      </c>
      <c r="B342" s="4" t="s">
        <v>837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1798</v>
      </c>
      <c r="B343" s="4" t="s">
        <v>1799</v>
      </c>
      <c r="C343" s="4" t="str">
        <f>VLOOKUP(TableFields[Field],Columns[],2,0)&amp;"("</f>
        <v>foreignNullable(</v>
      </c>
      <c r="D343" s="4" t="str">
        <f>IF(VLOOKUP(TableFields[Field],Columns[],3,0)&lt;&gt;"","'"&amp;VLOOKUP(TableFields[Field],Columns[],3,0)&amp;"'","")</f>
        <v>'transaction'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44" spans="1:11" x14ac:dyDescent="0.25">
      <c r="A344" s="4" t="s">
        <v>1798</v>
      </c>
      <c r="B344" s="4" t="s">
        <v>1800</v>
      </c>
      <c r="C344" s="4" t="str">
        <f>VLOOKUP(TableFields[Field],Columns[],2,0)&amp;"("</f>
        <v>decimal(</v>
      </c>
      <c r="D344" s="4" t="str">
        <f>IF(VLOOKUP(TableFields[Field],Columns[],3,0)&lt;&gt;"","'"&amp;VLOOKUP(TableFields[Field],Columns[],3,0)&amp;"'","")</f>
        <v>'sale_quantity'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4" s="4" t="str">
        <f>IF(VLOOKUP(TableFields[Field],Columns[],5,0)=0,"","-&gt;"&amp;VLOOKUP(TableFields[Field],Columns[],5,0))</f>
        <v>-&gt;default(0)</v>
      </c>
      <c r="G344" s="4" t="str">
        <f>IF(VLOOKUP(TableFields[Field],Columns[],6,0)=0,"","-&gt;"&amp;VLOOKUP(TableFields[Field],Columns[],6,0))</f>
        <v/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45" spans="1:11" x14ac:dyDescent="0.25">
      <c r="A345" s="4" t="s">
        <v>1798</v>
      </c>
      <c r="B345" s="4" t="s">
        <v>288</v>
      </c>
      <c r="C345" s="4" t="str">
        <f>VLOOKUP(TableFields[Field],Columns[],2,0)&amp;"("</f>
        <v>audit(</v>
      </c>
      <c r="D345" s="4" t="str">
        <f>IF(VLOOKUP(TableFields[Field],Columns[],3,0)&lt;&gt;"","'"&amp;VLOOKUP(TableFields[Field],Columns[],3,0)&amp;"'","")</f>
        <v/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5" s="4" t="str">
        <f>IF(VLOOKUP(TableFields[Field],Columns[],5,0)=0,"","-&gt;"&amp;VLOOKUP(TableFields[Field],Columns[],5,0))</f>
        <v/>
      </c>
      <c r="G345" s="4" t="str">
        <f>IF(VLOOKUP(TableFields[Field],Columns[],6,0)=0,"","-&gt;"&amp;VLOOKUP(TableFields[Field],Columns[],6,0))</f>
        <v/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6" spans="1:11" x14ac:dyDescent="0.25">
      <c r="A346" s="4" t="s">
        <v>1817</v>
      </c>
      <c r="B346" s="5" t="s">
        <v>21</v>
      </c>
      <c r="C346" s="5" t="str">
        <f>VLOOKUP(TableFields[Field],Columns[],2,0)&amp;"("</f>
        <v>bigIncrements(</v>
      </c>
      <c r="D346" s="5" t="str">
        <f>IF(VLOOKUP(TableFields[Field],Columns[],3,0)&lt;&gt;"","'"&amp;VLOOKUP(TableFields[Field],Columns[],3,0)&amp;"'","")</f>
        <v>'id'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7" spans="1:11" s="20" customFormat="1" x14ac:dyDescent="0.25">
      <c r="A347" s="4" t="s">
        <v>1817</v>
      </c>
      <c r="B347" s="5" t="s">
        <v>1006</v>
      </c>
      <c r="C347" s="5" t="str">
        <f>VLOOKUP(TableFields[Field],Columns[],2,0)&amp;"("</f>
        <v>string(</v>
      </c>
      <c r="D347" s="5" t="str">
        <f>IF(VLOOKUP(TableFields[Field],Columns[],3,0)&lt;&gt;"","'"&amp;VLOOKUP(TableFields[Field],Columns[],3,0)&amp;"'","")</f>
        <v>'BILLNO'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47" s="5" t="str">
        <f>IF(VLOOKUP(TableFields[Field],Columns[],5,0)=0,"","-&gt;"&amp;VLOOKUP(TableFields[Field],Columns[],5,0))</f>
        <v>-&gt;nullable()</v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348" spans="1:11" x14ac:dyDescent="0.25">
      <c r="A348" s="4" t="s">
        <v>1817</v>
      </c>
      <c r="B348" s="5" t="s">
        <v>998</v>
      </c>
      <c r="C348" s="5" t="str">
        <f>VLOOKUP(TableFields[Field],Columns[],2,0)&amp;"("</f>
        <v>datetime(</v>
      </c>
      <c r="D348" s="5" t="str">
        <f>IF(VLOOKUP(TableFields[Field],Columns[],3,0)&lt;&gt;"","'"&amp;VLOOKUP(TableFields[Field],Columns[],3,0)&amp;"'","")</f>
        <v>'DOCDATE'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>-&gt;nullable()</v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349" spans="1:11" x14ac:dyDescent="0.25">
      <c r="A349" s="4" t="s">
        <v>1817</v>
      </c>
      <c r="B349" s="5" t="s">
        <v>1004</v>
      </c>
      <c r="C349" s="5" t="str">
        <f>VLOOKUP(TableFields[Field],Columns[],2,0)&amp;"("</f>
        <v>char(</v>
      </c>
      <c r="D349" s="5" t="str">
        <f>IF(VLOOKUP(TableFields[Field],Columns[],3,0)&lt;&gt;"","'"&amp;VLOOKUP(TableFields[Field],Columns[],3,0)&amp;"'","")</f>
        <v>'ACCCODE'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350" spans="1:11" x14ac:dyDescent="0.25">
      <c r="A350" s="4" t="s">
        <v>1817</v>
      </c>
      <c r="B350" s="5" t="s">
        <v>1818</v>
      </c>
      <c r="C350" s="5" t="str">
        <f>VLOOKUP(TableFields[Field],Columns[],2,0)&amp;"("</f>
        <v>char(</v>
      </c>
      <c r="D350" s="5" t="str">
        <f>IF(VLOOKUP(TableFields[Field],Columns[],3,0)&lt;&gt;"","'"&amp;VLOOKUP(TableFields[Field],Columns[],3,0)&amp;"'","")</f>
        <v>'ITEMCODE'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$table-&gt;char('ITEMCODE', '30')-&gt;nullable();</v>
      </c>
    </row>
    <row r="351" spans="1:11" x14ac:dyDescent="0.25">
      <c r="A351" s="4" t="s">
        <v>1817</v>
      </c>
      <c r="B351" s="5" t="s">
        <v>1820</v>
      </c>
      <c r="C351" s="5" t="str">
        <f>VLOOKUP(TableFields[Field],Columns[],2,0)&amp;"("</f>
        <v>char(</v>
      </c>
      <c r="D351" s="5" t="str">
        <f>IF(VLOOKUP(TableFields[Field],Columns[],3,0)&lt;&gt;"","'"&amp;VLOOKUP(TableFields[Field],Columns[],3,0)&amp;"'","")</f>
        <v>'UNITCODE'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$table-&gt;char('UNITCODE', '15')-&gt;nullable();</v>
      </c>
    </row>
    <row r="352" spans="1:11" x14ac:dyDescent="0.25">
      <c r="A352" s="4" t="s">
        <v>1817</v>
      </c>
      <c r="B352" s="5" t="s">
        <v>1825</v>
      </c>
      <c r="C352" s="5" t="str">
        <f>VLOOKUP(TableFields[Field],Columns[],2,0)&amp;"("</f>
        <v>char(</v>
      </c>
      <c r="D352" s="5" t="str">
        <f>IF(VLOOKUP(TableFields[Field],Columns[],3,0)&lt;&gt;"","'"&amp;VLOOKUP(TableFields[Field],Columns[],3,0)&amp;"'","")</f>
        <v>'PARTCODE'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353" spans="1:11" x14ac:dyDescent="0.25">
      <c r="A353" s="4" t="s">
        <v>1817</v>
      </c>
      <c r="B353" s="5" t="s">
        <v>1822</v>
      </c>
      <c r="C353" s="5" t="str">
        <f>VLOOKUP(TableFields[Field],Columns[],2,0)&amp;"("</f>
        <v>decimal(</v>
      </c>
      <c r="D353" s="5" t="str">
        <f>IF(VLOOKUP(TableFields[Field],Columns[],3,0)&lt;&gt;"","'"&amp;VLOOKUP(TableFields[Field],Columns[],3,0)&amp;"'","")</f>
        <v>'QTY'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3" s="5" t="str">
        <f>IF(VLOOKUP(TableFields[Field],Columns[],5,0)=0,"","-&gt;"&amp;VLOOKUP(TableFields[Field],Columns[],5,0))</f>
        <v>-&gt;default('1')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$table-&gt;decimal('QTY', 30,10)-&gt;default('1');</v>
      </c>
    </row>
    <row r="354" spans="1:11" x14ac:dyDescent="0.25">
      <c r="A354" s="4" t="s">
        <v>1817</v>
      </c>
      <c r="B354" s="5" t="s">
        <v>1826</v>
      </c>
      <c r="C354" s="5" t="str">
        <f>VLOOKUP(TableFields[Field],Columns[],2,0)&amp;"("</f>
        <v>decimal(</v>
      </c>
      <c r="D354" s="5" t="str">
        <f>IF(VLOOKUP(TableFields[Field],Columns[],3,0)&lt;&gt;"","'"&amp;VLOOKUP(TableFields[Field],Columns[],3,0)&amp;"'","")</f>
        <v>'RATE'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4" s="5" t="str">
        <f>IF(VLOOKUP(TableFields[Field],Columns[],5,0)=0,"","-&gt;"&amp;VLOOKUP(TableFields[Field],Columns[],5,0))</f>
        <v>-&gt;default('0')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30,10)-&gt;default('0');</v>
      </c>
    </row>
    <row r="355" spans="1:11" x14ac:dyDescent="0.25">
      <c r="A355" s="4" t="s">
        <v>1817</v>
      </c>
      <c r="B355" s="5" t="s">
        <v>1828</v>
      </c>
      <c r="C355" s="5" t="str">
        <f>VLOOKUP(TableFields[Field],Columns[],2,0)&amp;"("</f>
        <v>decimal(</v>
      </c>
      <c r="D355" s="5" t="str">
        <f>IF(VLOOKUP(TableFields[Field],Columns[],3,0)&lt;&gt;"","'"&amp;VLOOKUP(TableFields[Field],Columns[],3,0)&amp;"'","")</f>
        <v>'DISCOUNT'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5" s="5" t="str">
        <f>IF(VLOOKUP(TableFields[Field],Columns[],5,0)=0,"","-&gt;"&amp;VLOOKUP(TableFields[Field],Columns[],5,0))</f>
        <v>-&gt;default('0')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30,10)-&gt;default('0');</v>
      </c>
    </row>
    <row r="356" spans="1:11" x14ac:dyDescent="0.25">
      <c r="A356" s="4" t="s">
        <v>1817</v>
      </c>
      <c r="B356" s="5" t="s">
        <v>984</v>
      </c>
      <c r="C356" s="5" t="str">
        <f>VLOOKUP(TableFields[Field],Columns[],2,0)&amp;"("</f>
        <v>char(</v>
      </c>
      <c r="D356" s="5" t="str">
        <f>IF(VLOOKUP(TableFields[Field],Columns[],3,0)&lt;&gt;"","'"&amp;VLOOKUP(TableFields[Field],Columns[],3,0)&amp;"'","")</f>
        <v>'COCODE'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357" spans="1:11" x14ac:dyDescent="0.25">
      <c r="A357" s="4" t="s">
        <v>1817</v>
      </c>
      <c r="B357" s="5" t="s">
        <v>986</v>
      </c>
      <c r="C357" s="5" t="str">
        <f>VLOOKUP(TableFields[Field],Columns[],2,0)&amp;"("</f>
        <v>char(</v>
      </c>
      <c r="D357" s="5" t="str">
        <f>IF(VLOOKUP(TableFields[Field],Columns[],3,0)&lt;&gt;"","'"&amp;VLOOKUP(TableFields[Field],Columns[],3,0)&amp;"'","")</f>
        <v>'BRCODE'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358" spans="1:11" x14ac:dyDescent="0.25">
      <c r="A358" s="4" t="s">
        <v>1817</v>
      </c>
      <c r="B358" s="5" t="s">
        <v>988</v>
      </c>
      <c r="C358" s="5" t="str">
        <f>VLOOKUP(TableFields[Field],Columns[],2,0)&amp;"("</f>
        <v>char(</v>
      </c>
      <c r="D358" s="5" t="str">
        <f>IF(VLOOKUP(TableFields[Field],Columns[],3,0)&lt;&gt;"","'"&amp;VLOOKUP(TableFields[Field],Columns[],3,0)&amp;"'","")</f>
        <v>'FYCODE'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359" spans="1:11" x14ac:dyDescent="0.25">
      <c r="A359" s="4" t="s">
        <v>1817</v>
      </c>
      <c r="B359" s="5" t="s">
        <v>288</v>
      </c>
      <c r="C359" s="5" t="str">
        <f>VLOOKUP(TableFields[Field],Columns[],2,0)&amp;"("</f>
        <v>audit(</v>
      </c>
      <c r="D359" s="5" t="str">
        <f>IF(VLOOKUP(TableFields[Field],Columns[],3,0)&lt;&gt;"","'"&amp;VLOOKUP(TableFields[Field],Columns[],3,0)&amp;"'","")</f>
        <v/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9" s="5" t="str">
        <f>IF(VLOOKUP(TableFields[Field],Columns[],5,0)=0,"","-&gt;"&amp;VLOOKUP(TableFields[Field],Columns[],5,0))</f>
        <v/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74">
    <cfRule type="duplicateValues" dxfId="6" priority="7"/>
  </conditionalFormatting>
  <conditionalFormatting sqref="B319">
    <cfRule type="duplicateValues" dxfId="3" priority="3"/>
  </conditionalFormatting>
  <conditionalFormatting sqref="B332:B333">
    <cfRule type="duplicateValues" dxfId="2" priority="2"/>
  </conditionalFormatting>
  <conditionalFormatting sqref="B332:B333">
    <cfRule type="duplicateValues" dxfId="1" priority="1"/>
  </conditionalFormatting>
  <conditionalFormatting sqref="B140:B143">
    <cfRule type="duplicateValues" dxfId="0" priority="195"/>
  </conditionalFormatting>
  <dataValidations count="2">
    <dataValidation type="list" allowBlank="1" showInputMessage="1" showErrorMessage="1" sqref="B2:B359">
      <formula1>AvailableFields</formula1>
    </dataValidation>
    <dataValidation type="list" allowBlank="1" showInputMessage="1" showErrorMessage="1" sqref="A2:A35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B10" workbookViewId="0">
      <selection activeCell="F43" sqref="F43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1422</v>
      </c>
      <c r="E3" s="64" t="s">
        <v>1423</v>
      </c>
      <c r="F3" s="64" t="s">
        <v>1517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1688</v>
      </c>
      <c r="E4" s="64" t="s">
        <v>1689</v>
      </c>
      <c r="F4" s="64" t="s">
        <v>1690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1691</v>
      </c>
      <c r="E5" s="64" t="s">
        <v>1692</v>
      </c>
      <c r="F5" s="64" t="s">
        <v>1693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1424</v>
      </c>
      <c r="G6" s="64" t="s">
        <v>1425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Resource Roles-28</v>
      </c>
      <c r="B34" s="64" t="s">
        <v>94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30" t="str">
        <f>TableData[Table Name]&amp;"-"&amp;(COUNTIF($B$1:TableData[[#This Row],[Table Name]],TableData[[#This Row],[Table Name]])-1)</f>
        <v>Settings-0</v>
      </c>
      <c r="B38" s="78" t="s">
        <v>1316</v>
      </c>
      <c r="C3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78" t="s">
        <v>23</v>
      </c>
      <c r="E38" s="78" t="s">
        <v>24</v>
      </c>
      <c r="F38" s="78" t="s">
        <v>44</v>
      </c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1:18" x14ac:dyDescent="0.25">
      <c r="A39" s="30" t="str">
        <f>TableData[Table Name]&amp;"-"&amp;(COUNTIF($B$1:TableData[[#This Row],[Table Name]],TableData[[#This Row],[Table Name]])-1)</f>
        <v>Product Transaction Nature-0</v>
      </c>
      <c r="B39" s="78" t="s">
        <v>1519</v>
      </c>
      <c r="C3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78" t="s">
        <v>23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1:18" x14ac:dyDescent="0.25">
      <c r="A40" s="60" t="str">
        <f>TableData[Table Name]&amp;"-"&amp;(COUNTIF($B$1:TableData[[#This Row],[Table Name]],TableData[[#This Row],[Table Name]])-1)</f>
        <v>Product Transaction Type-0</v>
      </c>
      <c r="B40" s="64" t="s">
        <v>1520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23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Settings-1</v>
      </c>
      <c r="B41" s="64" t="s">
        <v>1316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1" s="64" t="s">
        <v>1732</v>
      </c>
      <c r="E41" s="64" t="s">
        <v>1522</v>
      </c>
      <c r="F41" s="64" t="s">
        <v>1527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Settings-2</v>
      </c>
      <c r="B42" s="64" t="s">
        <v>1316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2" s="64" t="s">
        <v>1731</v>
      </c>
      <c r="E42" s="64" t="s">
        <v>1687</v>
      </c>
      <c r="F42" s="64" t="s">
        <v>1528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Settings-3</v>
      </c>
      <c r="B43" s="64" t="s">
        <v>1316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3" s="64" t="s">
        <v>1733</v>
      </c>
      <c r="E43" s="64" t="s">
        <v>1524</v>
      </c>
      <c r="F43" s="64" t="s">
        <v>1797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Settings-4</v>
      </c>
      <c r="B44" s="64" t="s">
        <v>1316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4" s="64" t="s">
        <v>1734</v>
      </c>
      <c r="E44" s="64" t="s">
        <v>1523</v>
      </c>
      <c r="F44" s="64" t="s">
        <v>1529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Settings-5</v>
      </c>
      <c r="B45" s="64" t="s">
        <v>1316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5" s="64" t="s">
        <v>1735</v>
      </c>
      <c r="E45" s="64" t="s">
        <v>1525</v>
      </c>
      <c r="F45" s="64" t="s">
        <v>1530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Settings-6</v>
      </c>
      <c r="B46" s="64" t="s">
        <v>1316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6" s="64" t="s">
        <v>1736</v>
      </c>
      <c r="E46" s="64" t="s">
        <v>1526</v>
      </c>
      <c r="F46" s="64" t="s">
        <v>1531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Settings-7</v>
      </c>
      <c r="B47" s="64" t="s">
        <v>1316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7" s="64" t="s">
        <v>1737</v>
      </c>
      <c r="E47" s="64" t="s">
        <v>1534</v>
      </c>
      <c r="F47" s="64" t="s">
        <v>1533</v>
      </c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Settings-8</v>
      </c>
      <c r="B48" s="64" t="s">
        <v>1316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8" s="64" t="s">
        <v>1738</v>
      </c>
      <c r="E48" s="64" t="s">
        <v>1535</v>
      </c>
      <c r="F48" s="64" t="s">
        <v>1532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Nature-1</v>
      </c>
      <c r="B49" s="64" t="s">
        <v>1519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9" s="64" t="s">
        <v>1536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Nature-2</v>
      </c>
      <c r="B50" s="64" t="s">
        <v>1519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0" s="64" t="s">
        <v>1537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Nature-3</v>
      </c>
      <c r="B51" s="64" t="s">
        <v>1519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1" s="64" t="s">
        <v>1538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Nature-4</v>
      </c>
      <c r="B52" s="64" t="s">
        <v>1519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2" s="64" t="s">
        <v>1539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Nature-5</v>
      </c>
      <c r="B53" s="64" t="s">
        <v>1519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3" s="64" t="s">
        <v>1540</v>
      </c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Type-1</v>
      </c>
      <c r="B54" s="64" t="s">
        <v>1520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64" t="s">
        <v>1726</v>
      </c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Type-2</v>
      </c>
      <c r="B55" s="64" t="s">
        <v>1520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64" t="s">
        <v>1542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Product Transaction Type-3</v>
      </c>
      <c r="B56" s="64" t="s">
        <v>1520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64" t="s">
        <v>1543</v>
      </c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Product Transaction Type-4</v>
      </c>
      <c r="B57" s="64" t="s">
        <v>1520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64" t="s">
        <v>1541</v>
      </c>
      <c r="E57" s="78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Product Transaction Type-5</v>
      </c>
      <c r="B58" s="64" t="s">
        <v>1520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64" t="s">
        <v>1544</v>
      </c>
      <c r="E58" s="78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Product Transaction Type-6</v>
      </c>
      <c r="B59" s="64" t="s">
        <v>1520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64" t="s">
        <v>1540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Groups-0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0" s="64" t="s">
        <v>23</v>
      </c>
      <c r="E60" s="64" t="s">
        <v>24</v>
      </c>
      <c r="F60" s="64" t="s">
        <v>25</v>
      </c>
      <c r="G60" s="64" t="s">
        <v>1503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Groups-1</v>
      </c>
      <c r="B61" s="64" t="s">
        <v>76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61" s="64" t="s">
        <v>1694</v>
      </c>
      <c r="E61" s="64" t="s">
        <v>1690</v>
      </c>
      <c r="F61" s="64" t="s">
        <v>1695</v>
      </c>
      <c r="G61" s="64" t="s">
        <v>1696</v>
      </c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Groups-2</v>
      </c>
      <c r="B62" s="64" t="s">
        <v>76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62" s="64" t="s">
        <v>1697</v>
      </c>
      <c r="E62" s="64" t="s">
        <v>1517</v>
      </c>
      <c r="F62" s="64" t="s">
        <v>1698</v>
      </c>
      <c r="G62" s="64" t="s">
        <v>1699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Groups-3</v>
      </c>
      <c r="B63" s="64" t="s">
        <v>76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63" s="64" t="s">
        <v>1551</v>
      </c>
      <c r="E63" s="64" t="s">
        <v>1700</v>
      </c>
      <c r="F63" s="64" t="s">
        <v>1554</v>
      </c>
      <c r="G63" s="64" t="s">
        <v>1701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Groups-4</v>
      </c>
      <c r="B64" s="64" t="s">
        <v>76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4" s="64" t="s">
        <v>1702</v>
      </c>
      <c r="E64" s="64" t="s">
        <v>1703</v>
      </c>
      <c r="F64" s="64" t="s">
        <v>1704</v>
      </c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 spans="1:18" x14ac:dyDescent="0.25">
      <c r="A65" s="60" t="str">
        <f>TableData[Table Name]&amp;"-"&amp;(COUNTIF($B$1:TableData[[#This Row],[Table Name]],TableData[[#This Row],[Table Name]])-1)</f>
        <v>Group Roles-0</v>
      </c>
      <c r="B65" s="64" t="s">
        <v>93</v>
      </c>
      <c r="C6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5" s="64" t="s">
        <v>63</v>
      </c>
      <c r="E65" s="64" t="s">
        <v>65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 spans="1:18" x14ac:dyDescent="0.25">
      <c r="A66" s="60" t="str">
        <f>TableData[Table Name]&amp;"-"&amp;(COUNTIF($B$1:TableData[[#This Row],[Table Name]],TableData[[#This Row],[Table Name]])-1)</f>
        <v>Group Roles-1</v>
      </c>
      <c r="B66" s="64" t="s">
        <v>93</v>
      </c>
      <c r="C6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6" s="64">
        <v>301101</v>
      </c>
      <c r="E66" s="64">
        <v>303102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</row>
    <row r="67" spans="1:18" x14ac:dyDescent="0.25">
      <c r="A67" s="60" t="str">
        <f>TableData[Table Name]&amp;"-"&amp;(COUNTIF($B$1:TableData[[#This Row],[Table Name]],TableData[[#This Row],[Table Name]])-1)</f>
        <v>Group Roles-2</v>
      </c>
      <c r="B67" s="64" t="s">
        <v>93</v>
      </c>
      <c r="C6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7" s="64">
        <v>301102</v>
      </c>
      <c r="E67" s="64">
        <v>303101</v>
      </c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</row>
    <row r="68" spans="1:18" x14ac:dyDescent="0.25">
      <c r="A68" s="60" t="str">
        <f>TableData[Table Name]&amp;"-"&amp;(COUNTIF($B$1:TableData[[#This Row],[Table Name]],TableData[[#This Row],[Table Name]])-1)</f>
        <v>Group Roles-3</v>
      </c>
      <c r="B68" s="64" t="s">
        <v>93</v>
      </c>
      <c r="C6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8" s="64">
        <v>301103</v>
      </c>
      <c r="E68" s="64">
        <v>303103</v>
      </c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55" workbookViewId="0">
      <selection activeCell="A62" sqref="A6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1421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1518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1582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1316</v>
      </c>
      <c r="B44" s="4" t="s">
        <v>1285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1521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1519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1521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1520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1521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1290</v>
      </c>
      <c r="B47" s="5" t="s">
        <v>1086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1521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1294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1521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1295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1521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1296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1521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1297</v>
      </c>
      <c r="B51" s="5" t="s">
        <v>763</v>
      </c>
      <c r="C51" s="5" t="str">
        <f>VLOOKUP(SeedMap[Table Name],Tables[],4,0)</f>
        <v>Milestone\SS\Model</v>
      </c>
      <c r="D51" s="5" t="str">
        <f>VLOOKUP(SeedMap[Table Name],Tables[],5,0)</f>
        <v>Pricelist</v>
      </c>
      <c r="E51" s="5" t="s">
        <v>161</v>
      </c>
      <c r="F51" s="5" t="s">
        <v>341</v>
      </c>
      <c r="G51" s="31">
        <v>2</v>
      </c>
      <c r="H51" s="8" t="s">
        <v>1521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1298</v>
      </c>
      <c r="B52" s="5" t="s">
        <v>764</v>
      </c>
      <c r="C52" s="5" t="str">
        <f>VLOOKUP(SeedMap[Table Name],Tables[],4,0)</f>
        <v>Milestone\SS\Model</v>
      </c>
      <c r="D52" s="5" t="str">
        <f>VLOOKUP(SeedMap[Table Name],Tables[],5,0)</f>
        <v>PricelistProduct</v>
      </c>
      <c r="E52" s="5" t="s">
        <v>161</v>
      </c>
      <c r="F52" s="5" t="s">
        <v>341</v>
      </c>
      <c r="G52" s="31">
        <v>2</v>
      </c>
      <c r="H52" s="8" t="s">
        <v>1521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1299</v>
      </c>
      <c r="B53" s="5" t="s">
        <v>757</v>
      </c>
      <c r="C53" s="5" t="str">
        <f>VLOOKUP(SeedMap[Table Name],Tables[],4,0)</f>
        <v>Milestone\SS\Model</v>
      </c>
      <c r="D53" s="5" t="str">
        <f>VLOOKUP(SeedMap[Table Name],Tables[],5,0)</f>
        <v>Store</v>
      </c>
      <c r="E53" s="5" t="s">
        <v>161</v>
      </c>
      <c r="F53" s="5" t="s">
        <v>341</v>
      </c>
      <c r="G53" s="31">
        <v>2</v>
      </c>
      <c r="H53" s="8" t="s">
        <v>1521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1300</v>
      </c>
      <c r="B54" s="5" t="s">
        <v>758</v>
      </c>
      <c r="C54" s="5" t="str">
        <f>VLOOKUP(SeedMap[Table Name],Tables[],4,0)</f>
        <v>Milestone\SS\Model</v>
      </c>
      <c r="D54" s="5" t="str">
        <f>VLOOKUP(SeedMap[Table Name],Tables[],5,0)</f>
        <v>Area</v>
      </c>
      <c r="E54" s="5" t="s">
        <v>161</v>
      </c>
      <c r="F54" s="5" t="s">
        <v>341</v>
      </c>
      <c r="G54" s="31">
        <v>2</v>
      </c>
      <c r="H54" s="8" t="s">
        <v>1521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1301</v>
      </c>
      <c r="B55" s="5" t="s">
        <v>755</v>
      </c>
      <c r="C55" s="5" t="str">
        <f>VLOOKUP(SeedMap[Table Name],Tables[],4,0)</f>
        <v>Milestone\SS\Model</v>
      </c>
      <c r="D55" s="5" t="str">
        <f>VLOOKUP(SeedMap[Table Name],Tables[],5,0)</f>
        <v>AreaUser</v>
      </c>
      <c r="E55" s="5" t="s">
        <v>161</v>
      </c>
      <c r="F55" s="5" t="s">
        <v>341</v>
      </c>
      <c r="G55" s="31">
        <v>2</v>
      </c>
      <c r="H55" s="8" t="s">
        <v>1521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1302</v>
      </c>
      <c r="B56" s="5" t="s">
        <v>1286</v>
      </c>
      <c r="C56" s="5" t="str">
        <f>VLOOKUP(SeedMap[Table Name],Tables[],4,0)</f>
        <v>Milestone\SS\Model</v>
      </c>
      <c r="D56" s="5" t="str">
        <f>VLOOKUP(SeedMap[Table Name],Tables[],5,0)</f>
        <v>UserSetting</v>
      </c>
      <c r="E56" s="5" t="s">
        <v>161</v>
      </c>
      <c r="F56" s="5" t="s">
        <v>341</v>
      </c>
      <c r="G56" s="31">
        <v>2</v>
      </c>
      <c r="H56" s="8" t="s">
        <v>1521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1303</v>
      </c>
      <c r="B57" s="5" t="s">
        <v>759</v>
      </c>
      <c r="C57" s="5" t="str">
        <f>VLOOKUP(SeedMap[Table Name],Tables[],4,0)</f>
        <v>Milestone\SS\Model</v>
      </c>
      <c r="D57" s="5" t="str">
        <f>VLOOKUP(SeedMap[Table Name],Tables[],5,0)</f>
        <v>UserStoreArea</v>
      </c>
      <c r="E57" s="5" t="s">
        <v>161</v>
      </c>
      <c r="F57" s="5" t="s">
        <v>341</v>
      </c>
      <c r="G57" s="31">
        <v>2</v>
      </c>
      <c r="H57" s="8" t="s">
        <v>1521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1304</v>
      </c>
      <c r="B58" s="5" t="s">
        <v>762</v>
      </c>
      <c r="C58" s="5" t="str">
        <f>VLOOKUP(SeedMap[Table Name],Tables[],4,0)</f>
        <v>Milestone\SS\Model</v>
      </c>
      <c r="D58" s="5" t="str">
        <f>VLOOKUP(SeedMap[Table Name],Tables[],5,0)</f>
        <v>StoreProduct</v>
      </c>
      <c r="E58" s="5" t="s">
        <v>161</v>
      </c>
      <c r="F58" s="5" t="s">
        <v>341</v>
      </c>
      <c r="G58" s="31">
        <v>2</v>
      </c>
      <c r="H58" s="8" t="s">
        <v>1521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1307</v>
      </c>
      <c r="B59" s="5" t="s">
        <v>765</v>
      </c>
      <c r="C59" s="5" t="str">
        <f>VLOOKUP(SeedMap[Table Name],Tables[],4,0)</f>
        <v>Milestone\SS\Model</v>
      </c>
      <c r="D59" s="5" t="str">
        <f>VLOOKUP(SeedMap[Table Name],Tables[],5,0)</f>
        <v>StoreProductTransaction</v>
      </c>
      <c r="E59" s="5" t="s">
        <v>161</v>
      </c>
      <c r="F59" s="5" t="s">
        <v>341</v>
      </c>
      <c r="G59" s="31">
        <v>2</v>
      </c>
      <c r="H59" s="8" t="s">
        <v>1521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1308</v>
      </c>
      <c r="B60" s="5" t="s">
        <v>909</v>
      </c>
      <c r="C60" s="5" t="str">
        <f>VLOOKUP(SeedMap[Table Name],Tables[],4,0)</f>
        <v>Milestone\SS\Model</v>
      </c>
      <c r="D60" s="5" t="str">
        <f>VLOOKUP(SeedMap[Table Name],Tables[],5,0)</f>
        <v>Transaction</v>
      </c>
      <c r="E60" s="5" t="s">
        <v>161</v>
      </c>
      <c r="F60" s="5" t="s">
        <v>341</v>
      </c>
      <c r="G60" s="31">
        <v>2</v>
      </c>
      <c r="H60" s="8" t="s">
        <v>1521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1309</v>
      </c>
      <c r="B61" s="5" t="s">
        <v>910</v>
      </c>
      <c r="C61" s="5" t="str">
        <f>VLOOKUP(SeedMap[Table Name],Tables[],4,0)</f>
        <v>Milestone\SS\Model</v>
      </c>
      <c r="D61" s="5" t="str">
        <f>VLOOKUP(SeedMap[Table Name],Tables[],5,0)</f>
        <v>TransactionDetail</v>
      </c>
      <c r="E61" s="5" t="s">
        <v>161</v>
      </c>
      <c r="F61" s="5" t="s">
        <v>341</v>
      </c>
      <c r="G61" s="31">
        <v>2</v>
      </c>
      <c r="H61" s="8" t="s">
        <v>1521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1310</v>
      </c>
      <c r="B62" s="5" t="s">
        <v>1066</v>
      </c>
      <c r="C62" s="5" t="str">
        <f>VLOOKUP(SeedMap[Table Name],Tables[],4,0)</f>
        <v>Milestone\SS\Model</v>
      </c>
      <c r="D62" s="5" t="str">
        <f>VLOOKUP(SeedMap[Table Name],Tables[],5,0)</f>
        <v>DData</v>
      </c>
      <c r="E62" s="5" t="s">
        <v>161</v>
      </c>
      <c r="F62" s="5" t="s">
        <v>341</v>
      </c>
      <c r="G62" s="31">
        <v>2</v>
      </c>
      <c r="H62" s="8" t="s">
        <v>1521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1311</v>
      </c>
      <c r="B63" s="5" t="s">
        <v>1083</v>
      </c>
      <c r="C63" s="5" t="str">
        <f>VLOOKUP(SeedMap[Table Name],Tables[],4,0)</f>
        <v>Milestone\SS\Model</v>
      </c>
      <c r="D63" s="5" t="str">
        <f>VLOOKUP(SeedMap[Table Name],Tables[],5,0)</f>
        <v>ChequeDetail</v>
      </c>
      <c r="E63" s="5" t="s">
        <v>161</v>
      </c>
      <c r="F63" s="5" t="s">
        <v>341</v>
      </c>
      <c r="G63" s="31">
        <v>2</v>
      </c>
      <c r="H63" s="8" t="s">
        <v>1521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1312</v>
      </c>
      <c r="B64" s="5" t="s">
        <v>961</v>
      </c>
      <c r="C64" s="5" t="str">
        <f>VLOOKUP(SeedMap[Table Name],Tables[],4,0)</f>
        <v>Milestone\SS\Model</v>
      </c>
      <c r="D64" s="5" t="str">
        <f>VLOOKUP(SeedMap[Table Name],Tables[],5,0)</f>
        <v>SalesOrder</v>
      </c>
      <c r="E64" s="5" t="s">
        <v>161</v>
      </c>
      <c r="F64" s="5" t="s">
        <v>341</v>
      </c>
      <c r="G64" s="31">
        <v>2</v>
      </c>
      <c r="H64" s="8" t="s">
        <v>1521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1313</v>
      </c>
      <c r="B65" s="5" t="s">
        <v>962</v>
      </c>
      <c r="C65" s="5" t="str">
        <f>VLOOKUP(SeedMap[Table Name],Tables[],4,0)</f>
        <v>Milestone\SS\Model</v>
      </c>
      <c r="D65" s="5" t="str">
        <f>VLOOKUP(SeedMap[Table Name],Tables[],5,0)</f>
        <v>SalesOrderItem</v>
      </c>
      <c r="E65" s="5" t="s">
        <v>161</v>
      </c>
      <c r="F65" s="5" t="s">
        <v>341</v>
      </c>
      <c r="G65" s="31">
        <v>2</v>
      </c>
      <c r="H65" s="8" t="s">
        <v>1521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1314</v>
      </c>
      <c r="B66" s="4" t="s">
        <v>917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1521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1775</v>
      </c>
      <c r="B67" s="4" t="s">
        <v>1741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1521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51" workbookViewId="0">
      <selection activeCell="F62" sqref="F6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165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\Milestone\Appframe\Model\ResourceRelation::query()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RelationTable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[[Primary]:[Relate Id]]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\Milestone\Appframe\Model\ResourceRelation::query()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'305105', </v>
      </c>
      <c r="E9" s="50" t="str">
        <f t="shared" ca="1" si="2"/>
        <v xml:space="preserve">'name' =&gt; 'Tax', </v>
      </c>
      <c r="F9" s="50" t="str">
        <f t="shared" ca="1" si="2"/>
        <v xml:space="preserve">'description' =&gt; 'Detail of Tax', </v>
      </c>
      <c r="G9" s="50" t="str">
        <f t="shared" ca="1" si="2"/>
        <v xml:space="preserve">'method' =&gt; 'Tax', </v>
      </c>
      <c r="H9" s="50" t="str">
        <f t="shared" ca="1" si="2"/>
        <v xml:space="preserve">'type' =&gt; 'belongsTo', </v>
      </c>
      <c r="I9" s="50" t="e">
        <f t="shared" ca="1" si="2"/>
        <v>#N/A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'305107', </v>
      </c>
      <c r="E10" s="50" t="str">
        <f t="shared" ca="1" si="2"/>
        <v xml:space="preserve">'name' =&gt; 'Items', </v>
      </c>
      <c r="F10" s="50" t="str">
        <f t="shared" ca="1" si="2"/>
        <v xml:space="preserve">'description' =&gt; 'Each items of this pricelist', </v>
      </c>
      <c r="G10" s="50" t="str">
        <f t="shared" ca="1" si="2"/>
        <v xml:space="preserve">'method' =&gt; 'Items', </v>
      </c>
      <c r="H10" s="50" t="str">
        <f t="shared" ca="1" si="2"/>
        <v xml:space="preserve">'type' =&gt; 'hasMany', </v>
      </c>
      <c r="I10" s="50" t="str">
        <f t="shared" ca="1" si="2"/>
        <v xml:space="preserve">'relate_resource' =&gt; '305108',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'305108', </v>
      </c>
      <c r="E11" s="50" t="str">
        <f t="shared" ca="1" si="2"/>
        <v xml:space="preserve">'name' =&gt; 'Pricelist', </v>
      </c>
      <c r="F11" s="50" t="str">
        <f t="shared" ca="1" si="2"/>
        <v xml:space="preserve">'description' =&gt; 'Details of pricelist this item belongs to', </v>
      </c>
      <c r="G11" s="50" t="str">
        <f t="shared" ca="1" si="2"/>
        <v xml:space="preserve">'method' =&gt; 'Pricelist',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'305107',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'Product', </v>
      </c>
      <c r="F12" s="50" t="str">
        <f t="shared" ca="1" si="2"/>
        <v xml:space="preserve">'description' =&gt; 'Details of product this item consist of', </v>
      </c>
      <c r="G12" s="50" t="str">
        <f t="shared" ca="1" si="2"/>
        <v xml:space="preserve">'method' =&gt; 'Product',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'305106',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'305111', </v>
      </c>
      <c r="E13" s="50" t="str">
        <f t="shared" ca="1" si="2"/>
        <v xml:space="preserve">'name' =&gt; 'Area', </v>
      </c>
      <c r="F13" s="50" t="str">
        <f t="shared" ca="1" si="2"/>
        <v xml:space="preserve">'description' =&gt; 'Details of area', </v>
      </c>
      <c r="G13" s="50" t="str">
        <f t="shared" ca="1" si="2"/>
        <v xml:space="preserve">'method' =&gt; 'Area',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'305110',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'305111', </v>
      </c>
      <c r="E14" s="50" t="str">
        <f t="shared" ca="1" si="2"/>
        <v xml:space="preserve">'name' =&gt; 'Customer', </v>
      </c>
      <c r="F14" s="50" t="str">
        <f t="shared" ca="1" si="2"/>
        <v xml:space="preserve">'description' =&gt; 'Details of customer', </v>
      </c>
      <c r="G14" s="50" t="str">
        <f t="shared" ca="1" si="2"/>
        <v xml:space="preserve">'method' =&gt; 'Customer',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'305101',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'305110', </v>
      </c>
      <c r="E15" s="50" t="str">
        <f t="shared" ca="1" si="2"/>
        <v xml:space="preserve">'name' =&gt; 'User', </v>
      </c>
      <c r="F15" s="50" t="str">
        <f t="shared" ca="1" si="2"/>
        <v xml:space="preserve">'description' =&gt; 'Details of user', </v>
      </c>
      <c r="G15" s="50" t="str">
        <f t="shared" ca="1" si="2"/>
        <v xml:space="preserve">'method' =&gt; 'User', </v>
      </c>
      <c r="H15" s="50" t="str">
        <f t="shared" ca="1" si="2"/>
        <v xml:space="preserve">'type' =&gt; 'belongsToMany', </v>
      </c>
      <c r="I15" s="50" t="str">
        <f t="shared" ca="1" si="2"/>
        <v xml:space="preserve">'relate_resource' =&gt; '305101',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'305103', </v>
      </c>
      <c r="E16" s="50" t="str">
        <f t="shared" ca="1" si="2"/>
        <v xml:space="preserve">'name' =&gt; 'Users', </v>
      </c>
      <c r="F16" s="50" t="str">
        <f t="shared" ca="1" si="2"/>
        <v xml:space="preserve">'description' =&gt; 'Users list corresponding to a settings', </v>
      </c>
      <c r="G16" s="50" t="str">
        <f t="shared" ca="1" si="2"/>
        <v xml:space="preserve">'method' =&gt; 'Users', </v>
      </c>
      <c r="H16" s="50" t="str">
        <f t="shared" ca="1" si="2"/>
        <v xml:space="preserve">'type' =&gt; 'hasMany', </v>
      </c>
      <c r="I16" s="50" t="str">
        <f t="shared" ca="1" si="2"/>
        <v xml:space="preserve">'relate_resource' =&gt; '305112',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'305101', </v>
      </c>
      <c r="E17" s="50" t="str">
        <f t="shared" ca="1" si="2"/>
        <v xml:space="preserve">'name' =&gt; 'Area', </v>
      </c>
      <c r="F17" s="50" t="str">
        <f t="shared" ca="1" si="2"/>
        <v xml:space="preserve">'description' =&gt; 'Details of area', </v>
      </c>
      <c r="G17" s="50" t="str">
        <f t="shared" ca="1" si="2"/>
        <v xml:space="preserve">'method' =&gt; 'Area', </v>
      </c>
      <c r="H17" s="50" t="str">
        <f t="shared" ca="1" si="2"/>
        <v xml:space="preserve">'type' =&gt; 'belongsToMany', </v>
      </c>
      <c r="I17" s="50" t="str">
        <f t="shared" ca="1" si="2"/>
        <v xml:space="preserve">'relate_resource' =&gt; '305110',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'305112', </v>
      </c>
      <c r="E18" s="50" t="str">
        <f t="shared" ca="1" si="2"/>
        <v xml:space="preserve">'name' =&gt; 'Settings', </v>
      </c>
      <c r="F18" s="50" t="str">
        <f t="shared" ca="1" si="2"/>
        <v xml:space="preserve">'description' =&gt; 'Details of settings this setting belongs to', </v>
      </c>
      <c r="G18" s="50" t="str">
        <f t="shared" ca="1" si="2"/>
        <v xml:space="preserve">'method' =&gt; 'Settings',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'305103',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'305101', </v>
      </c>
      <c r="E19" s="50" t="str">
        <f t="shared" ca="1" si="2"/>
        <v xml:space="preserve">'name' =&gt; 'Settings', </v>
      </c>
      <c r="F19" s="50" t="str">
        <f t="shared" ca="1" si="2"/>
        <v xml:space="preserve">'description' =&gt; 'Settings assigned for a user', </v>
      </c>
      <c r="G19" s="50" t="str">
        <f t="shared" ca="1" si="2"/>
        <v xml:space="preserve">'method' =&gt; 'Settings', </v>
      </c>
      <c r="H19" s="50" t="str">
        <f t="shared" ca="1" si="2"/>
        <v xml:space="preserve">'type' =&gt; 'hasMany', </v>
      </c>
      <c r="I19" s="50" t="str">
        <f t="shared" ca="1" si="2"/>
        <v xml:space="preserve">'relate_resource' =&gt; '305112',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'305112', </v>
      </c>
      <c r="E20" s="50" t="str">
        <f t="shared" ca="1" si="2"/>
        <v xml:space="preserve">'name' =&gt; 'User', </v>
      </c>
      <c r="F20" s="50" t="str">
        <f t="shared" ca="1" si="2"/>
        <v xml:space="preserve">'description' =&gt; 'Details of user this settings belongs to', </v>
      </c>
      <c r="G20" s="50" t="str">
        <f t="shared" ca="1" si="2"/>
        <v xml:space="preserve">'method' =&gt; 'User',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'305101',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'305101', </v>
      </c>
      <c r="E21" s="50" t="str">
        <f t="shared" ca="1" si="2"/>
        <v xml:space="preserve">'name' =&gt; 'StoreAndArea', </v>
      </c>
      <c r="F21" s="50" t="str">
        <f t="shared" ca="1" si="2"/>
        <v xml:space="preserve">'description' =&gt; 'Store and Areas assigned for a user', </v>
      </c>
      <c r="G21" s="50" t="str">
        <f t="shared" ca="1" si="2"/>
        <v xml:space="preserve">'method' =&gt; 'StoreAndArea',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'305113',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'305113', </v>
      </c>
      <c r="E22" s="50" t="str">
        <f t="shared" ca="1" si="2"/>
        <v xml:space="preserve">'name' =&gt; 'Area', </v>
      </c>
      <c r="F22" s="50" t="str">
        <f t="shared" ca="1" si="2"/>
        <v xml:space="preserve">'description' =&gt; 'Area details', </v>
      </c>
      <c r="G22" s="50" t="str">
        <f t="shared" ca="1" si="2"/>
        <v xml:space="preserve">'method' =&gt; 'Area',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'305110',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'305113', </v>
      </c>
      <c r="E23" s="50" t="str">
        <f t="shared" ca="1" si="2"/>
        <v xml:space="preserve">'name' =&gt; 'Store', </v>
      </c>
      <c r="F23" s="50" t="str">
        <f t="shared" ca="1" si="2"/>
        <v xml:space="preserve">'description' =&gt; 'Store Details', </v>
      </c>
      <c r="G23" s="50" t="str">
        <f t="shared" ca="1" si="2"/>
        <v xml:space="preserve">'method' =&gt; 'Store',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'305109',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'305113', </v>
      </c>
      <c r="E24" s="50" t="str">
        <f t="shared" ca="1" si="2"/>
        <v xml:space="preserve">'name' =&gt; 'User', </v>
      </c>
      <c r="F24" s="50" t="str">
        <f t="shared" ca="1" si="2"/>
        <v xml:space="preserve">'description' =&gt; 'User Details', </v>
      </c>
      <c r="G24" s="50" t="str">
        <f t="shared" ca="1" si="2"/>
        <v xml:space="preserve">'method' =&gt; 'User',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'305101',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'Users', </v>
      </c>
      <c r="F25" s="50" t="str">
        <f t="shared" ca="1" si="4"/>
        <v xml:space="preserve">'description' =&gt; 'Users assigned to this store', </v>
      </c>
      <c r="G25" s="50" t="str">
        <f t="shared" ca="1" si="4"/>
        <v xml:space="preserve">'method' =&gt; 'Users', </v>
      </c>
      <c r="H25" s="50" t="str">
        <f t="shared" ca="1" si="4"/>
        <v xml:space="preserve">'type' =&gt; 'belongsToMany', </v>
      </c>
      <c r="I25" s="50" t="str">
        <f t="shared" ca="1" si="4"/>
        <v xml:space="preserve">'relate_resource' =&gt; '305101',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'305110', </v>
      </c>
      <c r="E26" s="50" t="str">
        <f t="shared" ca="1" si="4"/>
        <v xml:space="preserve">'name' =&gt; 'StoreAndUser', </v>
      </c>
      <c r="F26" s="50" t="str">
        <f t="shared" ca="1" si="4"/>
        <v xml:space="preserve">'description' =&gt; 'Store and Users assigned to a area', </v>
      </c>
      <c r="G26" s="50" t="str">
        <f t="shared" ca="1" si="4"/>
        <v xml:space="preserve">'method' =&gt; 'StoreAndUser',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'305113',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'305117', </v>
      </c>
      <c r="E27" s="50" t="str">
        <f t="shared" ca="1" si="4"/>
        <v xml:space="preserve">'name' =&gt; 'Product', </v>
      </c>
      <c r="F27" s="50" t="str">
        <f t="shared" ca="1" si="4"/>
        <v xml:space="preserve">'description' =&gt; 'Details of product', </v>
      </c>
      <c r="G27" s="50" t="str">
        <f t="shared" ca="1" si="4"/>
        <v xml:space="preserve">'method' =&gt; 'Product', </v>
      </c>
      <c r="H27" s="50" t="str">
        <f t="shared" ca="1" si="4"/>
        <v xml:space="preserve">'type' =&gt; 'belongsTo', </v>
      </c>
      <c r="I27" s="50" t="str">
        <f t="shared" ca="1" si="4"/>
        <v xml:space="preserve">'relate_resource' =&gt; '305106',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'305117', </v>
      </c>
      <c r="E28" s="50" t="str">
        <f t="shared" ca="1" si="4"/>
        <v xml:space="preserve">'name' =&gt; 'Store', </v>
      </c>
      <c r="F28" s="50" t="str">
        <f t="shared" ca="1" si="4"/>
        <v xml:space="preserve">'description' =&gt; 'Details of store', </v>
      </c>
      <c r="G28" s="50" t="str">
        <f t="shared" ca="1" si="4"/>
        <v xml:space="preserve">'method' =&gt; 'Store',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'305117', </v>
      </c>
      <c r="E29" s="50" t="str">
        <f t="shared" ca="1" si="4"/>
        <v xml:space="preserve">'name' =&gt; 'User', </v>
      </c>
      <c r="F29" s="50" t="str">
        <f t="shared" ca="1" si="4"/>
        <v xml:space="preserve">'description' =&gt; 'Details of user', </v>
      </c>
      <c r="G29" s="50" t="str">
        <f t="shared" ca="1" si="4"/>
        <v xml:space="preserve">'method' =&gt; 'User',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'305101',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'305117', </v>
      </c>
      <c r="E30" s="50" t="str">
        <f t="shared" ca="1" si="4"/>
        <v xml:space="preserve">'name' =&gt; 'Nature', </v>
      </c>
      <c r="F30" s="50" t="str">
        <f t="shared" ca="1" si="4"/>
        <v xml:space="preserve">'description' =&gt; 'Nature of transaction', </v>
      </c>
      <c r="G30" s="50" t="str">
        <f t="shared" ca="1" si="4"/>
        <v xml:space="preserve">'method' =&gt; 'Nature',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'305115',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'305117', </v>
      </c>
      <c r="E31" s="50" t="str">
        <f t="shared" ca="1" si="4"/>
        <v xml:space="preserve">'name' =&gt; 'Type', </v>
      </c>
      <c r="F31" s="50" t="str">
        <f t="shared" ca="1" si="4"/>
        <v xml:space="preserve">'description' =&gt; 'Type of transaction', </v>
      </c>
      <c r="G31" s="50" t="str">
        <f t="shared" ca="1" si="4"/>
        <v xml:space="preserve">'method' =&gt; 'Type', </v>
      </c>
      <c r="H31" s="50" t="str">
        <f t="shared" ca="1" si="4"/>
        <v xml:space="preserve">'type' =&gt; 'belongsTo', </v>
      </c>
      <c r="I31" s="50" t="str">
        <f t="shared" ca="1" si="4"/>
        <v xml:space="preserve">'relate_resource' =&gt; '305116',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'305109', </v>
      </c>
      <c r="E32" s="50" t="str">
        <f t="shared" ca="1" si="4"/>
        <v xml:space="preserve">'name' =&gt; 'ProductTransaction', </v>
      </c>
      <c r="F32" s="50" t="str">
        <f t="shared" ca="1" si="4"/>
        <v xml:space="preserve">'description' =&gt; 'Product transaction of a store', </v>
      </c>
      <c r="G32" s="50" t="str">
        <f t="shared" ca="1" si="4"/>
        <v xml:space="preserve">'method' =&gt; 'ProductTransaction',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'305117',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'305118', </v>
      </c>
      <c r="E33" s="50" t="str">
        <f t="shared" ca="1" si="4"/>
        <v xml:space="preserve">'name' =&gt; 'Details', </v>
      </c>
      <c r="F33" s="50" t="str">
        <f t="shared" ca="1" si="4"/>
        <v xml:space="preserve">'description' =&gt; 'Product wise details of transaction', </v>
      </c>
      <c r="G33" s="50" t="str">
        <f t="shared" ca="1" si="4"/>
        <v xml:space="preserve">'method' =&gt; 'Details',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'305119',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'305118', </v>
      </c>
      <c r="E34" s="50" t="str">
        <f t="shared" ca="1" si="4"/>
        <v xml:space="preserve">'name' =&gt; 'Products', </v>
      </c>
      <c r="F34" s="50" t="str">
        <f t="shared" ca="1" si="4"/>
        <v xml:space="preserve">'description' =&gt; 'Product transactions', </v>
      </c>
      <c r="G34" s="50" t="str">
        <f t="shared" ca="1" si="4"/>
        <v xml:space="preserve">'method' =&gt; 'Products', </v>
      </c>
      <c r="H34" s="50" t="str">
        <f t="shared" ca="1" si="4"/>
        <v xml:space="preserve">'type' =&gt; 'belongsToMany', </v>
      </c>
      <c r="I34" s="50" t="str">
        <f t="shared" ca="1" si="4"/>
        <v xml:space="preserve">'relate_resource' =&gt; '305117',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'305119', </v>
      </c>
      <c r="E35" s="50" t="str">
        <f t="shared" ca="1" si="4"/>
        <v xml:space="preserve">'name' =&gt; 'Product', </v>
      </c>
      <c r="F35" s="50" t="str">
        <f t="shared" ca="1" si="4"/>
        <v xml:space="preserve">'description' =&gt; 'Product and its transaction details', </v>
      </c>
      <c r="G35" s="50" t="str">
        <f t="shared" ca="1" si="4"/>
        <v xml:space="preserve">'method' =&gt; 'Product', </v>
      </c>
      <c r="H35" s="50" t="str">
        <f t="shared" ca="1" si="4"/>
        <v xml:space="preserve">'type' =&gt; 'belongsTo', </v>
      </c>
      <c r="I35" s="50" t="str">
        <f t="shared" ca="1" si="4"/>
        <v xml:space="preserve">'relate_resource' =&gt; '305117',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'305122',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'Items of a transaction',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'305123',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'305123', </v>
      </c>
      <c r="E37" s="50" t="str">
        <f t="shared" ca="1" si="4"/>
        <v xml:space="preserve">'name' =&gt; 'Product', </v>
      </c>
      <c r="F37" s="50" t="str">
        <f t="shared" ca="1" si="4"/>
        <v xml:space="preserve">'description' =&gt; 'Product details of an sales order item', </v>
      </c>
      <c r="G37" s="50" t="str">
        <f t="shared" ca="1" si="4"/>
        <v xml:space="preserve">'method' =&gt; 'Product',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'305106',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'305124', </v>
      </c>
      <c r="E38" s="50" t="str">
        <f t="shared" ca="1" si="4"/>
        <v xml:space="preserve">'name' =&gt; 'IN', </v>
      </c>
      <c r="F38" s="50" t="str">
        <f t="shared" ca="1" si="4"/>
        <v xml:space="preserve">'description' =&gt; 'Stock in transactions', </v>
      </c>
      <c r="G38" s="50" t="str">
        <f t="shared" ca="1" si="4"/>
        <v xml:space="preserve">'method' =&gt; 'IN',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'305118',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'305124', </v>
      </c>
      <c r="E39" s="50" t="str">
        <f t="shared" ca="1" si="4"/>
        <v xml:space="preserve">'name' =&gt; 'OUT', </v>
      </c>
      <c r="F39" s="50" t="str">
        <f t="shared" ca="1" si="4"/>
        <v xml:space="preserve">'description' =&gt; 'Stock out transactions', </v>
      </c>
      <c r="G39" s="50" t="str">
        <f t="shared" ca="1" si="4"/>
        <v xml:space="preserve">'method' =&gt; 'OUT',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'305118',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'305122',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'The customer to which this sales order belongs',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'AssignedAreas', </v>
      </c>
      <c r="F41" s="50" t="str">
        <f t="shared" ca="1" si="6"/>
        <v xml:space="preserve">'description' =&gt; 'The user_areas which assigned to this record', </v>
      </c>
      <c r="G41" s="50" t="str">
        <f t="shared" ca="1" si="6"/>
        <v xml:space="preserve">'method' =&gt; 'AssignedAreas',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'305111',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'305111',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'The executives assigned to a area_user',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'305113',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'305113', </v>
      </c>
      <c r="E43" s="50" t="str">
        <f t="shared" ca="1" si="6"/>
        <v xml:space="preserve">'name' =&gt; 'Customers', </v>
      </c>
      <c r="F43" s="50" t="str">
        <f t="shared" ca="1" si="6"/>
        <v xml:space="preserve">'description' =&gt; 'Customers who are in selected records area', </v>
      </c>
      <c r="G43" s="50" t="str">
        <f t="shared" ca="1" si="6"/>
        <v xml:space="preserve">'method' =&gt; 'Customers',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'305101',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'305101', </v>
      </c>
      <c r="E44" s="50" t="str">
        <f t="shared" ca="1" si="6"/>
        <v xml:space="preserve">'name' =&gt; 'AreaCustomers', </v>
      </c>
      <c r="F44" s="50" t="str">
        <f t="shared" ca="1" si="6"/>
        <v xml:space="preserve">'description' =&gt; 'List of customers belongs to the area which are assigned to a user', </v>
      </c>
      <c r="G44" s="50" t="str">
        <f t="shared" ca="1" si="6"/>
        <v xml:space="preserve">'method' =&gt; 'AreaCustomers', </v>
      </c>
      <c r="H44" s="50" t="str">
        <f t="shared" ca="1" si="6"/>
        <v xml:space="preserve">'type' =&gt; 'hasManyThrough', </v>
      </c>
      <c r="I44" s="50" t="str">
        <f t="shared" ca="1" si="6"/>
        <v xml:space="preserve">'relate_resource' =&gt; '305111',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'305123', </v>
      </c>
      <c r="E45" s="50" t="str">
        <f t="shared" ca="1" si="6"/>
        <v xml:space="preserve">'name' =&gt; 'SalesOrder', </v>
      </c>
      <c r="F45" s="50" t="str">
        <f t="shared" ca="1" si="6"/>
        <v xml:space="preserve">'description' =&gt; 'Sales order details for a so item', </v>
      </c>
      <c r="G45" s="50" t="str">
        <f t="shared" ca="1" si="6"/>
        <v xml:space="preserve">'method' =&gt; 'SalesOrder',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'305122',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'305119', </v>
      </c>
      <c r="E46" s="50" t="str">
        <f t="shared" ca="1" si="6"/>
        <v xml:space="preserve">'name' =&gt; 'Transaction', </v>
      </c>
      <c r="F46" s="50" t="str">
        <f t="shared" ca="1" si="6"/>
        <v xml:space="preserve">'description' =&gt; 'Detail of transaction header', </v>
      </c>
      <c r="G46" s="50" t="str">
        <f t="shared" ca="1" si="6"/>
        <v xml:space="preserve">'method' =&gt; 'Transaction',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'305118',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'305128', </v>
      </c>
      <c r="E47" s="50" t="str">
        <f t="shared" ca="1" si="6"/>
        <v xml:space="preserve">'name' =&gt; 'SalesOrder', </v>
      </c>
      <c r="F47" s="50" t="str">
        <f t="shared" ca="1" si="6"/>
        <v xml:space="preserve">'description' =&gt; 'Sales order details', </v>
      </c>
      <c r="G47" s="50" t="str">
        <f t="shared" ca="1" si="6"/>
        <v xml:space="preserve">'method' =&gt; 'SalesOrder',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'305122',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'305128', </v>
      </c>
      <c r="E48" s="50" t="str">
        <f t="shared" ca="1" si="6"/>
        <v xml:space="preserve">'name' =&gt; 'Transaction', </v>
      </c>
      <c r="F48" s="50" t="str">
        <f t="shared" ca="1" si="6"/>
        <v xml:space="preserve">'description' =&gt; 'Detail of transaction', </v>
      </c>
      <c r="G48" s="50" t="str">
        <f t="shared" ca="1" si="6"/>
        <v xml:space="preserve">'method' =&gt; 'Transaction',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'305118',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'305118', </v>
      </c>
      <c r="E49" s="50" t="str">
        <f t="shared" ca="1" si="6"/>
        <v xml:space="preserve">'name' =&gt; 'StockOutTransactions', </v>
      </c>
      <c r="F49" s="50" t="str">
        <f t="shared" ca="1" si="6"/>
        <v xml:space="preserve">'description' =&gt; 'TransferOut transactions', </v>
      </c>
      <c r="G49" s="50" t="str">
        <f t="shared" ca="1" si="6"/>
        <v xml:space="preserve">'method' =&gt; 'STOut', </v>
      </c>
      <c r="H49" s="50" t="str">
        <f t="shared" ca="1" si="6"/>
        <v xml:space="preserve">'type' =&gt; 'hasOne', </v>
      </c>
      <c r="I49" s="50" t="str">
        <f t="shared" ca="1" si="6"/>
        <v xml:space="preserve">'relate_resource' =&gt; '305124',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'305118', </v>
      </c>
      <c r="E50" s="50" t="str">
        <f t="shared" ca="1" si="6"/>
        <v xml:space="preserve">'name' =&gt; 'StockInTransactions', </v>
      </c>
      <c r="F50" s="50" t="str">
        <f t="shared" ca="1" si="6"/>
        <v xml:space="preserve">'description' =&gt; 'TransferIn transactions', </v>
      </c>
      <c r="G50" s="50" t="str">
        <f t="shared" ca="1" si="6"/>
        <v xml:space="preserve">'method' =&gt; 'STIn', </v>
      </c>
      <c r="H50" s="50" t="str">
        <f t="shared" ca="1" si="6"/>
        <v xml:space="preserve">'type' =&gt; 'hasOne', </v>
      </c>
      <c r="I50" s="50" t="str">
        <f t="shared" ca="1" si="6"/>
        <v xml:space="preserve">'relate_resource' =&gt; '305124',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'305117', </v>
      </c>
      <c r="E51" s="50" t="str">
        <f t="shared" ca="1" si="6"/>
        <v xml:space="preserve">'name' =&gt; 'TransactionDetail', </v>
      </c>
      <c r="F51" s="50" t="str">
        <f t="shared" ca="1" si="6"/>
        <v xml:space="preserve">'description' =&gt; 'Detail of Transaction of a Stock product transaction', </v>
      </c>
      <c r="G51" s="50" t="str">
        <f t="shared" ca="1" si="6"/>
        <v xml:space="preserve">'method' =&gt; 'TransactionDetail', </v>
      </c>
      <c r="H51" s="50" t="str">
        <f t="shared" ca="1" si="6"/>
        <v xml:space="preserve">'type' =&gt; 'hasOne', </v>
      </c>
      <c r="I51" s="50" t="str">
        <f t="shared" ca="1" si="6"/>
        <v xml:space="preserve">'relate_resource' =&gt; '305119',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>\DB::statement('set foreign_key_checks = ' . $_);</v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E7" workbookViewId="0">
      <selection activeCell="E22" sqref="E22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1366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1305</v>
      </c>
      <c r="P3" s="4" t="s">
        <v>1452</v>
      </c>
      <c r="Q3" s="4" t="s">
        <v>1451</v>
      </c>
      <c r="R3" s="4"/>
      <c r="S3" s="4" t="s">
        <v>1449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1290</v>
      </c>
      <c r="F4" s="4" t="s">
        <v>1291</v>
      </c>
      <c r="G4" s="4" t="s">
        <v>1290</v>
      </c>
      <c r="H4" s="7" t="str">
        <f t="shared" ref="H4" si="0">"Milestone\SS\Model"</f>
        <v>Milestone\SS\Model</v>
      </c>
      <c r="I4" s="4" t="s">
        <v>1086</v>
      </c>
      <c r="J4" s="4"/>
      <c r="K4" s="4"/>
      <c r="L4" s="4"/>
      <c r="M4" s="58">
        <f>ResourceTable[No]</f>
        <v>305102</v>
      </c>
      <c r="O4" s="4" t="s">
        <v>1306</v>
      </c>
      <c r="P4" s="4" t="s">
        <v>1453</v>
      </c>
      <c r="Q4" s="4" t="s">
        <v>1450</v>
      </c>
      <c r="R4" s="4"/>
      <c r="S4" s="4" t="s">
        <v>1454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1292</v>
      </c>
      <c r="F5" s="4" t="s">
        <v>1339</v>
      </c>
      <c r="G5" s="4" t="s">
        <v>1316</v>
      </c>
      <c r="H5" s="7" t="str">
        <f t="shared" ref="H5:H27" si="1">"Milestone\SS\Model"</f>
        <v>Milestone\SS\Model</v>
      </c>
      <c r="I5" s="4" t="s">
        <v>1285</v>
      </c>
      <c r="J5" s="4"/>
      <c r="K5" s="4"/>
      <c r="L5" s="4"/>
      <c r="M5" s="58">
        <f>ResourceTable[No]</f>
        <v>305103</v>
      </c>
      <c r="O5" s="4" t="s">
        <v>1292</v>
      </c>
      <c r="P5" s="4" t="s">
        <v>1492</v>
      </c>
      <c r="Q5" s="4" t="s">
        <v>1493</v>
      </c>
      <c r="R5" s="4" t="s">
        <v>1490</v>
      </c>
      <c r="S5" s="4" t="s">
        <v>1491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1294</v>
      </c>
      <c r="F6" s="5" t="s">
        <v>1340</v>
      </c>
      <c r="G6" s="5" t="s">
        <v>1317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1302</v>
      </c>
      <c r="P6" s="4" t="s">
        <v>1608</v>
      </c>
      <c r="Q6" s="4" t="s">
        <v>1609</v>
      </c>
      <c r="R6" s="4" t="s">
        <v>1606</v>
      </c>
      <c r="S6" s="4" t="s">
        <v>1607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1295</v>
      </c>
      <c r="F7" s="5" t="s">
        <v>1341</v>
      </c>
      <c r="G7" s="5" t="s">
        <v>1318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1303</v>
      </c>
      <c r="P7" s="4" t="s">
        <v>1644</v>
      </c>
      <c r="Q7" s="4" t="s">
        <v>1645</v>
      </c>
      <c r="R7" s="4" t="s">
        <v>1642</v>
      </c>
      <c r="S7" s="4" t="s">
        <v>1643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1296</v>
      </c>
      <c r="F8" s="5" t="s">
        <v>1342</v>
      </c>
      <c r="G8" s="5" t="s">
        <v>1319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1297</v>
      </c>
      <c r="F9" s="5" t="s">
        <v>1343</v>
      </c>
      <c r="G9" s="5" t="s">
        <v>1320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1298</v>
      </c>
      <c r="F10" s="5" t="s">
        <v>1344</v>
      </c>
      <c r="G10" s="5" t="s">
        <v>1321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1299</v>
      </c>
      <c r="F11" s="5" t="s">
        <v>1322</v>
      </c>
      <c r="G11" s="5" t="s">
        <v>1322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1300</v>
      </c>
      <c r="F12" s="5" t="s">
        <v>1323</v>
      </c>
      <c r="G12" s="5" t="s">
        <v>1323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1301</v>
      </c>
      <c r="F13" s="5" t="s">
        <v>1345</v>
      </c>
      <c r="G13" s="5" t="s">
        <v>1324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1302</v>
      </c>
      <c r="F14" s="5" t="s">
        <v>1346</v>
      </c>
      <c r="G14" s="5" t="s">
        <v>1325</v>
      </c>
      <c r="H14" s="8" t="str">
        <f t="shared" si="1"/>
        <v>Milestone\SS\Model</v>
      </c>
      <c r="I14" s="5" t="s">
        <v>1286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1303</v>
      </c>
      <c r="F15" s="5" t="s">
        <v>1347</v>
      </c>
      <c r="G15" s="5" t="s">
        <v>1326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1304</v>
      </c>
      <c r="F16" s="5" t="s">
        <v>1348</v>
      </c>
      <c r="G16" s="5" t="s">
        <v>1327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1305</v>
      </c>
      <c r="F17" s="5" t="s">
        <v>1349</v>
      </c>
      <c r="G17" s="5" t="s">
        <v>1328</v>
      </c>
      <c r="H17" s="8" t="str">
        <f t="shared" si="1"/>
        <v>Milestone\SS\Model</v>
      </c>
      <c r="I17" s="5" t="s">
        <v>839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1306</v>
      </c>
      <c r="F18" s="5" t="s">
        <v>1350</v>
      </c>
      <c r="G18" s="5" t="s">
        <v>1329</v>
      </c>
      <c r="H18" s="8" t="str">
        <f t="shared" si="1"/>
        <v>Milestone\SS\Model</v>
      </c>
      <c r="I18" s="5" t="s">
        <v>846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1307</v>
      </c>
      <c r="F19" s="5" t="s">
        <v>1351</v>
      </c>
      <c r="G19" s="5" t="s">
        <v>1330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1308</v>
      </c>
      <c r="F20" s="5" t="s">
        <v>1352</v>
      </c>
      <c r="G20" s="5" t="s">
        <v>1331</v>
      </c>
      <c r="H20" s="8" t="str">
        <f t="shared" si="1"/>
        <v>Milestone\SS\Model</v>
      </c>
      <c r="I20" s="5" t="s">
        <v>909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1309</v>
      </c>
      <c r="F21" s="5" t="s">
        <v>1353</v>
      </c>
      <c r="G21" s="5" t="s">
        <v>1332</v>
      </c>
      <c r="H21" s="8" t="str">
        <f t="shared" si="1"/>
        <v>Milestone\SS\Model</v>
      </c>
      <c r="I21" s="5" t="s">
        <v>910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1310</v>
      </c>
      <c r="F22" s="5" t="s">
        <v>1354</v>
      </c>
      <c r="G22" s="5" t="s">
        <v>1333</v>
      </c>
      <c r="H22" s="8" t="str">
        <f t="shared" si="1"/>
        <v>Milestone\SS\Model</v>
      </c>
      <c r="I22" s="5" t="s">
        <v>1066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ChequeDetail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1311</v>
      </c>
      <c r="F23" s="5" t="s">
        <v>1334</v>
      </c>
      <c r="G23" s="5" t="s">
        <v>1334</v>
      </c>
      <c r="H23" s="8" t="str">
        <f t="shared" si="1"/>
        <v>Milestone\SS\Model</v>
      </c>
      <c r="I23" s="5" t="s">
        <v>1083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1312</v>
      </c>
      <c r="F24" s="5" t="s">
        <v>1355</v>
      </c>
      <c r="G24" s="5" t="s">
        <v>1335</v>
      </c>
      <c r="H24" s="8" t="str">
        <f t="shared" si="1"/>
        <v>Milestone\SS\Model</v>
      </c>
      <c r="I24" s="5" t="s">
        <v>961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SalesOrderItem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1313</v>
      </c>
      <c r="F25" s="5" t="s">
        <v>1356</v>
      </c>
      <c r="G25" s="5" t="s">
        <v>1336</v>
      </c>
      <c r="H25" s="8" t="str">
        <f t="shared" si="1"/>
        <v>Milestone\SS\Model</v>
      </c>
      <c r="I25" s="5" t="s">
        <v>962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1314</v>
      </c>
      <c r="F26" s="5" t="s">
        <v>1357</v>
      </c>
      <c r="G26" s="5" t="s">
        <v>1337</v>
      </c>
      <c r="H26" s="8" t="str">
        <f t="shared" si="1"/>
        <v>Milestone\SS\Model</v>
      </c>
      <c r="I26" s="5" t="s">
        <v>917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1315</v>
      </c>
      <c r="F27" s="5" t="s">
        <v>1358</v>
      </c>
      <c r="G27" s="5" t="s">
        <v>1338</v>
      </c>
      <c r="H27" s="8" t="str">
        <f t="shared" si="1"/>
        <v>Milestone\SS\Model</v>
      </c>
      <c r="I27" s="5" t="s">
        <v>893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1775</v>
      </c>
      <c r="F28" s="4" t="s">
        <v>1789</v>
      </c>
      <c r="G28" s="4" t="s">
        <v>1789</v>
      </c>
      <c r="H28" s="7" t="str">
        <f>"Milestone\SS\Model"</f>
        <v>Milestone\SS\Model</v>
      </c>
      <c r="I28" s="4" t="s">
        <v>1741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1790</v>
      </c>
      <c r="F29" s="4" t="s">
        <v>1791</v>
      </c>
      <c r="G29" s="4" t="s">
        <v>1791</v>
      </c>
      <c r="H29" s="7" t="str">
        <f>"Milestone\SS\Model"</f>
        <v>Milestone\SS\Model</v>
      </c>
      <c r="I29" s="4" t="s">
        <v>1776</v>
      </c>
      <c r="J29" s="4"/>
      <c r="K29" s="4"/>
      <c r="L29" s="4"/>
      <c r="M29" s="58">
        <f>ResourceTable[No]</f>
        <v>305127</v>
      </c>
    </row>
    <row r="30" spans="1:13" x14ac:dyDescent="0.25">
      <c r="A30" s="7" t="str">
        <f>Page&amp;"-"&amp;(COUNTA($E$1:ResourceTable[[#This Row],[Name]])-2)</f>
        <v>Resources-28</v>
      </c>
      <c r="B30" s="60" t="str">
        <f>ResourceTable[[#This Row],[Name]]</f>
        <v>SalesOrderSale</v>
      </c>
      <c r="C30" s="58">
        <f>COUNTA($A$1:ResourceTable[[#This Row],[Primary]])-2</f>
        <v>28</v>
      </c>
      <c r="D30" s="58">
        <f>IF(ResourceTable[[#This Row],[RID]]=0,"id",ResourceTable[[#This Row],[RID]]+IF(ISNUMBER(VLOOKUP(Page,SeedMap[],9,0)),VLOOKUP(Page,SeedMap[],9,0),0))</f>
        <v>305128</v>
      </c>
      <c r="E30" s="4" t="s">
        <v>1803</v>
      </c>
      <c r="F30" s="4" t="s">
        <v>1804</v>
      </c>
      <c r="G30" s="4" t="s">
        <v>1805</v>
      </c>
      <c r="H30" s="7" t="str">
        <f>"Milestone\SS\Model"</f>
        <v>Milestone\SS\Model</v>
      </c>
      <c r="I30" s="4" t="s">
        <v>1798</v>
      </c>
      <c r="J30" s="4"/>
      <c r="K30" s="4"/>
      <c r="L30" s="4"/>
      <c r="M30" s="58">
        <f>ResourceTable[No]</f>
        <v>305128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E28" workbookViewId="0">
      <selection activeCell="E7" sqref="E7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Functiondetail/Tax</v>
      </c>
      <c r="D3" s="60">
        <f>RelationTable[[#This Row],[No]]</f>
        <v>308101</v>
      </c>
      <c r="E3" s="7" t="s">
        <v>1295</v>
      </c>
      <c r="F3" s="7" t="s">
        <v>1293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305105</v>
      </c>
      <c r="I3" s="60" t="s">
        <v>1293</v>
      </c>
      <c r="J3" s="60" t="s">
        <v>1360</v>
      </c>
      <c r="K3" s="60" t="s">
        <v>1293</v>
      </c>
      <c r="L3" s="60" t="s">
        <v>1368</v>
      </c>
      <c r="M3" s="62" t="e">
        <f>VLOOKUP(RelationTable[Relate Resource],CHOOSE({1,2},ResourceTable[Name],ResourceTable[No]),2,0)</f>
        <v>#N/A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1549</v>
      </c>
      <c r="V3" s="4" t="s">
        <v>1550</v>
      </c>
      <c r="W3" s="4" t="s">
        <v>1551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Pricelist/Items</v>
      </c>
      <c r="D4" s="60">
        <f>RelationTable[[#This Row],[No]]</f>
        <v>308102</v>
      </c>
      <c r="E4" s="7" t="s">
        <v>1297</v>
      </c>
      <c r="F4" s="7" t="s">
        <v>1298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305107</v>
      </c>
      <c r="I4" s="60" t="s">
        <v>1361</v>
      </c>
      <c r="J4" s="60" t="s">
        <v>1363</v>
      </c>
      <c r="K4" s="60" t="s">
        <v>1361</v>
      </c>
      <c r="L4" s="30" t="s">
        <v>1359</v>
      </c>
      <c r="M4" s="62">
        <f>VLOOKUP(RelationTable[Relate Resource],CHOOSE({1,2},ResourceTable[Name],ResourceTable[No]),2,0)</f>
        <v>305108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1303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1709</v>
      </c>
      <c r="V4" s="4" t="s">
        <v>1710</v>
      </c>
      <c r="W4" s="4" t="s">
        <v>1711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PricelistProduct/Pricelist</v>
      </c>
      <c r="D5" s="60">
        <f>RelationTable[[#This Row],[No]]</f>
        <v>308103</v>
      </c>
      <c r="E5" s="7" t="s">
        <v>1298</v>
      </c>
      <c r="F5" s="7" t="s">
        <v>1297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1297</v>
      </c>
      <c r="J5" s="60" t="s">
        <v>1362</v>
      </c>
      <c r="K5" s="60" t="s">
        <v>1297</v>
      </c>
      <c r="L5" s="60" t="s">
        <v>1368</v>
      </c>
      <c r="M5" s="62">
        <f>VLOOKUP(RelationTable[Relate Resource],CHOOSE({1,2},ResourceTable[Name],ResourceTable[No]),2,0)</f>
        <v>305107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1301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1709</v>
      </c>
      <c r="V5" s="4" t="s">
        <v>1715</v>
      </c>
      <c r="W5" s="4" t="s">
        <v>1711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PricelistProduct/Product</v>
      </c>
      <c r="D6" s="60">
        <f>RelationTable[[#This Row],[No]]</f>
        <v>308104</v>
      </c>
      <c r="E6" s="7" t="s">
        <v>1298</v>
      </c>
      <c r="F6" s="7" t="s">
        <v>1296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305108</v>
      </c>
      <c r="I6" s="60" t="s">
        <v>1296</v>
      </c>
      <c r="J6" s="60" t="s">
        <v>1364</v>
      </c>
      <c r="K6" s="60" t="s">
        <v>1296</v>
      </c>
      <c r="L6" s="60" t="s">
        <v>1368</v>
      </c>
      <c r="M6" s="62">
        <f>VLOOKUP(RelationTable[Relate Resource],CHOOSE({1,2},ResourceTable[Name],ResourceTable[No]),2,0)</f>
        <v>305106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1312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305122</v>
      </c>
      <c r="U6" s="4" t="s">
        <v>1722</v>
      </c>
      <c r="V6" s="4" t="s">
        <v>1724</v>
      </c>
      <c r="W6" s="4" t="s">
        <v>1723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AreaUser/Area</v>
      </c>
      <c r="D7" s="60">
        <f>RelationTable[[#This Row],[No]]</f>
        <v>308105</v>
      </c>
      <c r="E7" s="7" t="s">
        <v>1301</v>
      </c>
      <c r="F7" s="7" t="s">
        <v>1300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1300</v>
      </c>
      <c r="J7" s="60" t="s">
        <v>1365</v>
      </c>
      <c r="K7" s="60" t="s">
        <v>1300</v>
      </c>
      <c r="L7" s="60" t="s">
        <v>1368</v>
      </c>
      <c r="M7" s="62">
        <f>VLOOKUP(RelationTable[Relate Resource],CHOOSE({1,2},ResourceTable[Name],ResourceTable[No]),2,0)</f>
        <v>305110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1308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1727</v>
      </c>
      <c r="V7" s="4" t="s">
        <v>1728</v>
      </c>
      <c r="W7" s="4" t="s">
        <v>1729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AreaUser/Customer</v>
      </c>
      <c r="D8" s="60">
        <f>RelationTable[[#This Row],[No]]</f>
        <v>308106</v>
      </c>
      <c r="E8" s="7" t="s">
        <v>1301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305111</v>
      </c>
      <c r="I8" s="60" t="s">
        <v>1707</v>
      </c>
      <c r="J8" s="60" t="s">
        <v>1716</v>
      </c>
      <c r="K8" s="60" t="s">
        <v>1707</v>
      </c>
      <c r="L8" s="60" t="s">
        <v>1368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1775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1792</v>
      </c>
      <c r="V8" s="4" t="s">
        <v>1793</v>
      </c>
      <c r="W8" s="4" t="s">
        <v>1794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Area/User</v>
      </c>
      <c r="D9" s="60">
        <f>RelationTable[[#This Row],[No]]</f>
        <v>308107</v>
      </c>
      <c r="E9" s="7" t="s">
        <v>1300</v>
      </c>
      <c r="F9" s="7" t="s">
        <v>74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305110</v>
      </c>
      <c r="I9" s="60" t="s">
        <v>74</v>
      </c>
      <c r="J9" s="60" t="s">
        <v>1367</v>
      </c>
      <c r="K9" s="60" t="s">
        <v>74</v>
      </c>
      <c r="L9" s="60" t="s">
        <v>1369</v>
      </c>
      <c r="M9" s="62">
        <f>VLOOKUP(RelationTable[Relate Resource],CHOOSE({1,2},ResourceTable[Name],ResourceTable[No]),2,0)</f>
        <v>305101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1803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305128</v>
      </c>
      <c r="U9" s="4" t="s">
        <v>1808</v>
      </c>
      <c r="V9" s="4" t="s">
        <v>1809</v>
      </c>
      <c r="W9" s="4" t="s">
        <v>1810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Setting/Users</v>
      </c>
      <c r="D10" s="60">
        <f>RelationTable[[#This Row],[No]]</f>
        <v>308108</v>
      </c>
      <c r="E10" s="7" t="s">
        <v>1292</v>
      </c>
      <c r="F10" s="7" t="s">
        <v>1302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305103</v>
      </c>
      <c r="I10" s="60" t="s">
        <v>78</v>
      </c>
      <c r="J10" s="60" t="s">
        <v>1495</v>
      </c>
      <c r="K10" s="60" t="s">
        <v>78</v>
      </c>
      <c r="L10" s="60" t="s">
        <v>1359</v>
      </c>
      <c r="M10" s="62">
        <f>VLOOKUP(RelationTable[Relate Resource],CHOOSE({1,2},ResourceTable[Name],ResourceTable[No]),2,0)</f>
        <v>305112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1308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1849</v>
      </c>
      <c r="V10" s="4" t="s">
        <v>1841</v>
      </c>
      <c r="W10" s="4" t="s">
        <v>1842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User/Area</v>
      </c>
      <c r="D11" s="60">
        <f>RelationTable[[#This Row],[No]]</f>
        <v>308109</v>
      </c>
      <c r="E11" s="7" t="s">
        <v>74</v>
      </c>
      <c r="F11" s="7" t="s">
        <v>1300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305101</v>
      </c>
      <c r="I11" s="60" t="s">
        <v>1300</v>
      </c>
      <c r="J11" s="60" t="s">
        <v>1365</v>
      </c>
      <c r="K11" s="60" t="s">
        <v>1300</v>
      </c>
      <c r="L11" s="60" t="s">
        <v>1369</v>
      </c>
      <c r="M11" s="62">
        <f>VLOOKUP(RelationTable[Relate Resource],CHOOSE({1,2},ResourceTable[Name],ResourceTable[No]),2,0)</f>
        <v>305110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1314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305124</v>
      </c>
      <c r="U11" s="4" t="s">
        <v>1843</v>
      </c>
      <c r="V11" s="4" t="s">
        <v>1844</v>
      </c>
      <c r="W11" s="4" t="s">
        <v>1845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UserSetting/Settings</v>
      </c>
      <c r="D12" s="60">
        <f>RelationTable[[#This Row],[No]]</f>
        <v>308110</v>
      </c>
      <c r="E12" s="7" t="s">
        <v>1302</v>
      </c>
      <c r="F12" s="7" t="s">
        <v>1292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305112</v>
      </c>
      <c r="I12" s="60" t="s">
        <v>1316</v>
      </c>
      <c r="J12" s="60" t="s">
        <v>1370</v>
      </c>
      <c r="K12" s="60" t="s">
        <v>1316</v>
      </c>
      <c r="L12" s="60" t="s">
        <v>1368</v>
      </c>
      <c r="M12" s="62">
        <f>VLOOKUP(RelationTable[Relate Resource],CHOOSE({1,2},ResourceTable[Name],ResourceTable[No]),2,0)</f>
        <v>305103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1307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1846</v>
      </c>
      <c r="V12" s="4" t="s">
        <v>1847</v>
      </c>
      <c r="W12" s="4" t="s">
        <v>1848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User/Settings</v>
      </c>
      <c r="D13" s="60">
        <f>RelationTable[[#This Row],[No]]</f>
        <v>308111</v>
      </c>
      <c r="E13" s="7" t="s">
        <v>74</v>
      </c>
      <c r="F13" s="7" t="s">
        <v>1302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305101</v>
      </c>
      <c r="I13" s="60" t="s">
        <v>1316</v>
      </c>
      <c r="J13" s="60" t="s">
        <v>1371</v>
      </c>
      <c r="K13" s="60" t="s">
        <v>1316</v>
      </c>
      <c r="L13" s="60" t="s">
        <v>1359</v>
      </c>
      <c r="M13" s="62">
        <f>VLOOKUP(RelationTable[Relate Resource],CHOOSE({1,2},ResourceTable[Name],ResourceTable[No]),2,0)</f>
        <v>305112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UserSetting/User</v>
      </c>
      <c r="D14" s="60">
        <f>RelationTable[[#This Row],[No]]</f>
        <v>308112</v>
      </c>
      <c r="E14" s="7" t="s">
        <v>1302</v>
      </c>
      <c r="F14" s="7" t="s">
        <v>74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305112</v>
      </c>
      <c r="I14" s="60" t="s">
        <v>74</v>
      </c>
      <c r="J14" s="60" t="s">
        <v>1496</v>
      </c>
      <c r="K14" s="60" t="s">
        <v>74</v>
      </c>
      <c r="L14" s="60" t="s">
        <v>1368</v>
      </c>
      <c r="M14" s="62">
        <f>VLOOKUP(RelationTable[Relate Resource],CHOOSE({1,2},ResourceTable[Name],ResourceTable[No]),2,0)</f>
        <v>305101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User/StoreAndArea</v>
      </c>
      <c r="D15" s="60">
        <f>RelationTable[[#This Row],[No]]</f>
        <v>308113</v>
      </c>
      <c r="E15" s="7" t="s">
        <v>74</v>
      </c>
      <c r="F15" s="7" t="s">
        <v>1303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305101</v>
      </c>
      <c r="I15" s="60" t="s">
        <v>1372</v>
      </c>
      <c r="J15" s="60" t="s">
        <v>1373</v>
      </c>
      <c r="K15" s="60" t="s">
        <v>1372</v>
      </c>
      <c r="L15" s="60" t="s">
        <v>1359</v>
      </c>
      <c r="M15" s="62">
        <f>VLOOKUP(RelationTable[Relate Resource],CHOOSE({1,2},ResourceTable[Name],ResourceTable[No]),2,0)</f>
        <v>305113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UserStoreArea/Area</v>
      </c>
      <c r="D16" s="60">
        <f>RelationTable[[#This Row],[No]]</f>
        <v>308114</v>
      </c>
      <c r="E16" s="7" t="s">
        <v>1303</v>
      </c>
      <c r="F16" s="7" t="s">
        <v>1300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1300</v>
      </c>
      <c r="J16" s="60" t="s">
        <v>1374</v>
      </c>
      <c r="K16" s="60" t="s">
        <v>1300</v>
      </c>
      <c r="L16" s="60" t="s">
        <v>1368</v>
      </c>
      <c r="M16" s="62">
        <f>VLOOKUP(RelationTable[Relate Resource],CHOOSE({1,2},ResourceTable[Name],ResourceTable[No]),2,0)</f>
        <v>305110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UserStoreArea/Store</v>
      </c>
      <c r="D17" s="60">
        <f>RelationTable[[#This Row],[No]]</f>
        <v>308115</v>
      </c>
      <c r="E17" s="7" t="s">
        <v>1303</v>
      </c>
      <c r="F17" s="7" t="s">
        <v>1299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1299</v>
      </c>
      <c r="J17" s="60" t="s">
        <v>1375</v>
      </c>
      <c r="K17" s="60" t="s">
        <v>1299</v>
      </c>
      <c r="L17" s="60" t="s">
        <v>1368</v>
      </c>
      <c r="M17" s="62">
        <f>VLOOKUP(RelationTable[Relate Resource],CHOOSE({1,2},ResourceTable[Name],ResourceTable[No]),2,0)</f>
        <v>305109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UserStoreArea/User</v>
      </c>
      <c r="D18" s="60">
        <f>RelationTable[[#This Row],[No]]</f>
        <v>308116</v>
      </c>
      <c r="E18" s="7" t="s">
        <v>1303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305113</v>
      </c>
      <c r="I18" s="60" t="s">
        <v>74</v>
      </c>
      <c r="J18" s="60" t="s">
        <v>1376</v>
      </c>
      <c r="K18" s="60" t="s">
        <v>74</v>
      </c>
      <c r="L18" s="60" t="s">
        <v>1368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Store/Users</v>
      </c>
      <c r="D19" s="60">
        <f>RelationTable[[#This Row],[No]]</f>
        <v>308117</v>
      </c>
      <c r="E19" s="7" t="s">
        <v>1299</v>
      </c>
      <c r="F19" s="7" t="s">
        <v>74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305109</v>
      </c>
      <c r="I19" s="60" t="s">
        <v>78</v>
      </c>
      <c r="J19" s="60" t="s">
        <v>1377</v>
      </c>
      <c r="K19" s="60" t="s">
        <v>78</v>
      </c>
      <c r="L19" s="60" t="s">
        <v>1369</v>
      </c>
      <c r="M19" s="62">
        <f>VLOOKUP(RelationTable[Relate Resource],CHOOSE({1,2},ResourceTable[Name],ResourceTable[No]),2,0)</f>
        <v>305101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Area/StoreAndUser</v>
      </c>
      <c r="D20" s="60">
        <f>RelationTable[[#This Row],[No]]</f>
        <v>308118</v>
      </c>
      <c r="E20" s="7" t="s">
        <v>1300</v>
      </c>
      <c r="F20" s="7" t="s">
        <v>1303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305110</v>
      </c>
      <c r="I20" s="60" t="s">
        <v>1378</v>
      </c>
      <c r="J20" s="60" t="s">
        <v>1379</v>
      </c>
      <c r="K20" s="60" t="s">
        <v>1378</v>
      </c>
      <c r="L20" s="60" t="s">
        <v>1359</v>
      </c>
      <c r="M20" s="62">
        <f>VLOOKUP(RelationTable[Relate Resource],CHOOSE({1,2},ResourceTable[Name],ResourceTable[No]),2,0)</f>
        <v>305113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StoreProductTransaction/Product</v>
      </c>
      <c r="D21" s="60">
        <f>RelationTable[[#This Row],[No]]</f>
        <v>308119</v>
      </c>
      <c r="E21" s="7" t="s">
        <v>1307</v>
      </c>
      <c r="F21" s="7" t="s">
        <v>1296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1296</v>
      </c>
      <c r="J21" s="60" t="s">
        <v>1381</v>
      </c>
      <c r="K21" s="60" t="s">
        <v>1296</v>
      </c>
      <c r="L21" s="60" t="s">
        <v>1368</v>
      </c>
      <c r="M21" s="62">
        <f>VLOOKUP(RelationTable[Relate Resource],CHOOSE({1,2},ResourceTable[Name],ResourceTable[No]),2,0)</f>
        <v>305106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StoreProductTransaction/Store</v>
      </c>
      <c r="D22" s="60">
        <f>RelationTable[[#This Row],[No]]</f>
        <v>308120</v>
      </c>
      <c r="E22" s="7" t="s">
        <v>1307</v>
      </c>
      <c r="F22" s="7" t="s">
        <v>1299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1299</v>
      </c>
      <c r="J22" s="60" t="s">
        <v>1382</v>
      </c>
      <c r="K22" s="60" t="s">
        <v>1299</v>
      </c>
      <c r="L22" s="60" t="s">
        <v>1368</v>
      </c>
      <c r="M22" s="62">
        <f>VLOOKUP(RelationTable[Relate Resource],CHOOSE({1,2},ResourceTable[Name],ResourceTable[No]),2,0)</f>
        <v>305109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StoreProductTransaction/User</v>
      </c>
      <c r="D23" s="60">
        <f>RelationTable[[#This Row],[No]]</f>
        <v>308121</v>
      </c>
      <c r="E23" s="7" t="s">
        <v>1307</v>
      </c>
      <c r="F23" s="7" t="s">
        <v>74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74</v>
      </c>
      <c r="J23" s="60" t="s">
        <v>1367</v>
      </c>
      <c r="K23" s="60" t="s">
        <v>74</v>
      </c>
      <c r="L23" s="60" t="s">
        <v>1368</v>
      </c>
      <c r="M23" s="62">
        <f>VLOOKUP(RelationTable[Relate Resource],CHOOSE({1,2},ResourceTable[Name],ResourceTable[No]),2,0)</f>
        <v>305101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StoreProductTransaction/Nature</v>
      </c>
      <c r="D24" s="60">
        <f>RelationTable[[#This Row],[No]]</f>
        <v>308122</v>
      </c>
      <c r="E24" s="7" t="s">
        <v>1307</v>
      </c>
      <c r="F24" s="7" t="s">
        <v>1305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1380</v>
      </c>
      <c r="J24" s="60" t="s">
        <v>1383</v>
      </c>
      <c r="K24" s="60" t="s">
        <v>1380</v>
      </c>
      <c r="L24" s="60" t="s">
        <v>1368</v>
      </c>
      <c r="M24" s="62">
        <f>VLOOKUP(RelationTable[Relate Resource],CHOOSE({1,2},ResourceTable[Name],ResourceTable[No]),2,0)</f>
        <v>305115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StoreProductTransaction/Type</v>
      </c>
      <c r="D25" s="60">
        <f>RelationTable[[#This Row],[No]]</f>
        <v>308123</v>
      </c>
      <c r="E25" s="7" t="s">
        <v>1307</v>
      </c>
      <c r="F25" s="7" t="s">
        <v>1306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305117</v>
      </c>
      <c r="I25" s="60" t="s">
        <v>14</v>
      </c>
      <c r="J25" s="60" t="s">
        <v>1384</v>
      </c>
      <c r="K25" s="60" t="s">
        <v>14</v>
      </c>
      <c r="L25" s="60" t="s">
        <v>1368</v>
      </c>
      <c r="M25" s="62">
        <f>VLOOKUP(RelationTable[Relate Resource],CHOOSE({1,2},ResourceTable[Name],ResourceTable[No]),2,0)</f>
        <v>305116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Store/ProductTransaction</v>
      </c>
      <c r="D26" s="60">
        <f>RelationTable[[#This Row],[No]]</f>
        <v>308124</v>
      </c>
      <c r="E26" s="7" t="s">
        <v>1299</v>
      </c>
      <c r="F26" s="7" t="s">
        <v>1307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305109</v>
      </c>
      <c r="I26" s="60" t="s">
        <v>1385</v>
      </c>
      <c r="J26" s="60" t="s">
        <v>1386</v>
      </c>
      <c r="K26" s="60" t="s">
        <v>1385</v>
      </c>
      <c r="L26" s="60" t="s">
        <v>1359</v>
      </c>
      <c r="M26" s="62">
        <f>VLOOKUP(RelationTable[Relate Resource],CHOOSE({1,2},ResourceTable[Name],ResourceTable[No]),2,0)</f>
        <v>305117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Transaction/Details</v>
      </c>
      <c r="D27" s="60">
        <f>RelationTable[[#This Row],[No]]</f>
        <v>308125</v>
      </c>
      <c r="E27" s="7" t="s">
        <v>1308</v>
      </c>
      <c r="F27" s="7" t="s">
        <v>1309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1387</v>
      </c>
      <c r="J27" s="60" t="s">
        <v>1388</v>
      </c>
      <c r="K27" s="60" t="s">
        <v>1387</v>
      </c>
      <c r="L27" s="60" t="s">
        <v>1359</v>
      </c>
      <c r="M27" s="62">
        <f>VLOOKUP(RelationTable[Relate Resource],CHOOSE({1,2},ResourceTable[Name],ResourceTable[No]),2,0)</f>
        <v>305119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Transaction/Products</v>
      </c>
      <c r="D28" s="60">
        <f>RelationTable[[#This Row],[No]]</f>
        <v>308126</v>
      </c>
      <c r="E28" s="7" t="s">
        <v>1308</v>
      </c>
      <c r="F28" s="7" t="s">
        <v>1307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1319</v>
      </c>
      <c r="J28" s="60" t="s">
        <v>1389</v>
      </c>
      <c r="K28" s="60" t="s">
        <v>1319</v>
      </c>
      <c r="L28" s="60" t="s">
        <v>1369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TransactionDetail/Product</v>
      </c>
      <c r="D29" s="60">
        <f>RelationTable[[#This Row],[No]]</f>
        <v>308127</v>
      </c>
      <c r="E29" s="7" t="s">
        <v>1309</v>
      </c>
      <c r="F29" s="7" t="s">
        <v>1307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305119</v>
      </c>
      <c r="I29" s="60" t="s">
        <v>1296</v>
      </c>
      <c r="J29" s="60" t="s">
        <v>1390</v>
      </c>
      <c r="K29" s="60" t="s">
        <v>1296</v>
      </c>
      <c r="L29" s="60" t="s">
        <v>1368</v>
      </c>
      <c r="M29" s="62">
        <f>VLOOKUP(RelationTable[Relate Resource],CHOOSE({1,2},ResourceTable[Name],ResourceTable[No]),2,0)</f>
        <v>305117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SalesOrder/Items</v>
      </c>
      <c r="D30" s="60">
        <f>RelationTable[[#This Row],[No]]</f>
        <v>308128</v>
      </c>
      <c r="E30" s="7" t="s">
        <v>1312</v>
      </c>
      <c r="F30" s="7" t="s">
        <v>1313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305122</v>
      </c>
      <c r="I30" s="60" t="s">
        <v>1361</v>
      </c>
      <c r="J30" s="60" t="s">
        <v>1391</v>
      </c>
      <c r="K30" s="60" t="s">
        <v>1361</v>
      </c>
      <c r="L30" s="60" t="s">
        <v>1359</v>
      </c>
      <c r="M30" s="62">
        <f>VLOOKUP(RelationTable[Relate Resource],CHOOSE({1,2},ResourceTable[Name],ResourceTable[No]),2,0)</f>
        <v>305123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SalesOrderItem/Product</v>
      </c>
      <c r="D31" s="60">
        <f>RelationTable[[#This Row],[No]]</f>
        <v>308129</v>
      </c>
      <c r="E31" s="7" t="s">
        <v>1313</v>
      </c>
      <c r="F31" s="7" t="s">
        <v>1296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305123</v>
      </c>
      <c r="I31" s="60" t="s">
        <v>1296</v>
      </c>
      <c r="J31" s="60" t="s">
        <v>1392</v>
      </c>
      <c r="K31" s="60" t="s">
        <v>1296</v>
      </c>
      <c r="L31" s="60" t="s">
        <v>1368</v>
      </c>
      <c r="M31" s="62">
        <f>VLOOKUP(RelationTable[Relate Resource],CHOOSE({1,2},ResourceTable[Name],ResourceTable[No]),2,0)</f>
        <v>305106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StockTransfer/IN</v>
      </c>
      <c r="D32" s="60">
        <f>RelationTable[[#This Row],[No]]</f>
        <v>308130</v>
      </c>
      <c r="E32" s="7" t="s">
        <v>1314</v>
      </c>
      <c r="F32" s="7" t="s">
        <v>1308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305124</v>
      </c>
      <c r="I32" s="60" t="s">
        <v>1393</v>
      </c>
      <c r="J32" s="60" t="s">
        <v>1394</v>
      </c>
      <c r="K32" s="60" t="s">
        <v>1393</v>
      </c>
      <c r="L32" s="60" t="s">
        <v>1368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StockTransfer/OUT</v>
      </c>
      <c r="D33" s="60">
        <f>RelationTable[[#This Row],[No]]</f>
        <v>308131</v>
      </c>
      <c r="E33" s="7" t="s">
        <v>1314</v>
      </c>
      <c r="F33" s="7" t="s">
        <v>1308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305124</v>
      </c>
      <c r="I33" s="60" t="s">
        <v>1395</v>
      </c>
      <c r="J33" s="60" t="s">
        <v>1396</v>
      </c>
      <c r="K33" s="60" t="s">
        <v>1395</v>
      </c>
      <c r="L33" s="60" t="s">
        <v>1368</v>
      </c>
      <c r="M33" s="62">
        <f>VLOOKUP(RelationTable[Relate Resource],CHOOSE({1,2},ResourceTable[Name],ResourceTable[No]),2,0)</f>
        <v>305118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SalesOrder/Customer</v>
      </c>
      <c r="D34" s="60">
        <f>RelationTable[[#This Row],[No]]</f>
        <v>308132</v>
      </c>
      <c r="E34" s="7" t="s">
        <v>1312</v>
      </c>
      <c r="F34" s="7" t="s">
        <v>74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305122</v>
      </c>
      <c r="I34" s="60" t="s">
        <v>1707</v>
      </c>
      <c r="J34" s="60" t="s">
        <v>1708</v>
      </c>
      <c r="K34" s="60" t="s">
        <v>1707</v>
      </c>
      <c r="L34" s="60" t="s">
        <v>1368</v>
      </c>
      <c r="M34" s="62">
        <f>VLOOKUP(RelationTable[Relate Resource],CHOOSE({1,2},ResourceTable[Name],ResourceTable[No]),2,0)</f>
        <v>305101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UserStoreArea/AssignedAreas</v>
      </c>
      <c r="D35" s="60">
        <f>RelationTable[[#This Row],[No]]</f>
        <v>308133</v>
      </c>
      <c r="E35" s="7" t="s">
        <v>1303</v>
      </c>
      <c r="F35" s="7" t="s">
        <v>1301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305113</v>
      </c>
      <c r="I35" s="60" t="s">
        <v>1712</v>
      </c>
      <c r="J35" s="60" t="s">
        <v>1713</v>
      </c>
      <c r="K35" s="60" t="s">
        <v>1712</v>
      </c>
      <c r="L35" s="60" t="s">
        <v>1359</v>
      </c>
      <c r="M35" s="62">
        <f>VLOOKUP(RelationTable[Relate Resource],CHOOSE({1,2},ResourceTable[Name],ResourceTable[No]),2,0)</f>
        <v>305111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AreaUser/Users</v>
      </c>
      <c r="D36" s="60">
        <f>RelationTable[[#This Row],[No]]</f>
        <v>308134</v>
      </c>
      <c r="E36" s="7" t="s">
        <v>1301</v>
      </c>
      <c r="F36" s="7" t="s">
        <v>1303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305111</v>
      </c>
      <c r="I36" s="60" t="s">
        <v>78</v>
      </c>
      <c r="J36" s="60" t="s">
        <v>1714</v>
      </c>
      <c r="K36" s="60" t="s">
        <v>78</v>
      </c>
      <c r="L36" s="60" t="s">
        <v>1359</v>
      </c>
      <c r="M36" s="62">
        <f>VLOOKUP(RelationTable[Relate Resource],CHOOSE({1,2},ResourceTable[Name],ResourceTable[No]),2,0)</f>
        <v>305113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UserStoreArea/Customers</v>
      </c>
      <c r="D37" s="60">
        <f>RelationTable[[#This Row],[No]]</f>
        <v>308135</v>
      </c>
      <c r="E37" s="7" t="s">
        <v>1303</v>
      </c>
      <c r="F37" s="7" t="s">
        <v>74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305113</v>
      </c>
      <c r="I37" s="60" t="s">
        <v>1717</v>
      </c>
      <c r="J37" s="60" t="s">
        <v>1718</v>
      </c>
      <c r="K37" s="60" t="s">
        <v>1717</v>
      </c>
      <c r="L37" s="60" t="s">
        <v>1369</v>
      </c>
      <c r="M37" s="62">
        <f>VLOOKUP(RelationTable[Relate Resource],CHOOSE({1,2},ResourceTable[Name],ResourceTable[No]),2,0)</f>
        <v>305101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User/AreaCustomers</v>
      </c>
      <c r="D38" s="60">
        <f>RelationTable[[#This Row],[No]]</f>
        <v>308136</v>
      </c>
      <c r="E38" s="7" t="s">
        <v>74</v>
      </c>
      <c r="F38" s="7" t="s">
        <v>1301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305101</v>
      </c>
      <c r="I38" s="60" t="s">
        <v>1719</v>
      </c>
      <c r="J38" s="60" t="s">
        <v>1721</v>
      </c>
      <c r="K38" s="60" t="s">
        <v>1719</v>
      </c>
      <c r="L38" s="60" t="s">
        <v>1720</v>
      </c>
      <c r="M38" s="62">
        <f>VLOOKUP(RelationTable[Relate Resource],CHOOSE({1,2},ResourceTable[Name],ResourceTable[No]),2,0)</f>
        <v>305111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SalesOrderItem/SalesOrder</v>
      </c>
      <c r="D39" s="60">
        <f>RelationTable[[#This Row],[No]]</f>
        <v>308137</v>
      </c>
      <c r="E39" s="7" t="s">
        <v>1313</v>
      </c>
      <c r="F39" s="7" t="s">
        <v>1312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305123</v>
      </c>
      <c r="I39" s="60" t="s">
        <v>1312</v>
      </c>
      <c r="J39" s="60" t="s">
        <v>1725</v>
      </c>
      <c r="K39" s="60" t="s">
        <v>1312</v>
      </c>
      <c r="L39" s="60" t="s">
        <v>1368</v>
      </c>
      <c r="M39" s="62">
        <f>VLOOKUP(RelationTable[Relate Resource],CHOOSE({1,2},ResourceTable[Name],ResourceTable[No]),2,0)</f>
        <v>305122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TransactionDetail/Transaction</v>
      </c>
      <c r="D40" s="60">
        <f>RelationTable[[#This Row],[No]]</f>
        <v>308138</v>
      </c>
      <c r="E40" s="7" t="s">
        <v>1309</v>
      </c>
      <c r="F40" s="7" t="s">
        <v>1308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305119</v>
      </c>
      <c r="I40" s="60" t="s">
        <v>1308</v>
      </c>
      <c r="J40" s="60" t="s">
        <v>1730</v>
      </c>
      <c r="K40" s="60" t="s">
        <v>1308</v>
      </c>
      <c r="L40" s="60" t="s">
        <v>1368</v>
      </c>
      <c r="M40" s="62">
        <f>VLOOKUP(RelationTable[Relate Resource],CHOOSE({1,2},ResourceTable[Name],ResourceTable[No]),2,0)</f>
        <v>305118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SalesOrderSale/SalesOrder</v>
      </c>
      <c r="D41" s="60">
        <f>RelationTable[[#This Row],[No]]</f>
        <v>308139</v>
      </c>
      <c r="E41" s="7" t="s">
        <v>1803</v>
      </c>
      <c r="F41" s="7" t="s">
        <v>1312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305128</v>
      </c>
      <c r="I41" s="60" t="s">
        <v>1312</v>
      </c>
      <c r="J41" s="60" t="s">
        <v>1806</v>
      </c>
      <c r="K41" s="60" t="s">
        <v>1312</v>
      </c>
      <c r="L41" s="60" t="s">
        <v>1368</v>
      </c>
      <c r="M41" s="62">
        <f>VLOOKUP(RelationTable[Relate Resource],CHOOSE({1,2},ResourceTable[Name],ResourceTable[No]),2,0)</f>
        <v>305122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SalesOrderSale/Transaction</v>
      </c>
      <c r="D42" s="60">
        <f>RelationTable[[#This Row],[No]]</f>
        <v>308140</v>
      </c>
      <c r="E42" s="7" t="s">
        <v>1803</v>
      </c>
      <c r="F42" s="7" t="s">
        <v>1308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305128</v>
      </c>
      <c r="I42" s="60" t="s">
        <v>1308</v>
      </c>
      <c r="J42" s="60" t="s">
        <v>1807</v>
      </c>
      <c r="K42" s="60" t="s">
        <v>1308</v>
      </c>
      <c r="L42" s="60" t="s">
        <v>1368</v>
      </c>
      <c r="M42" s="62">
        <f>VLOOKUP(RelationTable[Relate Resource],CHOOSE({1,2},ResourceTable[Name],ResourceTable[No]),2,0)</f>
        <v>305118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Transaction/STOut</v>
      </c>
      <c r="D43" s="60">
        <f>RelationTable[[#This Row],[No]]</f>
        <v>308141</v>
      </c>
      <c r="E43" s="7" t="s">
        <v>1308</v>
      </c>
      <c r="F43" s="7" t="s">
        <v>1314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1833</v>
      </c>
      <c r="J43" s="60" t="s">
        <v>1837</v>
      </c>
      <c r="K43" s="60" t="s">
        <v>1834</v>
      </c>
      <c r="L43" s="60" t="s">
        <v>1839</v>
      </c>
      <c r="M43" s="62">
        <f>VLOOKUP(RelationTable[Relate Resource],CHOOSE({1,2},ResourceTable[Name],ResourceTable[No]),2,0)</f>
        <v>305124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Transaction/STIn</v>
      </c>
      <c r="D44" s="60">
        <f>RelationTable[[#This Row],[No]]</f>
        <v>308142</v>
      </c>
      <c r="E44" s="7" t="s">
        <v>1308</v>
      </c>
      <c r="F44" s="7" t="s">
        <v>1314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305118</v>
      </c>
      <c r="I44" s="60" t="s">
        <v>1835</v>
      </c>
      <c r="J44" s="60" t="s">
        <v>1836</v>
      </c>
      <c r="K44" s="60" t="s">
        <v>1838</v>
      </c>
      <c r="L44" s="60" t="s">
        <v>1839</v>
      </c>
      <c r="M44" s="62">
        <f>VLOOKUP(RelationTable[Relate Resource],CHOOSE({1,2},ResourceTable[Name],ResourceTable[No]),2,0)</f>
        <v>305124</v>
      </c>
      <c r="N44" s="63">
        <f>RelationTable[RELID]</f>
        <v>308142</v>
      </c>
    </row>
    <row r="45" spans="1:14" x14ac:dyDescent="0.25">
      <c r="A45" s="61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StoreProductTransaction/TransactionDetail</v>
      </c>
      <c r="D45" s="60">
        <f>RelationTable[[#This Row],[No]]</f>
        <v>308143</v>
      </c>
      <c r="E45" s="7" t="s">
        <v>1307</v>
      </c>
      <c r="F45" s="7" t="s">
        <v>1309</v>
      </c>
      <c r="G45" s="60">
        <f>RelationTable[[#This Row],[No]]</f>
        <v>308143</v>
      </c>
      <c r="H45" s="60">
        <f>IF(RelationTable[[#This Row],[No]]="id","resource",VLOOKUP(RelationTable[Resource],CHOOSE({1,2},ResourceTable[Name],ResourceTable[No]),2,0))</f>
        <v>305117</v>
      </c>
      <c r="I45" s="60" t="s">
        <v>1309</v>
      </c>
      <c r="J45" s="60" t="s">
        <v>1840</v>
      </c>
      <c r="K45" s="60" t="s">
        <v>1309</v>
      </c>
      <c r="L45" s="60" t="s">
        <v>1839</v>
      </c>
      <c r="M45" s="62">
        <f>VLOOKUP(RelationTable[Relate Resource],CHOOSE({1,2},ResourceTable[Name],ResourceTable[No]),2,0)</f>
        <v>305119</v>
      </c>
      <c r="N45" s="63">
        <f>RelationTable[RELID]</f>
        <v>308143</v>
      </c>
    </row>
  </sheetData>
  <dataValidations count="1">
    <dataValidation type="list" allowBlank="1" showInputMessage="1" showErrorMessage="1" sqref="Q2:Q12 E2:F4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" workbookViewId="0">
      <selection activeCell="C1" sqref="C1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1305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1426</v>
      </c>
      <c r="G3" s="67" t="s">
        <v>1427</v>
      </c>
      <c r="H3" s="67"/>
      <c r="I3" s="67"/>
      <c r="J3" s="67" t="s">
        <v>1428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1429</v>
      </c>
      <c r="U3" s="87"/>
      <c r="V3" s="87"/>
      <c r="W3" s="87"/>
      <c r="X3" s="87"/>
      <c r="Y3" s="73">
        <f>ResourceAction[No]</f>
        <v>332101</v>
      </c>
      <c r="Z3"/>
      <c r="AA3" s="4" t="s">
        <v>1449</v>
      </c>
      <c r="AB3" s="60">
        <f>VLOOKUP(ActionListNData[[#This Row],[Action Name]],ResourceAction[[Display]:[No]],3,0)</f>
        <v>332105</v>
      </c>
      <c r="AC3" s="60" t="s">
        <v>1403</v>
      </c>
      <c r="AD3" s="60" t="s">
        <v>1440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1305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1430</v>
      </c>
      <c r="G4" s="67" t="s">
        <v>1431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1481</v>
      </c>
      <c r="U4" s="87"/>
      <c r="V4" s="87"/>
      <c r="W4" s="87"/>
      <c r="X4" s="87"/>
      <c r="Y4" s="73">
        <f>ResourceAction[No]</f>
        <v>332102</v>
      </c>
      <c r="Z4"/>
      <c r="AA4" s="4" t="s">
        <v>1454</v>
      </c>
      <c r="AB4" s="60">
        <f>VLOOKUP(ActionListNData[[#This Row],[Action Name]],ResourceAction[[Display]:[No]],3,0)</f>
        <v>332106</v>
      </c>
      <c r="AC4" s="60" t="s">
        <v>1405</v>
      </c>
      <c r="AD4" s="60" t="s">
        <v>1441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1306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1432</v>
      </c>
      <c r="G5" s="67" t="s">
        <v>1434</v>
      </c>
      <c r="H5" s="67"/>
      <c r="I5" s="67"/>
      <c r="J5" s="67" t="s">
        <v>1428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1429</v>
      </c>
      <c r="U5" s="87"/>
      <c r="V5" s="87"/>
      <c r="W5" s="87"/>
      <c r="X5" s="87"/>
      <c r="Y5" s="73">
        <f>ResourceAction[No]</f>
        <v>332103</v>
      </c>
      <c r="Z5"/>
      <c r="AA5" s="4" t="s">
        <v>1490</v>
      </c>
      <c r="AB5" s="60">
        <f>VLOOKUP(ActionListNData[[#This Row],[Action Name]],ResourceAction[[Display]:[No]],3,0)</f>
        <v>332109</v>
      </c>
      <c r="AC5" s="60" t="s">
        <v>1465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1306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1433</v>
      </c>
      <c r="G6" s="67" t="s">
        <v>1435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1480</v>
      </c>
      <c r="U6" s="83"/>
      <c r="V6" s="83"/>
      <c r="W6" s="83"/>
      <c r="X6" s="83"/>
      <c r="Y6" s="84">
        <f>ResourceAction[No]</f>
        <v>332104</v>
      </c>
      <c r="Z6"/>
      <c r="AA6" s="4" t="s">
        <v>1491</v>
      </c>
      <c r="AB6" s="60">
        <f>VLOOKUP(ActionListNData[[#This Row],[Action Name]],ResourceAction[[Display]:[No]],3,0)</f>
        <v>332110</v>
      </c>
      <c r="AC6" s="60" t="s">
        <v>1465</v>
      </c>
      <c r="AD6" s="60" t="s">
        <v>1468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1305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1443</v>
      </c>
      <c r="G7" s="67" t="s">
        <v>1445</v>
      </c>
      <c r="H7" s="67" t="s">
        <v>335</v>
      </c>
      <c r="I7" s="67" t="s">
        <v>1444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1429</v>
      </c>
      <c r="U7" s="87" t="s">
        <v>1482</v>
      </c>
      <c r="V7" s="87"/>
      <c r="W7" s="87"/>
      <c r="X7" s="87"/>
      <c r="Y7" s="73">
        <f>ResourceAction[No]</f>
        <v>332105</v>
      </c>
      <c r="Z7"/>
      <c r="AA7" s="4" t="s">
        <v>1516</v>
      </c>
      <c r="AB7" s="60">
        <f>VLOOKUP(ActionListNData[[#This Row],[Action Name]],ResourceAction[[Display]:[No]],3,0)</f>
        <v>332112</v>
      </c>
      <c r="AC7" s="60" t="s">
        <v>1555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1306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1446</v>
      </c>
      <c r="G8" s="67" t="s">
        <v>1447</v>
      </c>
      <c r="H8" s="67" t="s">
        <v>335</v>
      </c>
      <c r="I8" s="67" t="s">
        <v>1444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1448</v>
      </c>
      <c r="U8" s="87" t="s">
        <v>1483</v>
      </c>
      <c r="V8" s="87"/>
      <c r="W8" s="87"/>
      <c r="X8" s="87"/>
      <c r="Y8" s="73">
        <f>ResourceAction[No]</f>
        <v>332106</v>
      </c>
      <c r="Z8"/>
      <c r="AA8" s="2" t="s">
        <v>1572</v>
      </c>
      <c r="AB8" s="16">
        <f>VLOOKUP(ActionListNData[[#This Row],[Action Name]],ResourceAction[[Display]:[No]],3,0)</f>
        <v>332115</v>
      </c>
      <c r="AC8" s="60" t="s">
        <v>1555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1292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1473</v>
      </c>
      <c r="G9" s="67" t="s">
        <v>1474</v>
      </c>
      <c r="H9" s="67"/>
      <c r="I9" s="67"/>
      <c r="J9" s="67" t="s">
        <v>1428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1475</v>
      </c>
      <c r="U9" s="87"/>
      <c r="V9" s="87"/>
      <c r="W9" s="87"/>
      <c r="X9" s="87"/>
      <c r="Y9" s="73">
        <f>ResourceAction[No]</f>
        <v>332107</v>
      </c>
      <c r="Z9"/>
      <c r="AA9" s="2" t="s">
        <v>1580</v>
      </c>
      <c r="AB9" s="16">
        <f>VLOOKUP(ActionListNData[[#This Row],[Action Name]],ResourceAction[[Display]:[No]],3,0)</f>
        <v>332116</v>
      </c>
      <c r="AC9" s="60" t="s">
        <v>1465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1292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1476</v>
      </c>
      <c r="G10" s="67" t="s">
        <v>1477</v>
      </c>
      <c r="H10" s="67"/>
      <c r="I10" s="67"/>
      <c r="J10" s="67" t="s">
        <v>1478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1479</v>
      </c>
      <c r="U10" s="87"/>
      <c r="V10" s="87"/>
      <c r="W10" s="87"/>
      <c r="X10" s="87"/>
      <c r="Y10" s="73">
        <f>ResourceAction[No]</f>
        <v>332108</v>
      </c>
      <c r="Z10"/>
      <c r="AA10" s="2" t="s">
        <v>1581</v>
      </c>
      <c r="AB10" s="16">
        <f>VLOOKUP(ActionListNData[[#This Row],[Action Name]],ResourceAction[[Display]:[No]],3,0)</f>
        <v>332117</v>
      </c>
      <c r="AC10" s="60" t="s">
        <v>1465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1292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1484</v>
      </c>
      <c r="G11" s="67" t="s">
        <v>1485</v>
      </c>
      <c r="H11" s="67" t="s">
        <v>1387</v>
      </c>
      <c r="I11" s="67" t="s">
        <v>1444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1486</v>
      </c>
      <c r="U11" s="87"/>
      <c r="V11" s="87"/>
      <c r="W11" s="87"/>
      <c r="X11" s="87"/>
      <c r="Y11" s="73">
        <f>ResourceAction[No]</f>
        <v>332109</v>
      </c>
      <c r="Z11"/>
      <c r="AA11" s="2" t="s">
        <v>1606</v>
      </c>
      <c r="AB11" s="16">
        <f>VLOOKUP(ActionListNData[[#This Row],[Action Name]],ResourceAction[[Display]:[No]],3,0)</f>
        <v>332120</v>
      </c>
      <c r="AC11" s="60" t="s">
        <v>1511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1292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1487</v>
      </c>
      <c r="G12" s="67" t="s">
        <v>1488</v>
      </c>
      <c r="H12" s="67" t="s">
        <v>1489</v>
      </c>
      <c r="I12" s="67" t="s">
        <v>1444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1475</v>
      </c>
      <c r="U12" s="87" t="s">
        <v>1486</v>
      </c>
      <c r="V12" s="87"/>
      <c r="W12" s="87"/>
      <c r="X12" s="87"/>
      <c r="Y12" s="73">
        <f>ResourceAction[No]</f>
        <v>332110</v>
      </c>
      <c r="Z12"/>
      <c r="AA12" s="2" t="s">
        <v>1607</v>
      </c>
      <c r="AB12" s="16">
        <f>VLOOKUP(ActionListNData[[#This Row],[Action Name]],ResourceAction[[Display]:[No]],3,0)</f>
        <v>332119</v>
      </c>
      <c r="AC12" s="16" t="s">
        <v>1511</v>
      </c>
      <c r="AD12" s="16" t="s">
        <v>1598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1507</v>
      </c>
      <c r="G13" s="67" t="s">
        <v>1501</v>
      </c>
      <c r="H13" s="67"/>
      <c r="I13" s="67"/>
      <c r="J13" s="67" t="s">
        <v>1478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1508</v>
      </c>
      <c r="U13" s="87"/>
      <c r="V13" s="87"/>
      <c r="W13" s="87"/>
      <c r="X13" s="87"/>
      <c r="Y13" s="73">
        <f>ResourceAction[No]</f>
        <v>332111</v>
      </c>
      <c r="AA13" s="2" t="s">
        <v>1642</v>
      </c>
      <c r="AB13" s="60">
        <f>VLOOKUP(ActionListNData[[#This Row],[Action Name]],ResourceAction[[Display]:[No]],3,0)</f>
        <v>332123</v>
      </c>
      <c r="AC13" s="16" t="s">
        <v>1617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1512</v>
      </c>
      <c r="G14" s="67" t="s">
        <v>1513</v>
      </c>
      <c r="H14" s="67" t="s">
        <v>1567</v>
      </c>
      <c r="I14" s="67" t="s">
        <v>1444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1499</v>
      </c>
      <c r="O14" s="86">
        <f ca="1">IF(ResourceAction[[#This Row],[Resource Name]]="","idn1",IF(ResourceAction[[#This Row],[IDN1]]="","",VLOOKUP(ResourceAction[[#This Row],[IDN1]],IDNMaps[[Display]:[ID]],2,0)))</f>
        <v>308111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1514</v>
      </c>
      <c r="U14" s="87" t="s">
        <v>1515</v>
      </c>
      <c r="V14" s="87"/>
      <c r="W14" s="87"/>
      <c r="X14" s="87"/>
      <c r="Y14" s="73">
        <f>ResourceAction[No]</f>
        <v>332112</v>
      </c>
      <c r="AA14" s="2" t="s">
        <v>1643</v>
      </c>
      <c r="AB14" s="60">
        <f>VLOOKUP(ActionListNData[[#This Row],[Action Name]],ResourceAction[[Display]:[No]],3,0)</f>
        <v>332124</v>
      </c>
      <c r="AC14" s="16" t="s">
        <v>1617</v>
      </c>
      <c r="AD14" s="60" t="s">
        <v>1635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1557</v>
      </c>
      <c r="G15" s="67" t="s">
        <v>1558</v>
      </c>
      <c r="H15" s="67"/>
      <c r="I15" s="67"/>
      <c r="J15" s="67" t="s">
        <v>1554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1559</v>
      </c>
      <c r="U15" s="87"/>
      <c r="V15" s="87"/>
      <c r="W15" s="87"/>
      <c r="X15" s="87"/>
      <c r="Y15" s="73">
        <f>ResourceAction[No]</f>
        <v>332113</v>
      </c>
      <c r="AA15" s="2" t="s">
        <v>1665</v>
      </c>
      <c r="AB15" s="60">
        <f>VLOOKUP(ActionListNData[[#This Row],[Action Name]],ResourceAction[[Display]:[No]],3,0)</f>
        <v>332127</v>
      </c>
      <c r="AC15" s="60" t="s">
        <v>1555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1302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1562</v>
      </c>
      <c r="G16" s="67" t="s">
        <v>1563</v>
      </c>
      <c r="H16" s="67"/>
      <c r="I16" s="67"/>
      <c r="J16" s="67" t="s">
        <v>1564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1565</v>
      </c>
      <c r="U16" s="87"/>
      <c r="V16" s="87"/>
      <c r="W16" s="87"/>
      <c r="X16" s="87"/>
      <c r="Y16" s="73">
        <f>ResourceAction[No]</f>
        <v>332114</v>
      </c>
      <c r="AA16" s="2" t="s">
        <v>1669</v>
      </c>
      <c r="AB16" s="60">
        <f>VLOOKUP(ActionListNData[[#This Row],[Action Name]],ResourceAction[[Display]:[No]],3,0)</f>
        <v>332128</v>
      </c>
      <c r="AC16" s="60" t="s">
        <v>1555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1568</v>
      </c>
      <c r="G17" s="67" t="s">
        <v>1569</v>
      </c>
      <c r="H17" s="67" t="s">
        <v>1570</v>
      </c>
      <c r="I17" s="67" t="s">
        <v>1444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1571</v>
      </c>
      <c r="O17" s="86">
        <f ca="1">IF(ResourceAction[[#This Row],[Resource Name]]="","idn1",IF(ResourceAction[[#This Row],[IDN1]]="","",VLOOKUP(ResourceAction[[#This Row],[IDN1]],IDNMaps[[Display]:[ID]],2,0)))</f>
        <v>308111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1514</v>
      </c>
      <c r="U17" s="87" t="s">
        <v>1565</v>
      </c>
      <c r="V17" s="87" t="s">
        <v>1584</v>
      </c>
      <c r="W17" s="87"/>
      <c r="X17" s="87"/>
      <c r="Y17" s="73">
        <f>ResourceAction[No]</f>
        <v>332115</v>
      </c>
      <c r="AA17" s="2" t="s">
        <v>1679</v>
      </c>
      <c r="AB17" s="60">
        <f>VLOOKUP(ActionListNData[[#This Row],[Action Name]],ResourceAction[[Display]:[No]],3,0)</f>
        <v>332129</v>
      </c>
      <c r="AC17" s="60" t="s">
        <v>1648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1292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1576</v>
      </c>
      <c r="G18" s="38" t="s">
        <v>1577</v>
      </c>
      <c r="H18" s="38" t="s">
        <v>1578</v>
      </c>
      <c r="I18" s="67" t="s">
        <v>1444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1499</v>
      </c>
      <c r="O18" s="95">
        <f ca="1">IF(ResourceAction[[#This Row],[Resource Name]]="","idn1",IF(ResourceAction[[#This Row],[IDN1]]="","",VLOOKUP(ResourceAction[[#This Row],[IDN1]],IDNMaps[[Display]:[ID]],2,0)))</f>
        <v>308108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1579</v>
      </c>
      <c r="U18" s="96" t="s">
        <v>1515</v>
      </c>
      <c r="V18" s="87"/>
      <c r="W18" s="96"/>
      <c r="X18" s="96"/>
      <c r="Y18" s="55">
        <f>ResourceAction[No]</f>
        <v>332116</v>
      </c>
      <c r="AA18" s="2" t="s">
        <v>1680</v>
      </c>
      <c r="AB18" s="60">
        <f>VLOOKUP(ActionListNData[[#This Row],[Action Name]],ResourceAction[[Display]:[No]],3,0)</f>
        <v>332130</v>
      </c>
      <c r="AC18" s="60" t="s">
        <v>1648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1292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1573</v>
      </c>
      <c r="G19" s="38" t="s">
        <v>1574</v>
      </c>
      <c r="H19" s="38" t="s">
        <v>1575</v>
      </c>
      <c r="I19" s="67" t="s">
        <v>1444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1571</v>
      </c>
      <c r="O19" s="95">
        <f ca="1">IF(ResourceAction[[#This Row],[Resource Name]]="","idn1",IF(ResourceAction[[#This Row],[IDN1]]="","",VLOOKUP(ResourceAction[[#This Row],[IDN1]],IDNMaps[[Display]:[ID]],2,0)))</f>
        <v>308108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1579</v>
      </c>
      <c r="U19" s="96" t="s">
        <v>1565</v>
      </c>
      <c r="V19" s="87" t="s">
        <v>1585</v>
      </c>
      <c r="W19" s="96"/>
      <c r="X19" s="96"/>
      <c r="Y19" s="55">
        <f>ResourceAction[No]</f>
        <v>332117</v>
      </c>
      <c r="AA19" s="2" t="s">
        <v>1686</v>
      </c>
      <c r="AB19" s="60">
        <f>VLOOKUP(ActionListNData[[#This Row],[Action Name]],ResourceAction[[Display]:[No]],3,0)</f>
        <v>332131</v>
      </c>
      <c r="AC19" s="60" t="s">
        <v>1652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1302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1586</v>
      </c>
      <c r="G20" s="38" t="s">
        <v>1587</v>
      </c>
      <c r="H20" s="38"/>
      <c r="I20" s="38"/>
      <c r="J20" s="38" t="s">
        <v>1478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1515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1302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1593</v>
      </c>
      <c r="G21" s="38" t="s">
        <v>1594</v>
      </c>
      <c r="H21" s="38" t="s">
        <v>1590</v>
      </c>
      <c r="I21" s="38" t="s">
        <v>1444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1595</v>
      </c>
      <c r="U21" s="96" t="s">
        <v>1602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1302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1603</v>
      </c>
      <c r="G22" s="38" t="s">
        <v>1604</v>
      </c>
      <c r="H22" s="38" t="s">
        <v>1605</v>
      </c>
      <c r="I22" s="38" t="s">
        <v>1444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1602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1303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1622</v>
      </c>
      <c r="G23" s="67" t="s">
        <v>1623</v>
      </c>
      <c r="H23" s="67"/>
      <c r="I23" s="67"/>
      <c r="J23" s="67" t="s">
        <v>1428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1624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1303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1625</v>
      </c>
      <c r="G24" s="67" t="s">
        <v>1626</v>
      </c>
      <c r="H24" s="67"/>
      <c r="I24" s="67"/>
      <c r="J24" s="67" t="s">
        <v>1478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1627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1303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1637</v>
      </c>
      <c r="G25" s="67" t="s">
        <v>1638</v>
      </c>
      <c r="H25" s="67" t="s">
        <v>1605</v>
      </c>
      <c r="I25" s="67" t="s">
        <v>1444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1639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1303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1640</v>
      </c>
      <c r="G26" s="67" t="s">
        <v>1641</v>
      </c>
      <c r="H26" s="67" t="s">
        <v>1489</v>
      </c>
      <c r="I26" s="67" t="s">
        <v>1444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1624</v>
      </c>
      <c r="U26" s="87" t="s">
        <v>1639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1300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1655</v>
      </c>
      <c r="G27" s="67" t="s">
        <v>1656</v>
      </c>
      <c r="H27" s="67"/>
      <c r="I27" s="67"/>
      <c r="J27" s="67" t="s">
        <v>1478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1657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1299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1658</v>
      </c>
      <c r="G28" s="67" t="s">
        <v>1659</v>
      </c>
      <c r="H28" s="67"/>
      <c r="I28" s="67"/>
      <c r="J28" s="67" t="s">
        <v>1478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1660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1661</v>
      </c>
      <c r="G29" s="67" t="s">
        <v>1662</v>
      </c>
      <c r="H29" s="67" t="s">
        <v>1663</v>
      </c>
      <c r="I29" s="67" t="s">
        <v>1444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1499</v>
      </c>
      <c r="O29" s="86">
        <f ca="1">IF(ResourceAction[[#This Row],[Resource Name]]="","idn1",IF(ResourceAction[[#This Row],[IDN1]]="","",VLOOKUP(ResourceAction[[#This Row],[IDN1]],IDNMaps[[Display]:[ID]],2,0)))</f>
        <v>308113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1664</v>
      </c>
      <c r="U29" s="87" t="s">
        <v>1627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1666</v>
      </c>
      <c r="G30" s="67" t="s">
        <v>1667</v>
      </c>
      <c r="H30" s="67" t="s">
        <v>1668</v>
      </c>
      <c r="I30" s="67" t="s">
        <v>1444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1571</v>
      </c>
      <c r="O30" s="86">
        <f ca="1">IF(ResourceAction[[#This Row],[Resource Name]]="","idn1",IF(ResourceAction[[#This Row],[IDN1]]="","",VLOOKUP(ResourceAction[[#This Row],[IDN1]],IDNMaps[[Display]:[ID]],2,0)))</f>
        <v>308113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1664</v>
      </c>
      <c r="U30" s="87" t="s">
        <v>1624</v>
      </c>
      <c r="V30" s="87" t="s">
        <v>1670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1300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1671</v>
      </c>
      <c r="G31" s="67" t="s">
        <v>1672</v>
      </c>
      <c r="H31" s="67" t="s">
        <v>1673</v>
      </c>
      <c r="I31" s="67" t="s">
        <v>1444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1499</v>
      </c>
      <c r="O31" s="86">
        <f ca="1">IF(ResourceAction[[#This Row],[Resource Name]]="","idn1",IF(ResourceAction[[#This Row],[IDN1]]="","",VLOOKUP(ResourceAction[[#This Row],[IDN1]],IDNMaps[[Display]:[ID]],2,0)))</f>
        <v>308118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1674</v>
      </c>
      <c r="U31" s="87" t="s">
        <v>1627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1300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1675</v>
      </c>
      <c r="G32" s="67" t="s">
        <v>1676</v>
      </c>
      <c r="H32" s="67" t="s">
        <v>1677</v>
      </c>
      <c r="I32" s="67" t="s">
        <v>1444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1571</v>
      </c>
      <c r="O32" s="86">
        <f ca="1">IF(ResourceAction[[#This Row],[Resource Name]]="","idn1",IF(ResourceAction[[#This Row],[IDN1]]="","",VLOOKUP(ResourceAction[[#This Row],[IDN1]],IDNMaps[[Display]:[ID]],2,0)))</f>
        <v>308118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1674</v>
      </c>
      <c r="U32" s="87" t="s">
        <v>1624</v>
      </c>
      <c r="V32" s="87" t="s">
        <v>1678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1299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1682</v>
      </c>
      <c r="G33" s="67" t="s">
        <v>1683</v>
      </c>
      <c r="H33" s="67" t="s">
        <v>1684</v>
      </c>
      <c r="I33" s="67" t="s">
        <v>1444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1685</v>
      </c>
      <c r="O33" s="86">
        <f ca="1">IF(ResourceAction[[#This Row],[Resource Name]]="","idn1",IF(ResourceAction[[#This Row],[IDN1]]="","",VLOOKUP(ResourceAction[[#This Row],[IDN1]],IDNMaps[[Display]:[ID]],2,0)))</f>
        <v>308117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1681</v>
      </c>
      <c r="U33" s="87" t="s">
        <v>1559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2019-08-13T12:04:39Z</dcterms:modified>
</cp:coreProperties>
</file>