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66" i="24"/>
  <c r="C66"/>
  <c r="A43"/>
  <c r="A44"/>
  <c r="C43"/>
  <c r="C44"/>
  <c r="A38"/>
  <c r="C38"/>
  <c r="AE19" i="27"/>
  <c r="AF19"/>
  <c r="AH19"/>
  <c r="AI19"/>
  <c r="AJ19"/>
  <c r="AL19"/>
  <c r="B33"/>
  <c r="D33"/>
  <c r="M33" s="1"/>
  <c r="Q33"/>
  <c r="R33"/>
  <c r="S33"/>
  <c r="AE18"/>
  <c r="AF18"/>
  <c r="AI18"/>
  <c r="AJ18"/>
  <c r="AL18"/>
  <c r="AE17"/>
  <c r="AF17"/>
  <c r="AI17"/>
  <c r="AJ17"/>
  <c r="AL17"/>
  <c r="B32"/>
  <c r="D32"/>
  <c r="M32" s="1"/>
  <c r="R32"/>
  <c r="S32"/>
  <c r="B31"/>
  <c r="D31"/>
  <c r="M31" s="1"/>
  <c r="Q31"/>
  <c r="R31"/>
  <c r="S31"/>
  <c r="AE16"/>
  <c r="AF16"/>
  <c r="AI16"/>
  <c r="AJ16"/>
  <c r="AL16"/>
  <c r="AE15"/>
  <c r="AF15"/>
  <c r="AI15"/>
  <c r="AJ15"/>
  <c r="AL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W31"/>
  <c r="AZ31"/>
  <c r="BA31"/>
  <c r="BB31"/>
  <c r="AV30"/>
  <c r="AZ30"/>
  <c r="BA30"/>
  <c r="BB30"/>
  <c r="AV29"/>
  <c r="AZ29"/>
  <c r="BA29"/>
  <c r="BB29"/>
  <c r="AV28"/>
  <c r="AZ28"/>
  <c r="BA28"/>
  <c r="BB28"/>
  <c r="AH17"/>
  <c r="AI17"/>
  <c r="AK17"/>
  <c r="AL17"/>
  <c r="AM17"/>
  <c r="AN17"/>
  <c r="A11"/>
  <c r="C11"/>
  <c r="D11"/>
  <c r="K11" s="1"/>
  <c r="AV27"/>
  <c r="AW27"/>
  <c r="AZ27"/>
  <c r="BA27"/>
  <c r="BB27"/>
  <c r="AV26"/>
  <c r="AZ26"/>
  <c r="BA26"/>
  <c r="BB26"/>
  <c r="AV25"/>
  <c r="AW25"/>
  <c r="AZ25"/>
  <c r="BA25"/>
  <c r="BB25"/>
  <c r="AV24"/>
  <c r="AZ24"/>
  <c r="BA24"/>
  <c r="BB24"/>
  <c r="AH16"/>
  <c r="AK16"/>
  <c r="AL16"/>
  <c r="AM16"/>
  <c r="AN16"/>
  <c r="A10"/>
  <c r="C10"/>
  <c r="D10"/>
  <c r="K10" s="1"/>
  <c r="T7" i="14"/>
  <c r="U7"/>
  <c r="AE14" i="27"/>
  <c r="AF14"/>
  <c r="AI14"/>
  <c r="AJ14"/>
  <c r="AE13"/>
  <c r="AF13"/>
  <c r="AI13"/>
  <c r="AJ13"/>
  <c r="AL13"/>
  <c r="B26"/>
  <c r="D26"/>
  <c r="M26" s="1"/>
  <c r="Q26"/>
  <c r="R26"/>
  <c r="S26"/>
  <c r="B25"/>
  <c r="D25"/>
  <c r="M25" s="1"/>
  <c r="P25"/>
  <c r="Q25"/>
  <c r="R25"/>
  <c r="S25"/>
  <c r="AP18" i="29"/>
  <c r="AR18"/>
  <c r="AV18"/>
  <c r="AP17"/>
  <c r="AR17"/>
  <c r="AP16"/>
  <c r="AR16"/>
  <c r="AP15"/>
  <c r="AR15"/>
  <c r="AL8"/>
  <c r="C7"/>
  <c r="AW24" i="28" l="1"/>
  <c r="AW30"/>
  <c r="AH18" i="27"/>
  <c r="AB19"/>
  <c r="AK19" s="1"/>
  <c r="AW28" i="28"/>
  <c r="AI16"/>
  <c r="AW29"/>
  <c r="Y33" i="27"/>
  <c r="AW26" i="28"/>
  <c r="AH17" i="27"/>
  <c r="Y32"/>
  <c r="Y31"/>
  <c r="Y29"/>
  <c r="Y30"/>
  <c r="Y26"/>
  <c r="Y28"/>
  <c r="M27"/>
  <c r="Y25"/>
  <c r="BF2" i="9"/>
  <c r="BF3"/>
  <c r="BF6"/>
  <c r="BE2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Z23"/>
  <c r="BA23"/>
  <c r="BB23"/>
  <c r="AV22"/>
  <c r="BA22"/>
  <c r="BB22"/>
  <c r="AV21"/>
  <c r="BA21"/>
  <c r="BB21"/>
  <c r="AV20"/>
  <c r="BA20"/>
  <c r="BB20"/>
  <c r="AH15"/>
  <c r="AL15"/>
  <c r="AM15"/>
  <c r="AN15"/>
  <c r="AH14"/>
  <c r="AL14"/>
  <c r="AM14"/>
  <c r="AN14"/>
  <c r="AH13"/>
  <c r="AL13"/>
  <c r="AM13"/>
  <c r="AN13"/>
  <c r="A9"/>
  <c r="C9"/>
  <c r="D9"/>
  <c r="K9" s="1"/>
  <c r="O18" i="9"/>
  <c r="Q18" s="1"/>
  <c r="P18"/>
  <c r="AE18"/>
  <c r="AJ18"/>
  <c r="AT18"/>
  <c r="O17"/>
  <c r="Q17" s="1"/>
  <c r="BF5" s="1"/>
  <c r="P17"/>
  <c r="AE17"/>
  <c r="AJ17"/>
  <c r="AT17"/>
  <c r="O16"/>
  <c r="Q16" s="1"/>
  <c r="AN16" s="1"/>
  <c r="P16"/>
  <c r="AE16"/>
  <c r="AJ16"/>
  <c r="AT16"/>
  <c r="C146" i="3"/>
  <c r="D146"/>
  <c r="E146"/>
  <c r="F146"/>
  <c r="G146"/>
  <c r="H146"/>
  <c r="I146"/>
  <c r="J146"/>
  <c r="O15" i="9"/>
  <c r="Q15" s="1"/>
  <c r="P15"/>
  <c r="AE15"/>
  <c r="AJ15"/>
  <c r="AL16" s="1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V14"/>
  <c r="AP13"/>
  <c r="AR13"/>
  <c r="AV13"/>
  <c r="AP12"/>
  <c r="AR12"/>
  <c r="AP11"/>
  <c r="AR11"/>
  <c r="AL7"/>
  <c r="C6"/>
  <c r="AV16" i="28"/>
  <c r="AZ16"/>
  <c r="BA16"/>
  <c r="BB16"/>
  <c r="B21" i="27"/>
  <c r="D21"/>
  <c r="M21" s="1"/>
  <c r="Q21"/>
  <c r="R21"/>
  <c r="S21"/>
  <c r="O14" i="9"/>
  <c r="M14" s="1"/>
  <c r="P14"/>
  <c r="AE14"/>
  <c r="AJ14"/>
  <c r="AT14"/>
  <c r="B7"/>
  <c r="B20" i="27"/>
  <c r="D20"/>
  <c r="M20" s="1"/>
  <c r="P20"/>
  <c r="Q20"/>
  <c r="R20"/>
  <c r="S20"/>
  <c r="BF4" i="9" l="1"/>
  <c r="AG19" i="27"/>
  <c r="M15" i="9"/>
  <c r="M16"/>
  <c r="Y23" i="27"/>
  <c r="M24"/>
  <c r="AL17" i="9"/>
  <c r="AM17" s="1"/>
  <c r="AL18"/>
  <c r="AM18" s="1"/>
  <c r="AN18"/>
  <c r="BA18"/>
  <c r="AY18"/>
  <c r="AD18"/>
  <c r="M18"/>
  <c r="BA17"/>
  <c r="AN17"/>
  <c r="AD17"/>
  <c r="AY17"/>
  <c r="M17"/>
  <c r="AM16"/>
  <c r="AK16"/>
  <c r="AY16"/>
  <c r="AD16"/>
  <c r="BA16"/>
  <c r="K146" i="3"/>
  <c r="AD15" i="9"/>
  <c r="AN15"/>
  <c r="BA15"/>
  <c r="AY15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Z19"/>
  <c r="BA19"/>
  <c r="BB19"/>
  <c r="AV18"/>
  <c r="AZ18"/>
  <c r="BA18"/>
  <c r="BB18"/>
  <c r="AV17"/>
  <c r="AZ17"/>
  <c r="BA17"/>
  <c r="BB17"/>
  <c r="AH12"/>
  <c r="AK12"/>
  <c r="AL12"/>
  <c r="AM12"/>
  <c r="AN12"/>
  <c r="A8"/>
  <c r="C8"/>
  <c r="D8"/>
  <c r="K8" l="1"/>
  <c r="AH15" i="27"/>
  <c r="AH16"/>
  <c r="AK18" i="9"/>
  <c r="AK17"/>
  <c r="AD14"/>
  <c r="AY14"/>
  <c r="AN14"/>
  <c r="BA14"/>
  <c r="Y18" i="27"/>
  <c r="Y19"/>
  <c r="Y17"/>
  <c r="Y16"/>
  <c r="Y15"/>
  <c r="S2" i="19"/>
  <c r="S3"/>
  <c r="W5" i="28" s="1"/>
  <c r="P3" i="19"/>
  <c r="R3"/>
  <c r="O13" i="9"/>
  <c r="Q13" s="1"/>
  <c r="P13"/>
  <c r="AE13"/>
  <c r="AJ13"/>
  <c r="AT13"/>
  <c r="O12"/>
  <c r="Q12" s="1"/>
  <c r="P12"/>
  <c r="AE12"/>
  <c r="AJ12"/>
  <c r="AT12"/>
  <c r="O11"/>
  <c r="Q11" s="1"/>
  <c r="BA11" s="1"/>
  <c r="P11"/>
  <c r="AE11"/>
  <c r="AJ11"/>
  <c r="AT11"/>
  <c r="B6"/>
  <c r="A65" i="24"/>
  <c r="C65"/>
  <c r="A64"/>
  <c r="C64"/>
  <c r="A63"/>
  <c r="C63"/>
  <c r="A62"/>
  <c r="C62"/>
  <c r="A61"/>
  <c r="C61"/>
  <c r="A60"/>
  <c r="C60"/>
  <c r="A59"/>
  <c r="C59"/>
  <c r="A58"/>
  <c r="C58"/>
  <c r="A57"/>
  <c r="C57"/>
  <c r="A45"/>
  <c r="C45"/>
  <c r="A46"/>
  <c r="C46"/>
  <c r="A56"/>
  <c r="C56"/>
  <c r="A55"/>
  <c r="C55"/>
  <c r="A54"/>
  <c r="C54"/>
  <c r="A53"/>
  <c r="C53"/>
  <c r="A52"/>
  <c r="C52"/>
  <c r="A51"/>
  <c r="C51"/>
  <c r="A50"/>
  <c r="C50"/>
  <c r="A49"/>
  <c r="C49"/>
  <c r="A48"/>
  <c r="C48"/>
  <c r="A47"/>
  <c r="C47"/>
  <c r="A42"/>
  <c r="C42"/>
  <c r="A41"/>
  <c r="C41"/>
  <c r="A40"/>
  <c r="C40"/>
  <c r="A39"/>
  <c r="C39"/>
  <c r="A37"/>
  <c r="C37"/>
  <c r="A34"/>
  <c r="A35"/>
  <c r="A36"/>
  <c r="C34"/>
  <c r="C35"/>
  <c r="C36"/>
  <c r="C45" i="21"/>
  <c r="C46"/>
  <c r="D45"/>
  <c r="D46"/>
  <c r="J45"/>
  <c r="J46"/>
  <c r="K45"/>
  <c r="K46"/>
  <c r="C44"/>
  <c r="D44"/>
  <c r="J44"/>
  <c r="K44"/>
  <c r="AN13" i="9" l="1"/>
  <c r="BA13"/>
  <c r="AN12"/>
  <c r="BA12"/>
  <c r="M13"/>
  <c r="AY13"/>
  <c r="AD13"/>
  <c r="M12"/>
  <c r="AY12"/>
  <c r="AD12"/>
  <c r="AD11"/>
  <c r="AN11"/>
  <c r="AY11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J2" l="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58" i="3"/>
  <c r="D358"/>
  <c r="E358"/>
  <c r="F358"/>
  <c r="G358"/>
  <c r="H358"/>
  <c r="I358"/>
  <c r="J358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AV11" i="29" l="1"/>
  <c r="Z3"/>
  <c r="Y12" i="27"/>
  <c r="N40" i="19"/>
  <c r="F25" i="26"/>
  <c r="G25" s="1"/>
  <c r="G26"/>
  <c r="G27"/>
  <c r="F28"/>
  <c r="G28" s="1"/>
  <c r="F29"/>
  <c r="G29" s="1"/>
  <c r="F30"/>
  <c r="G30" s="1"/>
  <c r="K358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BK5" i="9"/>
  <c r="O10"/>
  <c r="Q10" s="1"/>
  <c r="P10"/>
  <c r="AE10"/>
  <c r="AJ10"/>
  <c r="AT10"/>
  <c r="O9"/>
  <c r="Q9" s="1"/>
  <c r="P9"/>
  <c r="AE9"/>
  <c r="AJ9"/>
  <c r="AT9"/>
  <c r="O8"/>
  <c r="Q8" s="1"/>
  <c r="P8"/>
  <c r="AE8"/>
  <c r="AJ8"/>
  <c r="AT8"/>
  <c r="O7"/>
  <c r="Q7" s="1"/>
  <c r="P7"/>
  <c r="AE7"/>
  <c r="AJ7"/>
  <c r="AT7"/>
  <c r="B5"/>
  <c r="V2" i="14"/>
  <c r="T4"/>
  <c r="U4"/>
  <c r="T3"/>
  <c r="U3"/>
  <c r="AN9" i="9" l="1"/>
  <c r="BA9"/>
  <c r="AN7"/>
  <c r="BA7"/>
  <c r="AN8"/>
  <c r="BA8"/>
  <c r="AY10"/>
  <c r="BA10"/>
  <c r="AY8"/>
  <c r="M10"/>
  <c r="AY9"/>
  <c r="AY7"/>
  <c r="AN10"/>
  <c r="AD10"/>
  <c r="M9"/>
  <c r="AD9"/>
  <c r="M8"/>
  <c r="AD8"/>
  <c r="M7"/>
  <c r="AD7"/>
  <c r="AJ2" i="27" l="1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Q6" s="1"/>
  <c r="BA6" s="1"/>
  <c r="P6"/>
  <c r="AE6"/>
  <c r="AJ6"/>
  <c r="AT6"/>
  <c r="O5"/>
  <c r="Q5" s="1"/>
  <c r="BA5" s="1"/>
  <c r="P5"/>
  <c r="AE5"/>
  <c r="AJ5"/>
  <c r="AT5"/>
  <c r="B7" i="27"/>
  <c r="D7"/>
  <c r="Q7"/>
  <c r="R7"/>
  <c r="S7"/>
  <c r="C4" i="29"/>
  <c r="AN5" i="9" l="1"/>
  <c r="AY5"/>
  <c r="AN6"/>
  <c r="AY6"/>
  <c r="M6"/>
  <c r="M7" i="27"/>
  <c r="AD6" i="9"/>
  <c r="AD5"/>
  <c r="M5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M3" l="1"/>
  <c r="M4"/>
  <c r="M5"/>
  <c r="M6"/>
  <c r="Y6"/>
  <c r="Y5"/>
  <c r="Y4"/>
  <c r="Y3"/>
  <c r="A6" i="24" l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A5"/>
  <c r="C5"/>
  <c r="A4"/>
  <c r="C4"/>
  <c r="A3"/>
  <c r="C3"/>
  <c r="A2"/>
  <c r="C2"/>
  <c r="O2" i="9" l="1"/>
  <c r="M2" s="1"/>
  <c r="O3"/>
  <c r="M3" s="1"/>
  <c r="O4"/>
  <c r="M4" s="1"/>
  <c r="E6" i="31"/>
  <c r="Q2" i="9" l="1"/>
  <c r="Q3"/>
  <c r="Q4"/>
  <c r="BK4"/>
  <c r="AY2" l="1"/>
  <c r="BA2"/>
  <c r="AY4"/>
  <c r="BA4"/>
  <c r="AY3"/>
  <c r="BA3"/>
  <c r="AD2"/>
  <c r="AN2"/>
  <c r="AD4"/>
  <c r="AN4"/>
  <c r="AD3"/>
  <c r="AN3"/>
  <c r="BK3"/>
  <c r="P4"/>
  <c r="AE4"/>
  <c r="AJ4"/>
  <c r="AT4"/>
  <c r="P3"/>
  <c r="AE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N43" l="1"/>
  <c r="Z6" i="29"/>
  <c r="AV16"/>
  <c r="AK14" i="28"/>
  <c r="AZ21"/>
  <c r="AA7"/>
  <c r="AL15" i="9"/>
  <c r="AL14"/>
  <c r="Z4" i="29"/>
  <c r="AV12"/>
  <c r="N38" i="19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2" i="3"/>
  <c r="D362"/>
  <c r="E362"/>
  <c r="F362"/>
  <c r="G362"/>
  <c r="H362"/>
  <c r="I362"/>
  <c r="J362"/>
  <c r="C355"/>
  <c r="D355"/>
  <c r="E355"/>
  <c r="F355"/>
  <c r="G355"/>
  <c r="H355"/>
  <c r="I355"/>
  <c r="J355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J241" i="2"/>
  <c r="C356" i="3"/>
  <c r="D356"/>
  <c r="E356"/>
  <c r="F356"/>
  <c r="G356"/>
  <c r="H356"/>
  <c r="I356"/>
  <c r="J356"/>
  <c r="C354"/>
  <c r="D354"/>
  <c r="E354"/>
  <c r="F354"/>
  <c r="G354"/>
  <c r="H354"/>
  <c r="I354"/>
  <c r="J354"/>
  <c r="J12" i="2"/>
  <c r="C353" i="3"/>
  <c r="D353"/>
  <c r="E353"/>
  <c r="F353"/>
  <c r="G353"/>
  <c r="H353"/>
  <c r="I353"/>
  <c r="J353"/>
  <c r="J10" i="2"/>
  <c r="C352" i="3"/>
  <c r="D352"/>
  <c r="E352"/>
  <c r="F352"/>
  <c r="G352"/>
  <c r="H352"/>
  <c r="I352"/>
  <c r="J352"/>
  <c r="C351"/>
  <c r="D351"/>
  <c r="E351"/>
  <c r="F351"/>
  <c r="G351"/>
  <c r="H351"/>
  <c r="I351"/>
  <c r="J351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19" i="26"/>
  <c r="C20"/>
  <c r="C21"/>
  <c r="C22"/>
  <c r="C23"/>
  <c r="D19"/>
  <c r="D20"/>
  <c r="D21"/>
  <c r="D22"/>
  <c r="D23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0"/>
  <c r="D350"/>
  <c r="E350"/>
  <c r="F350"/>
  <c r="G350"/>
  <c r="H350"/>
  <c r="I350"/>
  <c r="J350"/>
  <c r="C349"/>
  <c r="D349"/>
  <c r="E349"/>
  <c r="F349"/>
  <c r="G349"/>
  <c r="H349"/>
  <c r="I349"/>
  <c r="J349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N42" i="19" l="1"/>
  <c r="AV17" i="29"/>
  <c r="AK13" i="28"/>
  <c r="Z5" i="29"/>
  <c r="AZ22" i="28"/>
  <c r="AA6"/>
  <c r="N44" i="19"/>
  <c r="AV15" i="29"/>
  <c r="AA8" i="28"/>
  <c r="AK15"/>
  <c r="Z7" i="29"/>
  <c r="AZ20" i="28"/>
  <c r="AK15" i="9"/>
  <c r="AM15"/>
  <c r="AK14"/>
  <c r="AM14"/>
  <c r="K355" i="3"/>
  <c r="K362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0" i="3"/>
  <c r="K361"/>
  <c r="K359"/>
  <c r="K357"/>
  <c r="K356"/>
  <c r="K354"/>
  <c r="K353"/>
  <c r="K352"/>
  <c r="K351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0"/>
  <c r="K349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3"/>
  <c r="D143"/>
  <c r="F143"/>
  <c r="G143"/>
  <c r="H143"/>
  <c r="I143"/>
  <c r="J143"/>
  <c r="C147"/>
  <c r="D147"/>
  <c r="F147"/>
  <c r="G147"/>
  <c r="H147"/>
  <c r="I147"/>
  <c r="J147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3" i="3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3"/>
  <c r="K147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B2" i="9"/>
  <c r="EL2"/>
  <c r="EK2"/>
  <c r="EJ2"/>
  <c r="EI2"/>
  <c r="EH2"/>
  <c r="EG2"/>
  <c r="EE2"/>
  <c r="ED2"/>
  <c r="EC2"/>
  <c r="DO2"/>
  <c r="EA2"/>
  <c r="C20" i="21"/>
  <c r="B2" i="19"/>
  <c r="A2"/>
  <c r="AV2" i="28"/>
  <c r="D2"/>
  <c r="DN2" i="9"/>
  <c r="DC2"/>
  <c r="DB2"/>
  <c r="S2" i="27"/>
  <c r="R2"/>
  <c r="Q2"/>
  <c r="P2"/>
  <c r="O2"/>
  <c r="J2" i="31"/>
  <c r="J3" s="1"/>
  <c r="J4" s="1"/>
  <c r="AT30" i="28" l="1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AL2" i="27"/>
  <c r="AH2"/>
  <c r="AQ2"/>
  <c r="AP2"/>
  <c r="AO2"/>
  <c r="AS2" i="29"/>
  <c r="AH2"/>
  <c r="AH3" s="1"/>
  <c r="X2"/>
  <c r="Y2"/>
  <c r="U2"/>
  <c r="T2"/>
  <c r="AV2"/>
  <c r="C2"/>
  <c r="AL11" i="27" s="1"/>
  <c r="BB2" i="28"/>
  <c r="BA2"/>
  <c r="AZ2"/>
  <c r="AN2"/>
  <c r="AM2"/>
  <c r="AL2"/>
  <c r="AK2"/>
  <c r="Y2"/>
  <c r="Z2"/>
  <c r="U2"/>
  <c r="V2"/>
  <c r="R2" i="19"/>
  <c r="A2" i="28"/>
  <c r="C2"/>
  <c r="BT2" i="9"/>
  <c r="BY2"/>
  <c r="CF2"/>
  <c r="CH2"/>
  <c r="P2" i="19"/>
  <c r="AG2" i="27"/>
  <c r="AK2"/>
  <c r="B2"/>
  <c r="BL2" i="9"/>
  <c r="BL3" s="1"/>
  <c r="BL4" s="1"/>
  <c r="BL5" s="1"/>
  <c r="BK2"/>
  <c r="AT2"/>
  <c r="AJ2"/>
  <c r="P2"/>
  <c r="BM5" s="1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B17" i="27" l="1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AB3" i="9"/>
  <c r="AF4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P2" i="9"/>
  <c r="DD2"/>
  <c r="J6" i="31"/>
  <c r="AB2" i="9"/>
  <c r="Y2" i="27"/>
  <c r="AA2" i="28"/>
  <c r="AD2"/>
  <c r="AC2"/>
  <c r="AB2"/>
  <c r="K2"/>
  <c r="BZ2" i="9"/>
  <c r="CA2"/>
  <c r="AI2" i="29"/>
  <c r="AE2"/>
  <c r="V2"/>
  <c r="Z2"/>
  <c r="AC2"/>
  <c r="AB2"/>
  <c r="AA2"/>
  <c r="AT2" i="28"/>
  <c r="AW2"/>
  <c r="AF2"/>
  <c r="AI2"/>
  <c r="W2"/>
  <c r="CI2" i="9"/>
  <c r="D2" i="19"/>
  <c r="N2" s="1"/>
  <c r="B4" i="25"/>
  <c r="E3"/>
  <c r="E2"/>
  <c r="E7" i="29" l="1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AE3" i="29"/>
  <c r="AH4"/>
  <c r="AB4" i="9"/>
  <c r="AF5"/>
  <c r="AA2"/>
  <c r="AA3"/>
  <c r="D3" i="14"/>
  <c r="D20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E30" i="27" l="1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AE4" i="29"/>
  <c r="AH5"/>
  <c r="E3"/>
  <c r="E7" i="27"/>
  <c r="E4"/>
  <c r="E3"/>
  <c r="A33" s="1"/>
  <c r="E5"/>
  <c r="E6"/>
  <c r="E8"/>
  <c r="E4" i="29"/>
  <c r="AB5" i="9"/>
  <c r="AF6"/>
  <c r="AA4"/>
  <c r="Z4" s="1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L32" i="27" l="1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AH6" i="29"/>
  <c r="AE5"/>
  <c r="AB6" i="9"/>
  <c r="AF7"/>
  <c r="K6" i="27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A5" i="9"/>
  <c r="AC4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AG8" s="1"/>
  <c r="M3"/>
  <c r="C7" i="9"/>
  <c r="E7" s="1"/>
  <c r="AE6" i="29"/>
  <c r="AH7"/>
  <c r="C4" i="9"/>
  <c r="E4" s="1"/>
  <c r="K4" s="1"/>
  <c r="AA6"/>
  <c r="AC6" s="1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B7" i="9"/>
  <c r="AF8"/>
  <c r="AL4" i="27"/>
  <c r="Z5" i="9"/>
  <c r="AC5"/>
  <c r="M3" i="19"/>
  <c r="M7" i="14"/>
  <c r="J10" i="31"/>
  <c r="U6" i="29" l="1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AH8"/>
  <c r="AE8" s="1"/>
  <c r="AE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AS15" s="1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A7" i="9"/>
  <c r="AC7" s="1"/>
  <c r="AB8"/>
  <c r="AA8" s="1"/>
  <c r="AF9"/>
  <c r="M8" i="14"/>
  <c r="H5" i="19"/>
  <c r="J11" i="31"/>
  <c r="AS18" i="29" l="1"/>
  <c r="AS17"/>
  <c r="AS16"/>
  <c r="S6"/>
  <c r="S7"/>
  <c r="T3"/>
  <c r="S5"/>
  <c r="AS13"/>
  <c r="AS14"/>
  <c r="S4"/>
  <c r="S3"/>
  <c r="AS11"/>
  <c r="AS12"/>
  <c r="AS6"/>
  <c r="AS10"/>
  <c r="AS7"/>
  <c r="AS9"/>
  <c r="AS8"/>
  <c r="AB9" i="9"/>
  <c r="AA9" s="1"/>
  <c r="AC9" s="1"/>
  <c r="AF10"/>
  <c r="Z7"/>
  <c r="Z8"/>
  <c r="AC8"/>
  <c r="M9" i="14"/>
  <c r="M18" i="19"/>
  <c r="H26"/>
  <c r="J12" i="31"/>
  <c r="AB10" i="9" l="1"/>
  <c r="AA10" s="1"/>
  <c r="Z10" s="1"/>
  <c r="AF11"/>
  <c r="Z9"/>
  <c r="H21" i="19"/>
  <c r="H23"/>
  <c r="H20"/>
  <c r="M10"/>
  <c r="H25"/>
  <c r="M15"/>
  <c r="M12"/>
  <c r="M7"/>
  <c r="M13"/>
  <c r="M6"/>
  <c r="M10" i="14"/>
  <c r="M14" i="19"/>
  <c r="M11" i="14"/>
  <c r="J13" i="31"/>
  <c r="AB11" i="9" l="1"/>
  <c r="AA11" s="1"/>
  <c r="Z11" s="1"/>
  <c r="AF12"/>
  <c r="AC10"/>
  <c r="M28" i="19"/>
  <c r="M21"/>
  <c r="H15"/>
  <c r="M27"/>
  <c r="M12" i="14"/>
  <c r="J14" i="31"/>
  <c r="D33" i="21"/>
  <c r="C33"/>
  <c r="D32"/>
  <c r="C32"/>
  <c r="AB12" i="9" l="1"/>
  <c r="AA12" s="1"/>
  <c r="AC12" s="1"/>
  <c r="AF13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B13" i="9" l="1"/>
  <c r="AA13" s="1"/>
  <c r="AC13" s="1"/>
  <c r="AF14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B14" i="9" l="1"/>
  <c r="AA14" s="1"/>
  <c r="AC14" s="1"/>
  <c r="AF15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B15" i="9" l="1"/>
  <c r="AA15" s="1"/>
  <c r="AC15" s="1"/>
  <c r="AF16"/>
  <c r="Z14"/>
  <c r="E1" i="25"/>
  <c r="B8" s="1"/>
  <c r="M16" i="14"/>
  <c r="G6" i="26"/>
  <c r="G7"/>
  <c r="G2"/>
  <c r="G4"/>
  <c r="G9"/>
  <c r="G8"/>
  <c r="G3"/>
  <c r="G5"/>
  <c r="J18" i="31"/>
  <c r="AB16" i="9" l="1"/>
  <c r="AA16" s="1"/>
  <c r="Z16" s="1"/>
  <c r="AF17"/>
  <c r="Z15"/>
  <c r="M17" i="14"/>
  <c r="J19" i="31"/>
  <c r="AB17" i="9" l="1"/>
  <c r="AA17" s="1"/>
  <c r="AC17" s="1"/>
  <c r="AF18"/>
  <c r="AB18" s="1"/>
  <c r="AC16"/>
  <c r="M18" i="14"/>
  <c r="J20" i="31"/>
  <c r="AA18" i="9" l="1"/>
  <c r="Z17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11"/>
  <c r="P3"/>
  <c r="P54"/>
  <c r="N46"/>
  <c r="N23"/>
  <c r="N48"/>
  <c r="N3"/>
  <c r="P22"/>
  <c r="N45"/>
  <c r="N4"/>
  <c r="N56"/>
  <c r="P25"/>
  <c r="N5"/>
  <c r="P47"/>
  <c r="P27"/>
  <c r="P20"/>
  <c r="P57"/>
  <c r="N28"/>
  <c r="N9"/>
  <c r="N42"/>
  <c r="P11"/>
  <c r="P18"/>
  <c r="P14"/>
  <c r="P5"/>
  <c r="P8"/>
  <c r="N39"/>
  <c r="P31"/>
  <c r="P38"/>
  <c r="P60"/>
  <c r="P2"/>
  <c r="P33"/>
  <c r="N37"/>
  <c r="P19"/>
  <c r="P40"/>
  <c r="P53"/>
  <c r="N61"/>
  <c r="P4"/>
  <c r="P50"/>
  <c r="P17"/>
  <c r="N52"/>
  <c r="P51"/>
  <c r="N17"/>
  <c r="P21"/>
  <c r="N16"/>
  <c r="P15"/>
  <c r="N55"/>
  <c r="N34"/>
  <c r="P41"/>
  <c r="N29"/>
  <c r="P6"/>
  <c r="N30"/>
  <c r="P43"/>
  <c r="P36"/>
  <c r="P13"/>
  <c r="P58"/>
  <c r="P35"/>
  <c r="P7"/>
  <c r="N59"/>
  <c r="P24"/>
  <c r="P10"/>
  <c r="N32"/>
  <c r="N12"/>
  <c r="P26"/>
  <c r="P44"/>
  <c r="P49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P55"/>
  <c r="N10"/>
  <c r="P34"/>
  <c r="P30"/>
  <c r="N44"/>
  <c r="N58"/>
  <c r="N25"/>
  <c r="P16"/>
  <c r="N26"/>
  <c r="N62"/>
  <c r="P59"/>
  <c r="N7"/>
  <c r="N31"/>
  <c r="N35"/>
  <c r="P28"/>
  <c r="N40"/>
  <c r="N38"/>
  <c r="N41"/>
  <c r="N49"/>
  <c r="P46"/>
  <c r="P42"/>
  <c r="P56"/>
  <c r="N57"/>
  <c r="N33"/>
  <c r="N27"/>
  <c r="N24"/>
  <c r="N50"/>
  <c r="N60"/>
  <c r="P52"/>
  <c r="N14"/>
  <c r="P39"/>
  <c r="N53"/>
  <c r="N22"/>
  <c r="N21"/>
  <c r="N15"/>
  <c r="P23"/>
  <c r="N43"/>
  <c r="P61"/>
  <c r="N13"/>
  <c r="N20"/>
  <c r="P12"/>
  <c r="N6"/>
  <c r="N18"/>
  <c r="P32"/>
  <c r="P9"/>
  <c r="P29"/>
  <c r="P48"/>
  <c r="N8"/>
  <c r="N54"/>
  <c r="N19"/>
  <c r="P45"/>
  <c r="N47"/>
  <c r="P37"/>
  <c r="N36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" i="25"/>
  <c r="Q5"/>
  <c r="E5"/>
  <c r="J5"/>
  <c r="G5"/>
  <c r="H5"/>
  <c r="O5"/>
  <c r="M5"/>
  <c r="F5"/>
  <c r="I5"/>
  <c r="P500" i="31"/>
  <c r="D5" i="25"/>
  <c r="L5"/>
  <c r="K5"/>
  <c r="N5"/>
  <c r="N501" i="31"/>
  <c r="O501" l="1"/>
  <c r="Q19" i="27"/>
  <c r="Q18"/>
  <c r="Q17"/>
  <c r="P8"/>
  <c r="P7"/>
  <c r="O10"/>
  <c r="O4"/>
  <c r="O6"/>
  <c r="BM4" i="9"/>
  <c r="BM3"/>
  <c r="P501" i="31"/>
  <c r="B9" i="25"/>
  <c r="Q32" i="27" l="1"/>
  <c r="Q30"/>
  <c r="R9" i="25"/>
  <c r="O9"/>
  <c r="I9"/>
  <c r="L9"/>
  <c r="Q9"/>
  <c r="G9"/>
  <c r="H9"/>
  <c r="M9"/>
  <c r="F9"/>
  <c r="P9"/>
  <c r="J9"/>
  <c r="K9"/>
  <c r="N9"/>
  <c r="B10"/>
  <c r="C5"/>
  <c r="D9"/>
  <c r="E9"/>
  <c r="R10" l="1"/>
  <c r="Q10"/>
  <c r="M10"/>
  <c r="I10"/>
  <c r="K10"/>
  <c r="F10"/>
  <c r="P10"/>
  <c r="N10"/>
  <c r="G10"/>
  <c r="J10"/>
  <c r="L10"/>
  <c r="H10"/>
  <c r="O10"/>
  <c r="D10"/>
  <c r="E10"/>
  <c r="C9"/>
  <c r="C10"/>
  <c r="B11"/>
  <c r="R11" l="1"/>
  <c r="O11"/>
  <c r="K11"/>
  <c r="F11"/>
  <c r="I11"/>
  <c r="N11"/>
  <c r="Q11"/>
  <c r="L11"/>
  <c r="H11"/>
  <c r="P11"/>
  <c r="M11"/>
  <c r="G11"/>
  <c r="J11"/>
  <c r="C11"/>
  <c r="E11"/>
  <c r="D11"/>
  <c r="B12"/>
  <c r="R12" l="1"/>
  <c r="Q12"/>
  <c r="O12"/>
  <c r="G12"/>
  <c r="N12"/>
  <c r="I12"/>
  <c r="L12"/>
  <c r="H12"/>
  <c r="P12"/>
  <c r="M12"/>
  <c r="K12"/>
  <c r="F12"/>
  <c r="J12"/>
  <c r="D12"/>
  <c r="E12"/>
  <c r="B13"/>
  <c r="C12"/>
  <c r="R13" l="1"/>
  <c r="K13"/>
  <c r="Q13"/>
  <c r="P13"/>
  <c r="G13"/>
  <c r="N13"/>
  <c r="H13"/>
  <c r="O13"/>
  <c r="I13"/>
  <c r="L13"/>
  <c r="F13"/>
  <c r="M13"/>
  <c r="J13"/>
  <c r="D13"/>
  <c r="E13"/>
  <c r="B14"/>
  <c r="C13"/>
  <c r="R14" l="1"/>
  <c r="K14"/>
  <c r="C14"/>
  <c r="D14"/>
  <c r="N14"/>
  <c r="F14"/>
  <c r="J14"/>
  <c r="L14"/>
  <c r="G14"/>
  <c r="E14"/>
  <c r="O14"/>
  <c r="M14"/>
  <c r="P14"/>
  <c r="H14"/>
  <c r="I14"/>
  <c r="B15"/>
  <c r="Q14"/>
  <c r="R15" l="1"/>
  <c r="K15"/>
  <c r="B16"/>
  <c r="O15"/>
  <c r="G15"/>
  <c r="M15"/>
  <c r="C15"/>
  <c r="P15"/>
  <c r="Q15"/>
  <c r="I15"/>
  <c r="N15"/>
  <c r="E15"/>
  <c r="F15"/>
  <c r="D15"/>
  <c r="H15"/>
  <c r="L15"/>
  <c r="J15"/>
  <c r="R16" l="1"/>
  <c r="K16"/>
  <c r="B17"/>
  <c r="N16"/>
  <c r="F16"/>
  <c r="H16"/>
  <c r="C16"/>
  <c r="P16"/>
  <c r="G16"/>
  <c r="E16"/>
  <c r="O16"/>
  <c r="J16"/>
  <c r="M16"/>
  <c r="D16"/>
  <c r="Q16"/>
  <c r="I16"/>
  <c r="L16"/>
  <c r="R17" l="1"/>
  <c r="K17"/>
  <c r="E17"/>
  <c r="B18"/>
  <c r="G17"/>
  <c r="H17"/>
  <c r="C17"/>
  <c r="P17"/>
  <c r="N17"/>
  <c r="O17"/>
  <c r="M17"/>
  <c r="J17"/>
  <c r="L17"/>
  <c r="D17"/>
  <c r="F17"/>
  <c r="I17"/>
  <c r="Q17"/>
  <c r="R18" l="1"/>
  <c r="K18"/>
  <c r="D18"/>
  <c r="G18"/>
  <c r="L18"/>
  <c r="N18"/>
  <c r="J18"/>
  <c r="M18"/>
  <c r="E18"/>
  <c r="F18"/>
  <c r="C18"/>
  <c r="I18"/>
  <c r="P18"/>
  <c r="O18"/>
  <c r="H18"/>
  <c r="Q18"/>
  <c r="B19"/>
  <c r="R19" l="1"/>
  <c r="K19"/>
  <c r="F19"/>
  <c r="B20"/>
  <c r="N19"/>
  <c r="L19"/>
  <c r="G19"/>
  <c r="C19"/>
  <c r="E19"/>
  <c r="O19"/>
  <c r="J19"/>
  <c r="P19"/>
  <c r="M19"/>
  <c r="Q19"/>
  <c r="H19"/>
  <c r="D19"/>
  <c r="I19"/>
  <c r="R20" l="1"/>
  <c r="K20"/>
  <c r="G20"/>
  <c r="D20"/>
  <c r="O20"/>
  <c r="I20"/>
  <c r="P20"/>
  <c r="F20"/>
  <c r="E20"/>
  <c r="L20"/>
  <c r="H20"/>
  <c r="J20"/>
  <c r="N20"/>
  <c r="M20"/>
  <c r="B21"/>
  <c r="C20"/>
  <c r="Q20"/>
  <c r="R21" l="1"/>
  <c r="K21"/>
  <c r="G21"/>
  <c r="O21"/>
  <c r="E21"/>
  <c r="N21"/>
  <c r="C21"/>
  <c r="P21"/>
  <c r="D21"/>
  <c r="M21"/>
  <c r="I21"/>
  <c r="J21"/>
  <c r="L21"/>
  <c r="F21"/>
  <c r="B22"/>
  <c r="H21"/>
  <c r="Q21"/>
  <c r="R22" l="1"/>
  <c r="K22"/>
  <c r="D22"/>
  <c r="M22"/>
  <c r="P22"/>
  <c r="I22"/>
  <c r="N22"/>
  <c r="F22"/>
  <c r="G22"/>
  <c r="H22"/>
  <c r="B23"/>
  <c r="O22"/>
  <c r="E22"/>
  <c r="C22"/>
  <c r="L22"/>
  <c r="J22"/>
  <c r="Q22"/>
  <c r="R23" l="1"/>
  <c r="K23"/>
  <c r="B24"/>
  <c r="D23"/>
  <c r="I23"/>
  <c r="L23"/>
  <c r="E23"/>
  <c r="N23"/>
  <c r="G23"/>
  <c r="H23"/>
  <c r="P23"/>
  <c r="C23"/>
  <c r="Q23"/>
  <c r="O23"/>
  <c r="J23"/>
  <c r="M23"/>
  <c r="F23"/>
  <c r="R24" l="1"/>
  <c r="K24"/>
  <c r="C24"/>
  <c r="B25"/>
  <c r="G24"/>
  <c r="I24"/>
  <c r="F24"/>
  <c r="O24"/>
  <c r="N24"/>
  <c r="L24"/>
  <c r="M24"/>
  <c r="J24"/>
  <c r="Q24"/>
  <c r="E24"/>
  <c r="D24"/>
  <c r="P24"/>
  <c r="H24"/>
  <c r="R25" l="1"/>
  <c r="K25"/>
  <c r="B26"/>
  <c r="H25"/>
  <c r="O25"/>
  <c r="M25"/>
  <c r="G25"/>
  <c r="P25"/>
  <c r="E25"/>
  <c r="F25"/>
  <c r="I25"/>
  <c r="N25"/>
  <c r="C25"/>
  <c r="L25"/>
  <c r="Q25"/>
  <c r="J25"/>
  <c r="D25"/>
  <c r="R26" l="1"/>
  <c r="K26"/>
  <c r="G26"/>
  <c r="D26"/>
  <c r="N26"/>
  <c r="M26"/>
  <c r="J26"/>
  <c r="L26"/>
  <c r="I26"/>
  <c r="E26"/>
  <c r="P26"/>
  <c r="Q26"/>
  <c r="O26"/>
  <c r="H26"/>
  <c r="C26"/>
  <c r="B27"/>
  <c r="F26"/>
  <c r="R27" l="1"/>
  <c r="K27"/>
  <c r="F27"/>
  <c r="B28"/>
  <c r="D27"/>
  <c r="E27"/>
  <c r="C27"/>
  <c r="N27"/>
  <c r="O27"/>
  <c r="M27"/>
  <c r="L27"/>
  <c r="J27"/>
  <c r="Q27"/>
  <c r="I27"/>
  <c r="H27"/>
  <c r="G27"/>
  <c r="P27"/>
  <c r="R28" l="1"/>
  <c r="K28"/>
  <c r="E28"/>
  <c r="D28"/>
  <c r="I28"/>
  <c r="H28"/>
  <c r="G28"/>
  <c r="C28"/>
  <c r="O28"/>
  <c r="B29"/>
  <c r="M28"/>
  <c r="P28"/>
  <c r="Q28"/>
  <c r="L28"/>
  <c r="N28"/>
  <c r="J28"/>
  <c r="F28"/>
  <c r="R29" l="1"/>
  <c r="P29"/>
  <c r="L29"/>
  <c r="M29"/>
  <c r="N29"/>
  <c r="Q29"/>
  <c r="O29"/>
  <c r="K29"/>
  <c r="J29"/>
  <c r="D29"/>
  <c r="E29"/>
  <c r="H29"/>
  <c r="C29"/>
  <c r="I29"/>
  <c r="F29"/>
  <c r="B30"/>
  <c r="G29"/>
  <c r="R30" l="1"/>
  <c r="L30"/>
  <c r="O30"/>
  <c r="Q30"/>
  <c r="P30"/>
  <c r="N30"/>
  <c r="M30"/>
  <c r="K30"/>
  <c r="I30"/>
  <c r="J30"/>
  <c r="C30"/>
  <c r="G30"/>
  <c r="E30"/>
  <c r="F30"/>
  <c r="H30"/>
  <c r="B31"/>
  <c r="D30"/>
  <c r="R31" l="1"/>
  <c r="L31"/>
  <c r="N31"/>
  <c r="P31"/>
  <c r="O31"/>
  <c r="Q31"/>
  <c r="M31"/>
  <c r="K31"/>
  <c r="J31"/>
  <c r="I31"/>
  <c r="C31"/>
  <c r="F31"/>
  <c r="D31"/>
  <c r="H31"/>
  <c r="E31"/>
  <c r="G31"/>
  <c r="B32"/>
  <c r="R32" l="1"/>
  <c r="N32"/>
  <c r="L32"/>
  <c r="Q32"/>
  <c r="P32"/>
  <c r="O32"/>
  <c r="M32"/>
  <c r="K32"/>
  <c r="J32"/>
  <c r="C32"/>
  <c r="F32"/>
  <c r="D32"/>
  <c r="H32"/>
  <c r="I32"/>
  <c r="E32"/>
  <c r="B33"/>
  <c r="G32"/>
  <c r="R33" l="1"/>
  <c r="Q33"/>
  <c r="M33"/>
  <c r="P33"/>
  <c r="L33"/>
  <c r="N33"/>
  <c r="O33"/>
  <c r="K33"/>
  <c r="J33"/>
  <c r="D33"/>
  <c r="E33"/>
  <c r="I33"/>
  <c r="G33"/>
  <c r="B34"/>
  <c r="C33"/>
  <c r="H33"/>
  <c r="F33"/>
  <c r="R34" l="1"/>
  <c r="O34"/>
  <c r="M34"/>
  <c r="P34"/>
  <c r="N34"/>
  <c r="Q34"/>
  <c r="L34"/>
  <c r="K34"/>
  <c r="J34"/>
  <c r="B35"/>
  <c r="D34"/>
  <c r="F34"/>
  <c r="I34"/>
  <c r="C34"/>
  <c r="H34"/>
  <c r="G34"/>
  <c r="E34"/>
  <c r="R35" l="1"/>
  <c r="M35"/>
  <c r="N35"/>
  <c r="P35"/>
  <c r="O35"/>
  <c r="L35"/>
  <c r="Q35"/>
  <c r="K35"/>
  <c r="J35"/>
  <c r="C35"/>
  <c r="D35"/>
  <c r="E35"/>
  <c r="G35"/>
  <c r="H35"/>
  <c r="B36"/>
  <c r="F35"/>
  <c r="I35"/>
  <c r="R36" l="1"/>
  <c r="O36"/>
  <c r="P36"/>
  <c r="L36"/>
  <c r="M36"/>
  <c r="Q36"/>
  <c r="N36"/>
  <c r="K36"/>
  <c r="J36"/>
  <c r="B37"/>
  <c r="F36"/>
  <c r="C36"/>
  <c r="I36"/>
  <c r="H36"/>
  <c r="E36"/>
  <c r="G36"/>
  <c r="D36"/>
  <c r="R37" l="1"/>
  <c r="N37"/>
  <c r="L37"/>
  <c r="P37"/>
  <c r="M37"/>
  <c r="Q37"/>
  <c r="O37"/>
  <c r="K37"/>
  <c r="J37"/>
  <c r="H37"/>
  <c r="G37"/>
  <c r="D37"/>
  <c r="F37"/>
  <c r="C37"/>
  <c r="B38"/>
  <c r="I37"/>
  <c r="E37"/>
  <c r="Q38" l="1"/>
  <c r="P38"/>
  <c r="N38"/>
  <c r="O38"/>
  <c r="L38"/>
  <c r="K38"/>
  <c r="M38"/>
  <c r="R38"/>
  <c r="B39"/>
  <c r="I38"/>
  <c r="J38"/>
  <c r="F38"/>
  <c r="G38"/>
  <c r="D38"/>
  <c r="H38"/>
  <c r="E38"/>
  <c r="C38"/>
  <c r="N39" l="1"/>
  <c r="P39"/>
  <c r="Q39"/>
  <c r="O39"/>
  <c r="M39"/>
  <c r="K39"/>
  <c r="L39"/>
  <c r="R39"/>
  <c r="G39"/>
  <c r="E39"/>
  <c r="D39"/>
  <c r="J39"/>
  <c r="F39"/>
  <c r="C39"/>
  <c r="H39"/>
  <c r="I39"/>
  <c r="B40"/>
  <c r="M40" l="1"/>
  <c r="L40"/>
  <c r="O40"/>
  <c r="R40"/>
  <c r="N40"/>
  <c r="J40"/>
  <c r="K40"/>
  <c r="Q40"/>
  <c r="P40"/>
  <c r="G40"/>
  <c r="F40"/>
  <c r="H40"/>
  <c r="C40"/>
  <c r="I40"/>
  <c r="B41"/>
  <c r="E40"/>
  <c r="D40"/>
  <c r="J41" l="1"/>
  <c r="P41"/>
  <c r="M41"/>
  <c r="Q41"/>
  <c r="L41"/>
  <c r="R41"/>
  <c r="K41"/>
  <c r="O41"/>
  <c r="N41"/>
  <c r="F41"/>
  <c r="D41"/>
  <c r="C41"/>
  <c r="G41"/>
  <c r="E41"/>
  <c r="B42"/>
  <c r="I41"/>
  <c r="H41"/>
  <c r="P42" l="1"/>
  <c r="L42"/>
  <c r="M42"/>
  <c r="K42"/>
  <c r="Q42"/>
  <c r="J42"/>
  <c r="R42"/>
  <c r="O42"/>
  <c r="N42"/>
  <c r="D42"/>
  <c r="H42"/>
  <c r="C42"/>
  <c r="B43"/>
  <c r="E42"/>
  <c r="I42"/>
  <c r="F42"/>
  <c r="G42"/>
  <c r="L43" l="1"/>
  <c r="P43"/>
  <c r="R43"/>
  <c r="N43"/>
  <c r="Q43"/>
  <c r="J43"/>
  <c r="O43"/>
  <c r="K43"/>
  <c r="M43"/>
  <c r="I43"/>
  <c r="B44"/>
  <c r="F43"/>
  <c r="C43"/>
  <c r="H43"/>
  <c r="G43"/>
  <c r="D43"/>
  <c r="E43"/>
  <c r="M44" l="1"/>
  <c r="R44"/>
  <c r="P44"/>
  <c r="O44"/>
  <c r="N44"/>
  <c r="K44"/>
  <c r="Q44"/>
  <c r="L44"/>
  <c r="J44"/>
  <c r="F44"/>
  <c r="C44"/>
  <c r="H44"/>
  <c r="B45"/>
  <c r="G44"/>
  <c r="D44"/>
  <c r="I44"/>
  <c r="E44"/>
  <c r="L45" l="1"/>
  <c r="O45"/>
  <c r="K45"/>
  <c r="M45"/>
  <c r="J45"/>
  <c r="P45"/>
  <c r="N45"/>
  <c r="Q45"/>
  <c r="R45"/>
  <c r="G45"/>
  <c r="I45"/>
  <c r="H45"/>
  <c r="E45"/>
  <c r="C45"/>
  <c r="F45"/>
  <c r="B46"/>
  <c r="D45"/>
  <c r="R46" l="1"/>
  <c r="Q46"/>
  <c r="O46"/>
  <c r="P46"/>
  <c r="K46"/>
  <c r="M46"/>
  <c r="N46"/>
  <c r="L46"/>
  <c r="J46"/>
  <c r="E46"/>
  <c r="I46"/>
  <c r="G46"/>
  <c r="H46"/>
  <c r="F46"/>
  <c r="C46"/>
  <c r="D46"/>
  <c r="B47"/>
  <c r="J47" l="1"/>
  <c r="M47"/>
  <c r="R47"/>
  <c r="P47"/>
  <c r="O47"/>
  <c r="N47"/>
  <c r="Q47"/>
  <c r="L47"/>
  <c r="K47"/>
  <c r="D47"/>
  <c r="G47"/>
  <c r="B48"/>
  <c r="I47"/>
  <c r="H47"/>
  <c r="E47"/>
  <c r="C47"/>
  <c r="F47"/>
  <c r="P48" l="1"/>
  <c r="R48"/>
  <c r="O48"/>
  <c r="L48"/>
  <c r="J48"/>
  <c r="Q48"/>
  <c r="M48"/>
  <c r="K48"/>
  <c r="N48"/>
  <c r="F48"/>
  <c r="D48"/>
  <c r="B49"/>
  <c r="E48"/>
  <c r="H48"/>
  <c r="C48"/>
  <c r="G48"/>
  <c r="I48"/>
  <c r="Q49" l="1"/>
  <c r="J49"/>
  <c r="O49"/>
  <c r="N49"/>
  <c r="R49"/>
  <c r="K49"/>
  <c r="L49"/>
  <c r="M49"/>
  <c r="P49"/>
  <c r="G49"/>
  <c r="E49"/>
  <c r="I49"/>
  <c r="D49"/>
  <c r="H49"/>
  <c r="C49"/>
  <c r="F49"/>
  <c r="B50"/>
  <c r="N50" l="1"/>
  <c r="O50"/>
  <c r="L50"/>
  <c r="J50"/>
  <c r="K50"/>
  <c r="P50"/>
  <c r="R50"/>
  <c r="M50"/>
  <c r="Q50"/>
  <c r="E50"/>
  <c r="C50"/>
  <c r="B51"/>
  <c r="D50"/>
  <c r="I50"/>
  <c r="H50"/>
  <c r="F50"/>
  <c r="G50"/>
  <c r="P51" l="1"/>
  <c r="O51"/>
  <c r="J51"/>
  <c r="N51"/>
  <c r="L51"/>
  <c r="K51"/>
  <c r="R51"/>
  <c r="M51"/>
  <c r="Q51"/>
  <c r="E51"/>
  <c r="G51"/>
  <c r="H51"/>
  <c r="B52"/>
  <c r="F51"/>
  <c r="D51"/>
  <c r="I51"/>
  <c r="C51"/>
  <c r="J52" l="1"/>
  <c r="L52"/>
  <c r="O52"/>
  <c r="N52"/>
  <c r="M52"/>
  <c r="P52"/>
  <c r="R52"/>
  <c r="Q52"/>
  <c r="K52"/>
  <c r="F52"/>
  <c r="C52"/>
  <c r="B53"/>
  <c r="E52"/>
  <c r="G52"/>
  <c r="D52"/>
  <c r="H52"/>
  <c r="I52"/>
  <c r="N53" l="1"/>
  <c r="R53"/>
  <c r="L53"/>
  <c r="O53"/>
  <c r="Q53"/>
  <c r="M53"/>
  <c r="J53"/>
  <c r="P53"/>
  <c r="K53"/>
  <c r="F53"/>
  <c r="B54"/>
  <c r="G53"/>
  <c r="I53"/>
  <c r="D53"/>
  <c r="H53"/>
  <c r="E53"/>
  <c r="C53"/>
  <c r="J54" l="1"/>
  <c r="Q54"/>
  <c r="N54"/>
  <c r="M54"/>
  <c r="K54"/>
  <c r="L54"/>
  <c r="R54"/>
  <c r="P54"/>
  <c r="O54"/>
  <c r="G54"/>
  <c r="D54"/>
  <c r="I54"/>
  <c r="H54"/>
  <c r="E54"/>
  <c r="C54"/>
  <c r="B55"/>
  <c r="F54"/>
  <c r="M55" l="1"/>
  <c r="N55"/>
  <c r="L55"/>
  <c r="J55"/>
  <c r="O55"/>
  <c r="Q55"/>
  <c r="R55"/>
  <c r="P55"/>
  <c r="K55"/>
  <c r="D55"/>
  <c r="B56"/>
  <c r="F55"/>
  <c r="C55"/>
  <c r="G55"/>
  <c r="E55"/>
  <c r="I55"/>
  <c r="H55"/>
  <c r="M56" l="1"/>
  <c r="Q56"/>
  <c r="O56"/>
  <c r="K56"/>
  <c r="J56"/>
  <c r="P56"/>
  <c r="N56"/>
  <c r="L56"/>
  <c r="R56"/>
  <c r="G56"/>
  <c r="I56"/>
  <c r="D56"/>
  <c r="F56"/>
  <c r="E56"/>
  <c r="H56"/>
  <c r="C56"/>
  <c r="B57"/>
  <c r="Q57" l="1"/>
  <c r="O57"/>
  <c r="M57"/>
  <c r="R57"/>
  <c r="L57"/>
  <c r="P57"/>
  <c r="K57"/>
  <c r="J57"/>
  <c r="N57"/>
  <c r="F57"/>
  <c r="G57"/>
  <c r="E57"/>
  <c r="B58"/>
  <c r="I57"/>
  <c r="C57"/>
  <c r="H57"/>
  <c r="D57"/>
  <c r="O58" l="1"/>
  <c r="R58"/>
  <c r="N58"/>
  <c r="Q58"/>
  <c r="J58"/>
  <c r="M58"/>
  <c r="K58"/>
  <c r="P58"/>
  <c r="L58"/>
  <c r="D58"/>
  <c r="H58"/>
  <c r="F58"/>
  <c r="B59"/>
  <c r="E58"/>
  <c r="I58"/>
  <c r="C58"/>
  <c r="G58"/>
  <c r="M59" l="1"/>
  <c r="L59"/>
  <c r="J59"/>
  <c r="Q59"/>
  <c r="P59"/>
  <c r="R59"/>
  <c r="O59"/>
  <c r="N59"/>
  <c r="K59"/>
  <c r="I59"/>
  <c r="B60"/>
  <c r="G59"/>
  <c r="H59"/>
  <c r="F59"/>
  <c r="C59"/>
  <c r="E59"/>
  <c r="D59"/>
  <c r="Q60" l="1"/>
  <c r="M60"/>
  <c r="P60"/>
  <c r="R60"/>
  <c r="K60"/>
  <c r="O60"/>
  <c r="J60"/>
  <c r="N60"/>
  <c r="L60"/>
  <c r="F60"/>
  <c r="C60"/>
  <c r="D60"/>
  <c r="E60"/>
  <c r="B61"/>
  <c r="G60"/>
  <c r="I60"/>
  <c r="H60"/>
  <c r="K61" l="1"/>
  <c r="Q61"/>
  <c r="J61"/>
  <c r="P61"/>
  <c r="O61"/>
  <c r="R61"/>
  <c r="M61"/>
  <c r="N61"/>
  <c r="L61"/>
  <c r="F61"/>
  <c r="B62"/>
  <c r="D61"/>
  <c r="I61"/>
  <c r="E61"/>
  <c r="C61"/>
  <c r="G61"/>
  <c r="H61"/>
  <c r="N62" l="1"/>
  <c r="Q62"/>
  <c r="M62"/>
  <c r="K62"/>
  <c r="P62"/>
  <c r="J62"/>
  <c r="R62"/>
  <c r="O62"/>
  <c r="L62"/>
  <c r="E62"/>
  <c r="I62"/>
  <c r="G62"/>
  <c r="F62"/>
  <c r="B63"/>
  <c r="H62"/>
  <c r="C62"/>
  <c r="D62"/>
  <c r="P63" l="1"/>
  <c r="J63"/>
  <c r="R63"/>
  <c r="L63"/>
  <c r="N63"/>
  <c r="K63"/>
  <c r="Q63"/>
  <c r="O63"/>
  <c r="M63"/>
  <c r="E63"/>
  <c r="I63"/>
  <c r="F63"/>
  <c r="D63"/>
  <c r="G63"/>
  <c r="H63"/>
  <c r="C63"/>
  <c r="B64"/>
  <c r="J64" l="1"/>
  <c r="Q64"/>
  <c r="K64"/>
  <c r="P64"/>
  <c r="L64"/>
  <c r="R64"/>
  <c r="O64"/>
  <c r="M64"/>
  <c r="N64"/>
  <c r="F64"/>
  <c r="H64"/>
  <c r="I64"/>
  <c r="C64"/>
  <c r="D64"/>
  <c r="E64"/>
  <c r="G64"/>
  <c r="B65"/>
  <c r="M65" l="1"/>
  <c r="J65"/>
  <c r="O65"/>
  <c r="K65"/>
  <c r="L65"/>
  <c r="N65"/>
  <c r="P65"/>
  <c r="Q65"/>
  <c r="R65"/>
  <c r="G65"/>
  <c r="C65"/>
  <c r="D65"/>
  <c r="H65"/>
  <c r="F65"/>
  <c r="I65"/>
  <c r="B66"/>
  <c r="E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<sst xmlns="http://schemas.openxmlformats.org/spreadsheetml/2006/main" count="4428" uniqueCount="1806">
  <si>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</si>
  <si>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</si>
  <si>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</si>
  <si>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</si>
  <si>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</si>
  <si>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</si>
  <si>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</si>
  <si>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</si>
  <si>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</si>
  <si>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</si>
  <si>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</si>
  <si>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</si>
  <si>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</si>
  <si>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</si>
  <si>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</si>
  <si>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</si>
  <si>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</si>
  <si>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</si>
  <si>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</si>
  <si>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</si>
  <si>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</si>
  <si>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</si>
  <si>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</si>
  <si>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</si>
  <si>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</si>
  <si>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</si>
  <si>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</si>
  <si>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</si>
  <si>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</si>
  <si>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</si>
  <si>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</si>
  <si>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</si>
  <si>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</si>
  <si>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</si>
  <si>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</si>
  <si>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</si>
  <si>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</si>
  <si>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</si>
  <si>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</si>
  <si>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</si>
  <si>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</si>
  <si>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</si>
  <si>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</si>
  <si>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</si>
  <si>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</si>
  <si>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</si>
  <si>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</si>
  <si>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</si>
  <si>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</si>
  <si>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</si>
  <si>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</si>
  <si>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</si>
  <si>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</si>
  <si>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</si>
  <si>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</si>
  <si>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</si>
  <si>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</si>
  <si>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</si>
  <si>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</si>
  <si>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</si>
  <si>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</si>
  <si>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</si>
  <si>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</si>
  <si>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</si>
  <si>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</si>
  <si>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</si>
  <si>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</si>
  <si>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</si>
  <si>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</si>
  <si>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</si>
  <si>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</si>
  <si>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</si>
  <si>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</si>
  <si>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</si>
  <si>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</si>
  <si>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</si>
  <si>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</si>
  <si>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</si>
  <si>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</si>
  <si>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</si>
  <si>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</si>
  <si>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</si>
  <si>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</si>
  <si>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</si>
  <si>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</si>
  <si>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</si>
  <si>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</si>
  <si>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</si>
  <si>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</si>
  <si>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</si>
  <si>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</si>
  <si>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</si>
  <si>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</si>
  <si>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</si>
  <si>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</si>
  <si>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</si>
  <si>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</si>
  <si>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</si>
  <si>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</si>
  <si>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</si>
  <si>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</si>
  <si>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</si>
  <si>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</si>
  <si>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</si>
  <si>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</si>
  <si>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</si>
  <si>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</si>
  <si>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</si>
  <si>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</si>
  <si>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</si>
  <si>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</si>
  <si>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</si>
  <si>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</si>
  <si>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</si>
  <si>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</si>
  <si>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</si>
  <si>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</si>
  <si>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</si>
  <si>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</si>
  <si>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</si>
  <si>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</si>
  <si>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</si>
  <si>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</si>
  <si>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</si>
  <si>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</si>
  <si>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</si>
  <si>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</si>
  <si>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</si>
  <si>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</si>
  <si>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</si>
  <si>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</si>
  <si>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</si>
  <si>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</si>
  <si>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</si>
  <si>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</si>
  <si>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</si>
  <si>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</si>
  <si>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</si>
  <si>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</si>
  <si>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</si>
  <si>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</si>
  <si>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</si>
  <si>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</si>
  <si>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</si>
  <si>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</si>
  <si>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</si>
  <si>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</si>
  <si>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</si>
  <si>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</si>
  <si>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</si>
  <si>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</si>
  <si>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</si>
  <si>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</si>
  <si>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</si>
  <si>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</si>
  <si>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</si>
  <si>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</si>
  <si>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</si>
  <si>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</si>
  <si>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</si>
  <si>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</si>
  <si>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</si>
  <si>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</si>
  <si>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</si>
  <si>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</si>
  <si>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</si>
  <si>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</si>
  <si>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</si>
  <si>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</si>
  <si>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</si>
  <si>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</si>
  <si>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</si>
  <si>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</si>
  <si>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</si>
  <si>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</si>
  <si>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</si>
  <si>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</si>
  <si>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</si>
  <si>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</si>
  <si>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</si>
  <si>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</si>
  <si>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</si>
  <si>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</si>
  <si>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</si>
  <si>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</si>
  <si>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</si>
  <si>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</si>
  <si>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</si>
  <si>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</si>
  <si>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</si>
  <si>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</si>
  <si>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</si>
  <si>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</si>
  <si>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</si>
  <si>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</si>
  <si>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</si>
  <si>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</si>
  <si>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</si>
  <si>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</si>
  <si>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</si>
  <si>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</si>
  <si>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</si>
  <si>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</si>
  <si>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</si>
  <si>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</si>
  <si>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</si>
  <si>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</si>
  <si>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</si>
  <si>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</si>
  <si>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</si>
  <si>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</si>
  <si>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</si>
  <si>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</si>
  <si>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</si>
  <si>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</si>
  <si>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</si>
  <si>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</si>
  <si>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</si>
  <si>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</si>
  <si>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</si>
  <si>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</si>
  <si>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</si>
  <si>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</si>
  <si>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</si>
  <si>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</si>
  <si>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</si>
  <si>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</si>
  <si>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</si>
  <si>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</si>
  <si>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</si>
  <si>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</si>
  <si>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</si>
  <si>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</si>
  <si>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</si>
  <si>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</si>
  <si>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</si>
  <si>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</si>
  <si>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</si>
  <si>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</si>
  <si>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</si>
  <si>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</si>
  <si>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</si>
  <si>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</si>
  <si>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</si>
  <si>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</si>
  <si>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</si>
  <si>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</si>
  <si>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</si>
  <si>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</si>
  <si>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</si>
  <si>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</si>
  <si>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</si>
  <si>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</si>
  <si>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</si>
  <si>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</si>
  <si>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</si>
  <si>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</si>
  <si>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</si>
  <si>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</si>
  <si>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</si>
  <si>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</si>
  <si>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</si>
  <si>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</si>
  <si>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</si>
  <si>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</si>
  <si>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</si>
  <si>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</si>
  <si>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</si>
  <si>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</si>
  <si>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</si>
  <si>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</si>
  <si>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</si>
  <si>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</si>
  <si>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</si>
  <si>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</si>
  <si>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</si>
  <si>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</si>
  <si>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</si>
  <si>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</si>
  <si>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</si>
  <si>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</si>
  <si>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</si>
  <si>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</si>
  <si>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</si>
  <si>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</si>
  <si>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</si>
  <si>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</si>
  <si>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</si>
  <si>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</si>
  <si>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</si>
  <si>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</si>
  <si>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</si>
  <si>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</si>
  <si>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</si>
  <si>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</si>
  <si>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</si>
  <si>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</si>
  <si>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</si>
  <si>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</si>
  <si>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</si>
  <si>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</si>
  <si>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</si>
  <si>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</si>
  <si>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</si>
  <si>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</si>
  <si>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</si>
  <si>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</si>
  <si>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</si>
  <si>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</si>
  <si>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</si>
  <si>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</si>
  <si>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</si>
  <si>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</si>
  <si>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</si>
  <si>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</si>
  <si>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</si>
  <si>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</si>
  <si>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</si>
  <si>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</si>
  <si>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</si>
  <si>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</si>
  <si>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</si>
  <si>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</si>
  <si>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</si>
  <si>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</si>
  <si>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</si>
  <si>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</si>
  <si>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</si>
  <si>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</si>
  <si>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</si>
  <si>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</si>
  <si>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</si>
  <si>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</si>
  <si>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</si>
  <si>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</si>
  <si>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</si>
  <si>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</si>
  <si>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</si>
  <si>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</si>
  <si>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</si>
  <si>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</si>
  <si>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</si>
  <si>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</si>
  <si>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</si>
  <si>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</si>
  <si>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</si>
  <si>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</si>
  <si>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</si>
  <si>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</si>
  <si>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</si>
  <si>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</si>
  <si>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</si>
  <si>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</si>
  <si>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</si>
  <si>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</si>
  <si>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</si>
  <si>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</si>
  <si>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</si>
  <si>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</si>
  <si>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</si>
  <si>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</si>
  <si>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</si>
  <si>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</si>
  <si>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</si>
  <si>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</si>
  <si>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</si>
  <si>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</si>
  <si>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</si>
  <si>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</si>
  <si>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</si>
  <si>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</si>
  <si>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</si>
  <si>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</si>
  <si>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</si>
  <si>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</si>
  <si>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</si>
  <si>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</si>
  <si>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</si>
  <si>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</si>
  <si>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</si>
  <si>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</si>
  <si>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</si>
  <si>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</si>
  <si>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</si>
  <si>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</si>
  <si>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</si>
  <si>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</si>
  <si>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</si>
  <si>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</si>
  <si>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</si>
  <si>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</si>
  <si>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</si>
  <si>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</si>
  <si>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</si>
  <si>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</si>
  <si>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</si>
  <si>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</si>
  <si>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</si>
  <si>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</si>
  <si>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</si>
  <si>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</si>
  <si>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</si>
  <si>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</si>
  <si>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</si>
  <si>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</si>
  <si>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</si>
  <si>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</si>
  <si>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</si>
  <si>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</si>
  <si>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</si>
  <si>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</si>
  <si>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</si>
  <si>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</si>
  <si>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</si>
  <si>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</si>
  <si>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</si>
  <si>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</si>
  <si>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</si>
  <si>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</si>
  <si>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</si>
  <si>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</si>
  <si>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</si>
  <si>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</si>
  <si>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</si>
  <si>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</si>
  <si>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</si>
  <si>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</si>
  <si>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</si>
  <si>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</si>
  <si>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</si>
  <si>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</si>
  <si>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</si>
  <si>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</si>
  <si>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</si>
  <si>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</si>
  <si>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</si>
  <si>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</si>
  <si>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</si>
  <si>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</si>
  <si>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</si>
  <si>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</si>
  <si>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</si>
  <si>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</si>
  <si>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</si>
  <si>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</si>
  <si>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</si>
  <si>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</si>
  <si>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</si>
  <si>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</si>
  <si>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</si>
  <si>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</si>
  <si>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</si>
  <si>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</si>
  <si>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</si>
  <si>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</si>
  <si>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</si>
  <si>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</si>
  <si>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</si>
  <si>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</si>
  <si>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</si>
  <si>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</si>
  <si>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</si>
  <si>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</si>
  <si>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</si>
  <si>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</si>
  <si>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</si>
  <si>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</si>
  <si>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</si>
  <si>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</si>
  <si>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</si>
  <si>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</si>
  <si>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</si>
  <si>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</si>
  <si>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</si>
  <si>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</si>
  <si>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</si>
  <si>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</si>
  <si>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</si>
  <si>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</si>
  <si>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</si>
  <si>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</si>
  <si>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</si>
  <si>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</si>
  <si>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</si>
  <si>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</si>
  <si>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</si>
  <si>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</si>
  <si>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</si>
  <si>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</si>
  <si>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</si>
  <si>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</si>
  <si>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</si>
  <si>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</si>
  <si>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</si>
  <si>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</si>
  <si>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</si>
  <si>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</si>
  <si>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</si>
  <si>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</si>
  <si>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</si>
  <si>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</si>
  <si>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</si>
  <si>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</si>
  <si>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</si>
  <si>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</si>
  <si>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</si>
  <si>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</si>
  <si>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</si>
  <si>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</si>
  <si>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</si>
  <si>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</si>
  <si>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</si>
  <si>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</si>
  <si>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</si>
  <si>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</si>
  <si>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</si>
  <si>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</si>
  <si>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</si>
  <si>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</si>
  <si>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</si>
  <si>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</si>
  <si>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</si>
  <si>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</si>
  <si>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</si>
  <si>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</si>
  <si>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</si>
  <si>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</si>
  <si>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</si>
  <si>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</si>
  <si>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</si>
  <si>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</si>
  <si>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</si>
  <si>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</si>
  <si>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</si>
  <si>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</si>
  <si>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</si>
  <si>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</si>
  <si>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</si>
  <si>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</si>
  <si>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</si>
  <si>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</si>
  <si>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</si>
  <si>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</si>
  <si>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</si>
  <si>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</si>
  <si>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</si>
  <si>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</si>
  <si>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</si>
  <si>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</si>
  <si>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</si>
  <si>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</si>
  <si>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</si>
  <si>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</si>
  <si>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</si>
  <si>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</si>
  <si>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</si>
  <si>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</si>
  <si>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</si>
  <si>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</si>
  <si>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</si>
  <si>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</si>
  <si>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</si>
  <si>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</si>
  <si>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</si>
  <si>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</si>
  <si>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</si>
  <si>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</si>
  <si>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</si>
  <si>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</si>
  <si>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</si>
  <si>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</si>
  <si>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</si>
  <si>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</si>
  <si>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</si>
  <si>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</si>
  <si>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</si>
  <si>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</si>
  <si>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</si>
  <si>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</si>
  <si>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</si>
  <si>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</si>
  <si>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</si>
  <si>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</si>
  <si>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</si>
  <si>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</si>
  <si>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</si>
  <si>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</si>
  <si>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</si>
  <si>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</si>
  <si>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</si>
  <si>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</si>
  <si>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</si>
  <si>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</si>
  <si>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</si>
  <si>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</si>
  <si>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</si>
  <si>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</si>
  <si>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</si>
  <si>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</si>
  <si>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</si>
  <si>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</si>
  <si>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</si>
  <si>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</si>
  <si>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</si>
  <si>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</si>
  <si>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</si>
  <si>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</si>
  <si>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</si>
  <si>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</si>
  <si>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</si>
  <si>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</si>
  <si>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</si>
  <si>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</si>
  <si>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</si>
  <si>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</si>
  <si>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</si>
  <si>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</si>
  <si>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</si>
  <si>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</si>
  <si>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</si>
  <si>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</si>
  <si>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</si>
  <si>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</si>
  <si>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</si>
  <si>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</si>
  <si>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</si>
  <si>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</si>
  <si>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</si>
  <si>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</si>
  <si>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</si>
  <si>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</si>
  <si>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</si>
  <si>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</si>
  <si>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</si>
  <si>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</si>
  <si>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</si>
  <si>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</si>
  <si>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</si>
  <si>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</si>
  <si>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</si>
  <si>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</si>
  <si>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</si>
  <si>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</si>
  <si>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</si>
  <si>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</si>
  <si>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</si>
  <si>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</si>
  <si>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</si>
  <si>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</si>
  <si>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</si>
  <si>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</si>
  <si>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</si>
  <si>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</si>
  <si>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</si>
  <si>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</si>
  <si>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</si>
  <si>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</si>
  <si>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</si>
  <si>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</si>
  <si>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</si>
  <si>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</si>
  <si>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</si>
  <si>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</si>
  <si>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</si>
  <si>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</si>
  <si>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</si>
  <si>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</si>
  <si>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</si>
  <si>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</si>
  <si>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</si>
  <si>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</si>
  <si>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</si>
  <si>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</si>
  <si>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</si>
  <si>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</si>
  <si>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</si>
  <si>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</si>
  <si>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</si>
  <si>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</si>
  <si>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</si>
  <si>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</si>
  <si>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</si>
  <si>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</si>
  <si>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</si>
  <si>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</si>
  <si>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</si>
  <si>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</si>
  <si>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</si>
  <si>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</si>
  <si>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</si>
  <si>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</si>
  <si>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</si>
  <si>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</si>
  <si>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</si>
  <si>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</si>
  <si>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</si>
  <si>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</si>
  <si>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</si>
  <si>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</si>
  <si>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</si>
  <si>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</si>
  <si>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</si>
  <si>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</si>
  <si>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</si>
  <si>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</si>
  <si>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</si>
  <si>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</si>
  <si>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</si>
  <si>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</si>
  <si>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</si>
  <si>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</si>
  <si>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</si>
  <si>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</si>
  <si>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</si>
  <si>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</si>
  <si>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</si>
  <si>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</si>
  <si>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</si>
  <si>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</si>
  <si>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</si>
  <si>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</si>
  <si>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</si>
  <si>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</si>
  <si>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</si>
  <si>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</si>
  <si>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</si>
  <si>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</si>
  <si>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</si>
  <si>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</si>
  <si>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</si>
  <si>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</si>
  <si>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</si>
  <si>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</si>
  <si>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</si>
  <si>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</si>
  <si>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</si>
  <si>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</si>
  <si>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</si>
  <si>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</si>
  <si>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</si>
  <si>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</si>
  <si>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</si>
  <si>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</si>
  <si>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</si>
  <si>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</si>
  <si>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</si>
  <si>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</si>
  <si>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</si>
  <si>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</si>
  <si>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</si>
  <si>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</si>
  <si>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</si>
  <si>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</si>
  <si>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</si>
  <si>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</si>
  <si>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</si>
  <si>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</si>
  <si>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</si>
  <si>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</si>
  <si>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</si>
  <si>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</si>
  <si>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</si>
  <si>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</si>
  <si>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</si>
  <si>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</si>
  <si>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</si>
  <si>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</si>
  <si>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</si>
  <si>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</si>
  <si>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</si>
  <si>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</si>
  <si>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</si>
  <si>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</si>
  <si>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</si>
  <si>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</si>
  <si>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</si>
  <si>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</si>
  <si>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</si>
  <si>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</si>
  <si>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</si>
  <si>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</si>
  <si>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</si>
  <si>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</si>
  <si>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</si>
  <si>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</si>
  <si>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</si>
  <si>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</si>
  <si>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</si>
  <si>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</si>
  <si>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</si>
  <si>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</si>
  <si>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</si>
  <si>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</si>
  <si>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</si>
  <si>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</si>
  <si>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</si>
  <si>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</si>
  <si>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</si>
  <si>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</si>
  <si>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</si>
  <si>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</si>
  <si>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</si>
  <si>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</si>
  <si>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</si>
  <si>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</si>
  <si>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</si>
  <si>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</si>
  <si>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</si>
  <si>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</si>
  <si>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</si>
  <si>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</si>
  <si>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</si>
  <si>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</si>
  <si>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</si>
  <si>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</si>
  <si>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</si>
  <si>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</si>
  <si>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</si>
  <si>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</si>
  <si>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</si>
  <si>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</si>
  <si>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</si>
  <si>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</si>
  <si>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</si>
  <si>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</si>
  <si>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</si>
  <si>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</si>
  <si>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</si>
  <si>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</si>
  <si>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</si>
  <si>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</si>
  <si>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</si>
  <si>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</si>
  <si>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</si>
  <si>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</si>
  <si>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</si>
  <si>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</si>
  <si>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</si>
  <si>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</si>
  <si>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</si>
  <si>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</si>
  <si>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</si>
  <si>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</si>
  <si>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</si>
  <si>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</si>
  <si>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</si>
  <si>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</si>
  <si>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</si>
  <si>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</si>
  <si>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</si>
  <si>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</si>
  <si>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</si>
  <si>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</si>
  <si>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</si>
  <si>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</si>
  <si>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</si>
  <si>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</si>
  <si>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</si>
  <si>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</si>
  <si>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</si>
  <si>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</si>
  <si>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</si>
  <si>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</si>
  <si>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</si>
  <si>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</si>
  <si>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</si>
  <si>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</si>
  <si>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</si>
  <si>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</si>
  <si>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</si>
  <si>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</si>
  <si>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</si>
  <si>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</si>
  <si>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</si>
  <si>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</si>
  <si>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</si>
  <si>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</si>
  <si>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</si>
  <si>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</si>
  <si>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</si>
  <si>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</si>
  <si>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</si>
  <si>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</si>
  <si>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</si>
  <si>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</si>
  <si>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</si>
  <si>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</si>
  <si>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</si>
  <si>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</si>
  <si>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</si>
  <si>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</si>
  <si>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</si>
  <si>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</si>
  <si>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</si>
  <si>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</si>
  <si>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</si>
  <si>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</si>
  <si>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</si>
  <si>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</si>
  <si>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</si>
  <si>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</si>
  <si>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</si>
  <si>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</si>
  <si>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</si>
  <si>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</si>
  <si>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</si>
  <si>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</si>
  <si>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</si>
  <si>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</si>
  <si>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</si>
  <si>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</si>
  <si>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</si>
  <si>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</si>
  <si>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</si>
  <si>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</si>
  <si>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</si>
  <si>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</si>
  <si>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</si>
  <si>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</si>
  <si>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</si>
  <si>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</si>
  <si>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</si>
  <si>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</si>
  <si>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</si>
  <si>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</si>
  <si>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</si>
  <si>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</si>
  <si>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</si>
  <si>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</si>
  <si>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</si>
  <si>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</si>
  <si>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</si>
  <si>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</si>
  <si>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</si>
  <si>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</si>
  <si>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</si>
  <si>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</si>
  <si>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</si>
  <si>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</si>
  <si>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</si>
  <si>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</si>
  <si>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</si>
  <si>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</si>
  <si>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</si>
  <si>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</si>
  <si>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</si>
  <si>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</si>
  <si>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</si>
  <si>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</si>
  <si>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</si>
  <si>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</si>
  <si>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</si>
  <si>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</si>
  <si>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</si>
  <si>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</si>
  <si>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</si>
  <si>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</si>
  <si>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</si>
  <si>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</si>
  <si>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</si>
  <si>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</si>
  <si>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</si>
  <si>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</si>
  <si>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</si>
  <si>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</si>
  <si>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</si>
  <si>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</si>
  <si>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</si>
  <si>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</si>
  <si>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</si>
  <si>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</si>
  <si>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</si>
  <si>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</si>
  <si>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</si>
  <si>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</si>
  <si>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</si>
  <si>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</si>
  <si>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</si>
  <si>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</si>
  <si>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</si>
  <si>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</si>
  <si>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</si>
  <si>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</si>
  <si>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</si>
  <si>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</si>
  <si>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</si>
  <si>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</si>
  <si>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</si>
  <si>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</si>
  <si>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</si>
  <si>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</si>
  <si>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</si>
  <si>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</si>
  <si>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</si>
  <si>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</si>
  <si>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</si>
  <si>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</si>
  <si>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</si>
  <si>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</si>
  <si>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</si>
  <si>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</si>
  <si>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</si>
  <si>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</si>
  <si>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</si>
  <si>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</si>
  <si>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</si>
  <si>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</si>
  <si>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</si>
  <si>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</si>
  <si>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</si>
  <si>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</si>
  <si>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</si>
  <si>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</si>
  <si>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</si>
  <si>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</si>
  <si>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</si>
  <si>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</si>
  <si>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</si>
  <si>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</si>
  <si>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</si>
  <si>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</si>
  <si>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</si>
  <si>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</si>
  <si>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</si>
  <si>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</si>
  <si>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</si>
  <si>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</si>
  <si>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</si>
  <si>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</si>
  <si>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</si>
  <si>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</si>
  <si>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</si>
  <si>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</si>
  <si>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</si>
  <si>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</si>
  <si>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</si>
  <si>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</si>
  <si>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</si>
  <si>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</si>
  <si>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</si>
  <si>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</si>
  <si>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</si>
  <si>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</si>
  <si>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</si>
  <si>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</si>
  <si>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</si>
  <si>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</si>
  <si>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</si>
  <si>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</si>
  <si>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</si>
  <si>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</si>
  <si>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</si>
  <si>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</si>
  <si>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</si>
  <si>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</si>
  <si>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</si>
  <si>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</si>
  <si>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</si>
  <si>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</si>
  <si>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</si>
  <si>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</si>
  <si>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</si>
  <si>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</si>
  <si>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</si>
  <si>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</si>
  <si>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</si>
  <si>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</si>
  <si>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</si>
  <si>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</si>
  <si>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</si>
  <si>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</si>
  <si>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</si>
  <si>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</si>
  <si>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</si>
  <si>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</si>
  <si>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</si>
  <si>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</si>
  <si>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</si>
  <si>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</si>
  <si>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</si>
  <si>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</si>
  <si>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</si>
  <si>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</si>
  <si>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</si>
  <si>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</si>
  <si>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</si>
  <si>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</si>
  <si>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</si>
  <si>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</si>
  <si>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</si>
  <si>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</si>
  <si>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</si>
  <si>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</si>
  <si>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</si>
  <si>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</si>
  <si>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</si>
  <si>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</si>
  <si>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</si>
  <si>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</si>
  <si>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</si>
  <si>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</si>
  <si>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</si>
  <si>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</si>
  <si>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</si>
  <si>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</si>
  <si>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</si>
  <si>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</si>
  <si>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</si>
  <si>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</si>
  <si>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</si>
  <si>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</si>
  <si>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</si>
  <si>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</si>
  <si>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</si>
  <si>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</si>
  <si>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</si>
  <si>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</si>
  <si>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</si>
  <si>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</si>
  <si>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</si>
  <si>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</si>
  <si>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</si>
  <si>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</si>
  <si>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</si>
  <si>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</si>
  <si>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</si>
  <si>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</si>
  <si>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</si>
  <si>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</si>
  <si>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</si>
  <si>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</si>
  <si>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</si>
  <si>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</si>
  <si>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</si>
  <si>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</si>
  <si>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</si>
  <si>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</si>
  <si>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</si>
  <si>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</si>
  <si>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</si>
  <si>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</si>
  <si>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</si>
  <si>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</si>
  <si>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</si>
  <si>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</si>
  <si>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</si>
  <si>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</si>
  <si>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</si>
  <si>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</si>
  <si>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</si>
  <si>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</si>
  <si>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</si>
  <si>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</si>
  <si>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</si>
  <si>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</si>
  <si>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</si>
  <si>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</si>
  <si>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</si>
  <si>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</si>
  <si>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</si>
  <si>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</si>
  <si>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</si>
  <si>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</si>
  <si>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</si>
  <si>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</si>
  <si>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</si>
  <si>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</si>
  <si>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</si>
  <si>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</si>
  <si>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</si>
  <si>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</si>
  <si>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</si>
  <si>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</si>
  <si>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</si>
  <si>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</si>
  <si>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</si>
  <si>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</si>
  <si>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</si>
  <si>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</si>
  <si>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</si>
  <si>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</si>
  <si>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</si>
  <si>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</si>
  <si>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</si>
  <si>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</si>
  <si>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</si>
  <si>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</si>
  <si>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</si>
  <si>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</si>
  <si>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</si>
  <si>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</si>
  <si>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</si>
  <si>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</si>
  <si>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</si>
  <si>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</si>
  <si>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</si>
  <si>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</si>
  <si>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</si>
  <si>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</si>
  <si>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</si>
  <si>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</si>
  <si>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</si>
  <si>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</si>
  <si>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</si>
  <si>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</si>
  <si>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</si>
  <si>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</si>
  <si>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</si>
  <si>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</si>
  <si>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</si>
  <si>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</si>
  <si>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</si>
  <si>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</si>
  <si>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</si>
  <si>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</si>
  <si>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</si>
  <si>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</si>
  <si>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</si>
  <si>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</si>
  <si>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</si>
  <si>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</si>
  <si>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</si>
  <si>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</si>
  <si>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</si>
  <si>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</si>
  <si>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</si>
  <si>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</si>
  <si>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</si>
  <si>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</si>
  <si>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</si>
  <si>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</si>
  <si>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</si>
  <si>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</si>
  <si>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</si>
  <si>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</si>
  <si>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</si>
  <si>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</si>
  <si>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</si>
  <si>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</si>
  <si>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</si>
  <si>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</si>
  <si>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</si>
  <si>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</si>
  <si>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</si>
  <si>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</si>
  <si>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</si>
  <si>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</si>
  <si>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</si>
  <si>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</si>
  <si>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</si>
  <si>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</si>
  <si>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</si>
  <si>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</si>
  <si>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</si>
  <si>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</si>
  <si>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</si>
  <si>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</si>
  <si>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</si>
  <si>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</si>
  <si>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</si>
  <si>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</si>
  <si>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</si>
  <si>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</si>
  <si>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</si>
  <si>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</si>
  <si>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</si>
  <si>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</si>
  <si>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</si>
  <si>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</si>
  <si>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</si>
  <si>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</si>
  <si>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</si>
  <si>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</si>
  <si>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</si>
  <si>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</si>
  <si>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</si>
  <si>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</si>
  <si>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</si>
  <si>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</si>
  <si>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</si>
  <si>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</si>
  <si>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</si>
  <si>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</si>
  <si>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</si>
  <si>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</si>
  <si>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</si>
  <si>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</si>
  <si>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</si>
  <si>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</si>
  <si>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</si>
  <si>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</si>
  <si>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</si>
  <si>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</si>
  <si>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</si>
  <si>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</si>
  <si>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</si>
  <si>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</si>
  <si>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</si>
  <si>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</si>
  <si>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</si>
  <si>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</si>
  <si>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</si>
  <si>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</si>
  <si>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</si>
  <si>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</si>
  <si>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</si>
  <si>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</si>
  <si>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</si>
  <si>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</si>
  <si>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</si>
  <si>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</si>
  <si>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</si>
  <si>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</si>
  <si>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</si>
  <si>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</si>
  <si>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</si>
  <si>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</si>
  <si>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</si>
  <si>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</si>
  <si>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</si>
  <si>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</si>
  <si>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</si>
  <si>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</si>
  <si>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</si>
  <si>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</si>
  <si>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</si>
  <si>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</si>
  <si>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</si>
  <si>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</si>
  <si>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</si>
  <si>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</si>
  <si>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</si>
  <si>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</si>
  <si>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</si>
  <si>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</si>
  <si>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</si>
  <si>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</si>
  <si>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</si>
  <si>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</si>
  <si>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</si>
  <si>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</si>
  <si>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</si>
  <si>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</si>
  <si>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</si>
  <si>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</si>
  <si>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</si>
  <si>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</si>
  <si>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</si>
  <si>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</si>
  <si>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</si>
  <si>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</si>
  <si>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</si>
  <si>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</si>
  <si>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</si>
  <si>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</si>
  <si>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</si>
  <si>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</si>
  <si>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</si>
  <si>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</si>
  <si>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</si>
  <si>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</si>
  <si>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</si>
  <si>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</si>
  <si>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</si>
  <si>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</si>
  <si>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</si>
  <si>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</si>
  <si>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</si>
  <si>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</si>
  <si>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</si>
  <si>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</si>
  <si>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</si>
  <si>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</si>
  <si>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</si>
  <si>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</si>
  <si>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</si>
  <si>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</si>
  <si>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</si>
  <si>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</si>
  <si>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</si>
  <si>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</si>
  <si>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</si>
  <si>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</si>
  <si>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</si>
  <si>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</si>
  <si>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</si>
  <si>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</si>
  <si>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</si>
  <si>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</si>
  <si>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</si>
  <si>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</si>
  <si>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</si>
  <si>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</si>
  <si>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</si>
  <si>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</si>
  <si>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</si>
  <si>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</si>
  <si>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</si>
  <si>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</si>
  <si>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</si>
  <si>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</si>
  <si>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</si>
  <si>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</si>
  <si>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</si>
  <si>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</si>
  <si>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</si>
  <si>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</si>
  <si>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</si>
  <si>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</si>
  <si>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</si>
  <si>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</si>
  <si>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</si>
  <si>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</si>
  <si>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</si>
  <si>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</si>
  <si>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</si>
  <si>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</si>
  <si>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</si>
  <si>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</si>
  <si>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</si>
  <si>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</si>
  <si>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</si>
  <si>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</si>
  <si>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</si>
  <si>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</si>
  <si>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</si>
  <si>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</si>
  <si>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</si>
  <si>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</si>
  <si>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</si>
  <si>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</si>
  <si>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</si>
  <si>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</si>
  <si>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</si>
  <si>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</si>
  <si>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</si>
  <si>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</si>
  <si>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</si>
  <si>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</si>
  <si>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</si>
  <si>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</si>
  <si>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</si>
  <si>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</si>
  <si>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</si>
  <si>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</si>
  <si>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</si>
  <si>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</si>
  <si>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</si>
  <si>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</si>
  <si>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</si>
  <si>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</si>
  <si>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</si>
  <si>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</si>
  <si>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</si>
  <si>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</si>
  <si>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</si>
  <si>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</si>
  <si>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</si>
  <si>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</si>
  <si>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</si>
  <si>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</si>
  <si>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</si>
  <si>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</si>
  <si>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</si>
  <si>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</si>
  <si>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</si>
  <si>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</si>
  <si>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</si>
  <si>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</si>
  <si>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</si>
  <si>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</si>
  <si>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</si>
  <si>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</si>
  <si>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</si>
  <si>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</si>
  <si>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</si>
  <si>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</si>
  <si>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</si>
  <si>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</si>
  <si>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</si>
  <si>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</si>
  <si>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</si>
  <si>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</si>
  <si>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</si>
  <si>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</si>
  <si>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</si>
  <si>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</si>
  <si>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</si>
  <si>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</si>
  <si>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</si>
  <si>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</si>
  <si>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</si>
  <si>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</si>
  <si>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</si>
  <si>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</si>
  <si>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</si>
  <si>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</si>
  <si>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</si>
  <si>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</si>
  <si>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</si>
  <si>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</si>
  <si>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</si>
  <si>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</si>
  <si>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</si>
  <si>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</si>
  <si>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</si>
  <si>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</si>
  <si>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</si>
  <si>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</si>
  <si>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</si>
  <si>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</si>
  <si>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</si>
  <si>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</si>
  <si>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</si>
  <si>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</si>
  <si>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</si>
  <si>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</si>
  <si>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</si>
  <si>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</si>
  <si>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</si>
  <si>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</si>
  <si>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</si>
  <si>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</si>
  <si>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</si>
  <si>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</si>
  <si>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</si>
  <si>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</si>
  <si>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</si>
  <si>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</si>
  <si>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</si>
  <si>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</si>
  <si>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</si>
  <si>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</si>
  <si>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</si>
  <si>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</si>
  <si>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</si>
  <si>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</si>
  <si>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</si>
  <si>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</si>
  <si>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</si>
  <si>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</si>
  <si>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</si>
  <si>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</si>
  <si>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</si>
  <si>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</si>
  <si>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</si>
  <si>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</si>
  <si>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</si>
  <si>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</si>
  <si>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</si>
  <si>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</si>
  <si>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</si>
  <si>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</si>
  <si>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</si>
  <si>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</si>
  <si>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</si>
  <si>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</si>
  <si>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</si>
  <si>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</si>
  <si>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</si>
  <si>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</si>
  <si>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</si>
  <si>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</si>
  <si>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</si>
  <si>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</si>
  <si>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</si>
  <si>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</si>
  <si>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</si>
  <si>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</si>
  <si>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</si>
  <si>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</si>
  <si>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</si>
  <si>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</si>
  <si>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</si>
  <si>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</si>
  <si>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</si>
  <si>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</si>
  <si>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</si>
  <si>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</si>
  <si>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</si>
  <si>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</si>
  <si>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</si>
  <si>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</si>
  <si>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</si>
  <si>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</si>
  <si>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</si>
  <si>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</si>
  <si>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</si>
  <si>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</si>
  <si>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</si>
  <si>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</si>
  <si>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</si>
  <si>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</si>
  <si>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</si>
  <si>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</si>
  <si>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</si>
  <si>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</si>
  <si>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</si>
  <si>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</si>
  <si>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</si>
  <si>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</si>
  <si>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</si>
  <si>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</si>
  <si>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</si>
  <si>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</si>
  <si>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</si>
  <si>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</si>
  <si>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</si>
  <si>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</si>
  <si>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</si>
  <si>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</si>
  <si>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</si>
  <si>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</si>
  <si>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</si>
  <si>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</si>
  <si>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</si>
  <si>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</si>
  <si>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</si>
  <si>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</si>
  <si>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</si>
  <si>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</si>
  <si>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</si>
  <si>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</si>
  <si>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</si>
  <si>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</si>
  <si>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</si>
  <si>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</si>
  <si>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</si>
  <si>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</si>
  <si>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</si>
  <si>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</si>
  <si>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</si>
  <si>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</si>
  <si>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</si>
  <si>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</si>
  <si>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</si>
  <si>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</si>
  <si>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</si>
  <si>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</si>
  <si>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</si>
  <si>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</si>
  <si>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</si>
  <si>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</si>
  <si>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</si>
  <si>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</si>
  <si>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</si>
  <si>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</si>
  <si>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</si>
  <si>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</si>
  <si>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</si>
  <si>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</si>
  <si>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</si>
  <si>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</si>
  <si>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</si>
  <si>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</si>
  <si>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</si>
  <si>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</si>
  <si>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</si>
  <si>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</si>
  <si>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</si>
  <si>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</si>
  <si>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</si>
  <si>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</si>
  <si>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</si>
  <si>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</si>
  <si>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</si>
  <si>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</si>
  <si>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</si>
  <si>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</si>
  <si>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</si>
  <si>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</si>
  <si>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</si>
  <si>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</si>
  <si>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</si>
  <si>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</si>
  <si>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</si>
  <si>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</si>
  <si>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</si>
  <si>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</si>
  <si>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</si>
  <si>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</si>
  <si>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</si>
  <si>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</si>
  <si>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</si>
  <si>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</si>
  <si>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</si>
  <si>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</si>
  <si>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</si>
  <si>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</si>
  <si>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</si>
  <si>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</si>
  <si>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</si>
  <si>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</si>
  <si>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</si>
  <si>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</si>
  <si>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</si>
  <si>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</si>
  <si>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</si>
  <si>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</si>
  <si>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</si>
  <si>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</si>
  <si>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</si>
  <si>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</si>
  <si>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</si>
  <si>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</si>
  <si>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</si>
  <si>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</si>
  <si>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</si>
  <si>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</si>
  <si>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</si>
  <si>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</si>
  <si>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</si>
  <si>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</si>
  <si>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</si>
  <si>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</si>
  <si>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</si>
  <si>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</si>
  <si>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</si>
  <si>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</si>
  <si>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</si>
  <si>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</si>
  <si>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</si>
  <si>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</si>
  <si>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</si>
  <si>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</si>
  <si>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</si>
  <si>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</si>
  <si>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</si>
  <si>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</si>
  <si>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</si>
  <si>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</si>
  <si>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</si>
  <si>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</si>
  <si>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</si>
  <si>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</si>
  <si>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</si>
  <si>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</si>
  <si>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</si>
  <si>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</si>
  <si>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</si>
  <si>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</si>
  <si>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</si>
  <si>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</si>
  <si>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</si>
  <si>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</si>
  <si>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</si>
  <si>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</si>
  <si>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</si>
  <si>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</si>
  <si>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</si>
  <si>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</si>
  <si>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</si>
  <si>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</si>
  <si>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</si>
  <si>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</si>
  <si>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</si>
  <si>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</si>
  <si>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</si>
  <si>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</si>
  <si>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</si>
  <si>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</si>
  <si>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</si>
  <si>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</si>
  <si>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</si>
  <si>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</si>
  <si>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</si>
  <si>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</si>
  <si>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</si>
  <si>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</si>
  <si>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</si>
  <si>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</si>
  <si>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</si>
  <si>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</si>
  <si>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</si>
  <si>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</si>
  <si>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</si>
  <si>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</si>
  <si>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</si>
  <si>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</si>
  <si>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</si>
  <si>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</si>
  <si>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</si>
  <si>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</si>
  <si>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</si>
  <si>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</si>
  <si>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</si>
  <si>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</si>
  <si>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</si>
  <si>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</si>
  <si>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</si>
  <si>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</si>
  <si>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</si>
  <si>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</si>
  <si>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</si>
  <si>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</si>
  <si>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</si>
  <si>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</si>
  <si>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Sales B2B Function Code</t>
  </si>
  <si>
    <t>Sales B2C Function Code</t>
  </si>
  <si>
    <t>Function code used in sales form B2C</t>
  </si>
  <si>
    <t>Cheque Receipt Default Bank Code</t>
  </si>
  <si>
    <t>Cheque Receipt Default PDC Code</t>
  </si>
  <si>
    <t>120301000001</t>
  </si>
  <si>
    <t>120102000001</t>
  </si>
  <si>
    <t>Default Bank code for cheque receipt</t>
  </si>
  <si>
    <t>Default PDC code for cheque receipt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</si>
</sst>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49" fontId="2" fillId="0" borderId="0" xfId="0" applyNumberFormat="1" applyFont="1" applyBorder="1" applyAlignment="1">
      <alignment horizontal="left"/>
    </xf>
  </cellXfs>
  <cellStyles count="1">
    <cellStyle name="Normal" xfId="0" builtinId="0"/>
  </cellStyles>
  <dxfs count="47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1">
  <autoFilter ref="A1:J74"/>
  <tableColumns count="10">
    <tableColumn id="2" name="Name" dataDxfId="470"/>
    <tableColumn id="10" name="Table" dataDxfId="469">
      <calculatedColumnFormula>[Name]</calculatedColumnFormula>
    </tableColumn>
    <tableColumn id="5" name="Singular Name" dataDxfId="468">
      <calculatedColumnFormula>IF(RIGHT([Name],3)="ies",MID([Name],1,LEN([Name])-3)&amp;"y",IF(RIGHT([Name],1)="s",MID([Name],1,LEN([Name])-1),[Name]))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SUBSTITUTE(PROPER([Singular Name]),"_","")</calculatedColumnFormula>
    </tableColumn>
    <tableColumn id="1" name="Migration Artisan" dataDxfId="465">
      <calculatedColumnFormula>"php artisan make:migration create_"&amp;[Table]&amp;"_table --create="&amp;[Table]</calculatedColumnFormula>
    </tableColumn>
    <tableColumn id="6" name="Model Artisan" dataDxfId="464">
      <calculatedColumnFormula>"php artisan make:model "&amp;[Class Name]</calculatedColumnFormula>
    </tableColumn>
    <tableColumn id="3" name="Model Statement" dataDxfId="463">
      <calculatedColumnFormula>"protected $table = '"&amp;[Table]&amp;"';"</calculatedColumnFormula>
    </tableColumn>
    <tableColumn id="7" name="Seeder Artisan" dataDxfId="462">
      <calculatedColumnFormula>"php artisan make:seed "&amp;[Class Name]&amp;"TableSeeder"</calculatedColumnFormula>
    </tableColumn>
    <tableColumn id="9" name="Seeder Class" dataDxfId="46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6" dataDxfId="345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4">
      <calculatedColumnFormula>'Table Seed Map'!$A$34&amp;"-"&amp;(COUNTA($E$1:ResourceAction[[#This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0">
      <calculatedColumnFormula>IFERROR(VLOOKUP(ResourceAction[[#This Row],[Resource Name]],ResourceTable[[RName]:[No]],3,0),"resource")</calculatedColumnFormula>
    </tableColumn>
    <tableColumn id="4" name="Name" dataDxfId="339"/>
    <tableColumn id="6" name="Description" dataDxfId="338"/>
    <tableColumn id="7" name="Title" dataDxfId="337"/>
    <tableColumn id="8" name="Type" dataDxfId="336"/>
    <tableColumn id="9" name="Menu" dataDxfId="335"/>
    <tableColumn id="20" name="Primary Method" dataDxfId="334">
      <calculatedColumnFormula>'Table Seed Map'!$A$35&amp;"-"&amp;(COUNTA($E$1:ResourceAction[[#This Row],[Resource]])-2)</calculatedColumnFormula>
    </tableColumn>
    <tableColumn id="12" name="Method ID" dataDxfId="333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2">
      <calculatedColumnFormula>IF(ResourceAction[[#This Row],[No]]="id","resource_action",ResourceAction[[#This Row],[No]])</calculatedColumnFormula>
    </tableColumn>
    <tableColumn id="15" name="Method Type" dataDxfId="331"/>
    <tableColumn id="16" name="IDN 1" dataDxfId="33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5"/>
    <tableColumn id="22" name="IDN2" dataDxfId="324"/>
    <tableColumn id="24" name="IDN3" dataDxfId="323"/>
    <tableColumn id="25" name="IDN4" dataDxfId="322"/>
    <tableColumn id="23" name="IDN5" dataDxfId="321"/>
    <tableColumn id="1" name="AID" dataDxfId="320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19" dataDxfId="318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7"/>
    <tableColumn id="3" name="Action" dataDxfId="316">
      <calculatedColumnFormula>VLOOKUP(ActionListNData[[#This Row],[Action Name]],ResourceAction[[Display]:[No]],3,0)</calculatedColumnFormula>
    </tableColumn>
    <tableColumn id="5" name="Resource List" dataDxfId="315"/>
    <tableColumn id="6" name="Resource Data" dataDxfId="314"/>
    <tableColumn id="9" name="Primary List" dataDxfId="313">
      <calculatedColumnFormula>'Table Seed Map'!$A$37&amp;"-"&amp;-1+COUNTA($AC$1:ActionListNData[[#This Row],[Resource List]])</calculatedColumnFormula>
    </tableColumn>
    <tableColumn id="10" name="List ID" dataDxfId="312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1">
      <calculatedColumnFormula>ActionListNData[[#This Row],[Action]]</calculatedColumnFormula>
    </tableColumn>
    <tableColumn id="4" name="List" dataDxfId="31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9">
      <calculatedColumnFormula>'Table Seed Map'!$A$38&amp;"-"&amp;-1+COUNTA($AD$1:ActionListNData[[#This Row],[Resource Data]])</calculatedColumnFormula>
    </tableColumn>
    <tableColumn id="12" name="Data ID" dataDxfId="308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7">
      <calculatedColumnFormula>ActionListNData[[#This Row],[Action]]</calculatedColumnFormula>
    </tableColumn>
    <tableColumn id="2" name="Data" dataDxfId="30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5" dataDxfId="304">
  <autoFilter ref="AN1:AS2"/>
  <tableColumns count="6">
    <tableColumn id="1" name="Action Name for Attr" dataDxfId="303"/>
    <tableColumn id="5" name="Primary" dataDxfId="302">
      <calculatedColumnFormula>'Table Seed Map'!$A$36&amp;"-"&amp;(COUNTA($AN$2:ActionAttr[[#This Row],[Action Name for Attr]]))</calculatedColumnFormula>
    </tableColumn>
    <tableColumn id="6" name="No" dataDxfId="301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9"/>
    <tableColumn id="3" name="Value" dataDxfId="29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7" dataDxfId="296">
  <autoFilter ref="A1:K8">
    <filterColumn colId="1"/>
    <filterColumn colId="2"/>
    <filterColumn colId="4"/>
    <filterColumn colId="7"/>
    <filterColumn colId="10"/>
  </autoFilter>
  <tableColumns count="11">
    <tableColumn id="1" name="Primary" dataDxfId="295">
      <calculatedColumnFormula>'Table Seed Map'!$A$11&amp;"-"&amp;(COUNTA($F$1:ResourceForms[[#This Row],[Resource]])-2)</calculatedColumnFormula>
    </tableColumn>
    <tableColumn id="11" name="FormName" dataDxfId="294">
      <calculatedColumnFormula>ResourceForms[[#This Row],[Resource Name]]&amp;"/"&amp;ResourceForms[[#This Row],[Name]]</calculatedColumnFormula>
    </tableColumn>
    <tableColumn id="10" name="No" dataDxfId="293">
      <calculatedColumnFormula>COUNTA($A$1:ResourceForms[[#This Row],[Primary]])-2</calculatedColumnFormula>
    </tableColumn>
    <tableColumn id="2" name="Resource Name" dataDxfId="292"/>
    <tableColumn id="12" name="ID" dataDxfId="291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0">
      <calculatedColumnFormula>IFERROR(VLOOKUP(ResourceForms[[#This Row],[Resource Name]],ResourceTable[[RName]:[No]],3,0),"resource")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4" dataDxfId="283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2">
      <calculatedColumnFormula>'Table Seed Map'!$A$12&amp;"-"&amp;FormFields[[#This Row],[No]]</calculatedColumnFormula>
    </tableColumn>
    <tableColumn id="1" name="Form Name" totalsRowLabel="Total" dataDxfId="281"/>
    <tableColumn id="44" name="No" dataDxfId="280">
      <calculatedColumnFormula>COUNTA($N$1:FormFields[[#This Row],[Form Name]])-1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7">
      <calculatedColumnFormula>IFERROR(VLOOKUP(FormFields[[#This Row],[Form Name]],ResourceForms[[FormName]:[ID]],4,0),"resource_form")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Map'!$A$13&amp;"-"&amp;FormFields[[#This Row],[NO2]]</calculatedColumnFormula>
    </tableColumn>
    <tableColumn id="46" name="NO2" dataDxfId="268">
      <calculatedColumnFormula>COUNTIF($AB$2:FormFields[[#This Row],[Exists]],1)-1</calculatedColumnFormula>
    </tableColumn>
    <tableColumn id="49" name="Exists" dataDxfId="267">
      <calculatedColumnFormula>IF(AND(FormFields[[#This Row],[Attribute]]="",FormFields[[#This Row],[Relation]]=""),0,1)</calculatedColumnFormula>
    </tableColumn>
    <tableColumn id="47" name="NO3" dataDxfId="266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5">
      <calculatedColumnFormula>IF(FormFields[[#This Row],[ID]]="id","form_field",FormFields[[#This Row],[ID]])</calculatedColumnFormula>
    </tableColumn>
    <tableColumn id="40" name="Attribute" dataDxfId="264">
      <calculatedColumnFormula>[Name]</calculatedColumnFormula>
    </tableColumn>
    <tableColumn id="12" name="Relation" dataDxfId="263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2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1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0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Map'!$A$14&amp;"-"&amp;FormFields[[#This Row],[NO4]]</calculatedColumnFormula>
    </tableColumn>
    <tableColumn id="51" name="NO4" dataDxfId="257">
      <calculatedColumnFormula>COUNTIF($AJ$2:FormFields[[#This Row],[Exists FO]],1)</calculatedColumnFormula>
    </tableColumn>
    <tableColumn id="53" name="NO5" dataDxfId="256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5">
      <calculatedColumnFormula>IF(FormFields[[#This Row],[ID]]="id","form_field",FormFields[[#This Row],[ID]])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Map'!$A$19&amp;"-"&amp;FormFields[[#This Row],[NO8]]</calculatedColumnFormula>
    </tableColumn>
    <tableColumn id="69" name="NO8" dataDxfId="247">
      <calculatedColumnFormula>COUNTIF($AT$1:FormFields[[#This Row],[Exists FL]],1)</calculatedColumnFormula>
    </tableColumn>
    <tableColumn id="70" name="FL ID" dataDxfId="246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5">
      <calculatedColumnFormula>[Form]</calculatedColumnFormula>
    </tableColumn>
    <tableColumn id="42" name="Layout Field ID" dataDxfId="244">
      <calculatedColumnFormula>IF(FormFields[[#This Row],[ID]]="id","form_field",FormFields[[#This Row],[ID]])</calculatedColumnFormula>
    </tableColumn>
    <tableColumn id="43" name="Colspan" dataDxfId="243"/>
    <tableColumn id="16" name="Field ID" dataDxfId="242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1" dataDxfId="240">
  <autoFilter ref="BC1:BH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Map'!$A$15&amp;"-"&amp;(-1+COUNTA($BC$1:FieldAttrs[[#This Row],[ATTR Field]]))</calculatedColumnFormula>
    </tableColumn>
    <tableColumn id="6" name="No" dataDxfId="237">
      <calculatedColumnFormula>IF(FieldAttrs[[#This Row],[ATTR Field]]="","id",-1+COUNTA($BC$1:FieldAttrs[[#This Row],[ATTR Field]])+VLOOKUP('Table Seed Map'!$A$15,SeedMap[],9,0))</calculatedColumnFormula>
    </tableColumn>
    <tableColumn id="4" name="Field" dataDxfId="236">
      <calculatedColumnFormula>IFERROR(VLOOKUP([ATTR Field],FormFields[[Field Name]:[ID]],2,0),"form_field")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5" totalsRowShown="0" headerRowDxfId="233" dataDxfId="232">
  <autoFilter ref="BJ1:BR5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Map'!$A$17&amp;"-"&amp;(COUNTA($BJ$2:FieldValidations[[#This Row],[Validation Field]]))</calculatedColumnFormula>
    </tableColumn>
    <tableColumn id="9" name="No" dataDxfId="229">
      <calculatedColumnFormula>IF($BL1="id",IF(ISNUMBER(VLOOKUP('Table Seed Map'!$A$17,SeedMap[],9,0)),VLOOKUP('Table Seed Map'!$A$17,SeedMap[],9,0)+1,1),IFERROR($BL1+1,"id"))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2" totalsRowShown="0" dataDxfId="222">
  <autoFilter ref="CF1:CY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Map'!$A$21&amp;"-"&amp;COUNTA($CG$1:FormDefault[[#This Row],[Form for Default]])-1</calculatedColumnFormula>
    </tableColumn>
    <tableColumn id="2" name="Form for Default" dataDxfId="220"/>
    <tableColumn id="3" name="No" dataDxfId="219">
      <calculatedColumnFormula>IF($CH1="id",IF(ISNUMBER(VLOOKUP('Table Seed Map'!$A$21,SeedMap[],9,0)),VLOOKUP('Table Seed Map'!$A$21,SeedMap[],9,0)+1,1),IFERROR($CH1+1,"id"))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2" totalsRowShown="0" headerRowDxfId="201" dataDxfId="200">
  <autoFilter ref="BT1:CC2"/>
  <tableColumns count="10">
    <tableColumn id="1" name="Primary" dataDxfId="199">
      <calculatedColumnFormula>'Table Seed Map'!$A$22&amp;"-"&amp;COUNTA($BU$1:FormCollection[[#This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IF($BY1="id",IF(ISNUMBER(VLOOKUP('Table Seed Map'!$A$22,SeedMap[],9,0)),VLOOKUP('Table Seed Map'!$A$22,SeedMap[],9,0)+1,1),IFERROR($BY1+1,"id"))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2" totalsRowShown="0" headerRowDxfId="189" dataDxfId="188">
  <autoFilter ref="DA1:DK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Map'!$A$18&amp;"-"&amp;COUNTA($DA$2:FieldDepends[[#This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6">
  <autoFilter ref="A1:J241">
    <filterColumn colId="2"/>
    <filterColumn colId="3">
      <filters>
        <filter val="users"/>
      </filters>
    </filterColumn>
    <filterColumn colId="9"/>
  </autoFilter>
  <tableColumns count="10">
    <tableColumn id="1" name="Column" dataDxfId="455"/>
    <tableColumn id="2" name="Type" dataDxfId="454"/>
    <tableColumn id="3" name="Name" dataDxfId="453"/>
    <tableColumn id="4" name="Length/Enum" dataDxfId="452"/>
    <tableColumn id="5" name="Method1" dataDxfId="451"/>
    <tableColumn id="6" name="Method2" dataDxfId="450"/>
    <tableColumn id="7" name="Method3" dataDxfId="449"/>
    <tableColumn id="8" name="Method4" dataDxfId="448"/>
    <tableColumn id="9" name="Method5" dataDxfId="447"/>
    <tableColumn id="10" name="Usage" dataDxfId="44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2" totalsRowShown="0" headerRowDxfId="176" dataDxfId="175">
  <autoFilter ref="DM1:DV2"/>
  <tableColumns count="10">
    <tableColumn id="1" name="Field for Dynamic" dataDxfId="174"/>
    <tableColumn id="9" name="Primary" dataDxfId="173">
      <calculatedColumnFormula>'Table Seed Map'!$A$16&amp;"-"&amp;COUNTA($DM$2:FieldDynamic[[#This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2" totalsRowShown="0" headerRowDxfId="164" dataDxfId="163">
  <autoFilter ref="DX1:ER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Map'!$A$20&amp;"-"&amp;COUNTA($DX$2:FormDataMapping[[#This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Map'!$A$20,SeedMap[],9,0),VLOOKUP('Table Seed Map'!$A$20,SeedMap[],9,0),0))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1">
  <autoFilter ref="A1:H30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Layout]]="","id",IFERROR($AH1+1,IF(ISNUMBER(VLOOKUP('Table Seed Map'!$A$32,SeedMap[],9,0)),VLOOKUP('Table Seed Map'!$A$32,SeedMap[],9,0)+1,1)))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2" totalsRowShown="0" dataDxfId="441">
  <autoFilter ref="A1:K362">
    <filterColumn colId="0"/>
  </autoFilter>
  <tableColumns count="11">
    <tableColumn id="2" name="Table" dataDxfId="440"/>
    <tableColumn id="3" name="Field" dataDxfId="439"/>
    <tableColumn id="5" name="Type" dataDxfId="438">
      <calculatedColumnFormula>VLOOKUP([Field],Columns[],2,0)&amp;"("</calculatedColumnFormula>
    </tableColumn>
    <tableColumn id="4" name="Name" dataDxfId="437">
      <calculatedColumnFormula>IF(VLOOKUP([Field],Columns[],3,0)&lt;&gt;"","'"&amp;VLOOKUP([Field],Columns[],3,0)&amp;"'","")</calculatedColumnFormula>
    </tableColumn>
    <tableColumn id="6" name="Arg2" dataDxfId="436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5">
      <calculatedColumnFormula>IF(VLOOKUP([Field],Columns[],5,0)=0,"","-&gt;"&amp;VLOOKUP([Field],Columns[],5,0))</calculatedColumnFormula>
    </tableColumn>
    <tableColumn id="8" name="Method2" dataDxfId="434">
      <calculatedColumnFormula>IF(VLOOKUP([Field],Columns[],6,0)=0,"","-&gt;"&amp;VLOOKUP([Field],Columns[],6,0))</calculatedColumnFormula>
    </tableColumn>
    <tableColumn id="9" name="Method3" dataDxfId="433">
      <calculatedColumnFormula>IF(VLOOKUP([Field],Columns[],7,0)=0,"","-&gt;"&amp;VLOOKUP([Field],Columns[],7,0))</calculatedColumnFormula>
    </tableColumn>
    <tableColumn id="10" name="Method4" dataDxfId="432">
      <calculatedColumnFormula>IF(VLOOKUP([Field],Columns[],8,0)=0,"","-&gt;"&amp;VLOOKUP([Field],Columns[],8,0))</calculatedColumnFormula>
    </tableColumn>
    <tableColumn id="11" name="Method5" dataDxfId="431">
      <calculatedColumnFormula>IF(VLOOKUP([Field],Columns[],9,0)=0,"","-&gt;"&amp;VLOOKUP([Field],Columns[],9,0))</calculatedColumnFormula>
    </tableColumn>
    <tableColumn id="12" name="Statement" dataDxfId="430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6" totalsRowShown="0" headerRowDxfId="429" dataDxfId="428">
  <autoFilter ref="A1:R66">
    <filterColumn colId="1"/>
    <filterColumn colId="4"/>
  </autoFilter>
  <tableColumns count="18">
    <tableColumn id="19" name="TRCode" dataDxfId="427">
      <calculatedColumnFormula>[Table Name]&amp;"-"&amp;(COUNTIF($B$1:TableData[[#This Row],[Table Name]],TableData[[#This Row],[Table Name]])-1)</calculatedColumnFormula>
    </tableColumn>
    <tableColumn id="1" name="Table Name" dataDxfId="426"/>
    <tableColumn id="2" name="Record No" dataDxfId="425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4"/>
    <tableColumn id="4" name="2" dataDxfId="423"/>
    <tableColumn id="5" name="3" dataDxfId="422"/>
    <tableColumn id="6" name="4" dataDxfId="421"/>
    <tableColumn id="7" name="5" dataDxfId="420"/>
    <tableColumn id="8" name="6" dataDxfId="419"/>
    <tableColumn id="9" name="7" dataDxfId="418"/>
    <tableColumn id="10" name="8" dataDxfId="417"/>
    <tableColumn id="11" name="9" dataDxfId="416"/>
    <tableColumn id="12" name="10" dataDxfId="415"/>
    <tableColumn id="13" name="11" dataDxfId="414"/>
    <tableColumn id="14" name="12" dataDxfId="413"/>
    <tableColumn id="15" name="13" dataDxfId="412"/>
    <tableColumn id="16" name="14" dataDxfId="411"/>
    <tableColumn id="17" name="15" dataDxfId="41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6" totalsRowShown="0" dataDxfId="409">
  <autoFilter ref="A1:K46">
    <filterColumn colId="4"/>
    <filterColumn colId="5"/>
    <filterColumn colId="6"/>
    <filterColumn colId="8"/>
    <filterColumn colId="9"/>
    <filterColumn colId="10"/>
  </autoFilter>
  <tableColumns count="11">
    <tableColumn id="1" name="Name" dataDxfId="408"/>
    <tableColumn id="3" name="Table Name" dataDxfId="407"/>
    <tableColumn id="20" name="NS" dataDxfId="406">
      <calculatedColumnFormula>VLOOKUP([Table Name],Tables[],4,0)</calculatedColumnFormula>
    </tableColumn>
    <tableColumn id="21" name="Model" dataDxfId="405">
      <calculatedColumnFormula>VLOOKUP([Table Name],Tables[],5,0)</calculatedColumnFormula>
    </tableColumn>
    <tableColumn id="6" name="Data Table" dataDxfId="404"/>
    <tableColumn id="7" name="Data Range" dataDxfId="403"/>
    <tableColumn id="8" name="Skip Columns" dataDxfId="402"/>
    <tableColumn id="4" name="Query Method" dataDxfId="401"/>
    <tableColumn id="2" name="Last ID" dataDxfId="400"/>
    <tableColumn id="5" name="AI Change Query" dataDxfId="399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398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7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COUNTA($A$1:ResourceTable[[#This Row],[Primary]])-2</calculatedColumnFormula>
    </tableColumn>
    <tableColumn id="1" name="No" dataDxfId="393">
      <calculatedColumnFormula>IF(ResourceTable[[#This Row],[RID]]=0,"id",ResourceTable[[#This Row],[RID]]+IF(ISNUMBER(VLOOKUP(Page,SeedMap[],9,0)),VLOOKUP(Page,SeedMap[],9,0),0))</calculatedColumnFormula>
    </tableColumn>
    <tableColumn id="2" name="Name" dataDxfId="392"/>
    <tableColumn id="3" name="Description" dataDxfId="391"/>
    <tableColumn id="4" name="Title" dataDxfId="390"/>
    <tableColumn id="5" name="NS" dataDxfId="389">
      <calculatedColumnFormula>"Milestone\SS\Model"</calculatedColumnFormula>
    </tableColumn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3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Map'!$A$39&amp;"-"&amp;COUNTA($O$2:ResourceDefaultsTable[[#This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9" totalsRowShown="0" dataDxfId="370">
  <autoFilter ref="A1:N59">
    <filterColumn colId="0"/>
    <filterColumn colId="2"/>
    <filterColumn colId="3"/>
    <filterColumn colId="6"/>
    <filterColumn colId="13"/>
  </autoFilter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VLOOKUP([Relate Resource],CHOOSE({1,2},ResourceTable[Name],ResourceTable[No]),2,0)</calculatedColumnFormula>
    </tableColumn>
    <tableColumn id="9" name="RID" dataDxfId="35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" totalsRowShown="0" dataDxfId="355">
  <autoFilter ref="P1:W3">
    <filterColumn colId="2"/>
    <filterColumn colId="4"/>
  </autoFilter>
  <tableColumns count="8">
    <tableColumn id="1" name="Primary" dataDxfId="354">
      <calculatedColumnFormula>'Table Seed Map'!$A$9&amp;"-"&amp;COUNTA($Q$1:ResourceScopes[[#This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0">
      <calculatedColumnFormula>IFERROR(VLOOKUP(ResourceScopes[[#This Row],[Resource for Scope]],CHOOSE({1,2},ResourceTable[Name],ResourceTable[No]),2,0),"resource")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A17" workbookViewId="0">
      <selection activeCell="E70" sqref="E7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893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R18"/>
  <sheetViews>
    <sheetView topLeftCell="D1" workbookViewId="0">
      <selection activeCell="BG8" sqref="BG8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0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0" hidden="1" customWidth="1"/>
    <col min="95" max="99" width="11.7109375" style="20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0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8" width="15.42578125" customWidth="1"/>
  </cols>
  <sheetData>
    <row r="1" spans="1:148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344</v>
      </c>
      <c r="BL1" s="1" t="s">
        <v>99</v>
      </c>
      <c r="BM1" s="1" t="s">
        <v>13</v>
      </c>
      <c r="BN1" s="1" t="s">
        <v>273</v>
      </c>
      <c r="BO1" s="1" t="s">
        <v>274</v>
      </c>
      <c r="BP1" s="1" t="s">
        <v>319</v>
      </c>
      <c r="BQ1" s="1" t="s">
        <v>320</v>
      </c>
      <c r="BR1" s="1" t="s">
        <v>321</v>
      </c>
      <c r="BS1" s="1"/>
      <c r="BT1" s="1" t="s">
        <v>344</v>
      </c>
      <c r="BU1" s="1" t="s">
        <v>399</v>
      </c>
      <c r="BV1" s="1" t="s">
        <v>227</v>
      </c>
      <c r="BW1" s="1" t="s">
        <v>105</v>
      </c>
      <c r="BX1" s="1" t="s">
        <v>400</v>
      </c>
      <c r="BY1" s="1" t="s">
        <v>99</v>
      </c>
      <c r="BZ1" s="1" t="s">
        <v>401</v>
      </c>
      <c r="CA1" s="1" t="s">
        <v>402</v>
      </c>
      <c r="CB1" s="1" t="s">
        <v>403</v>
      </c>
      <c r="CC1" s="1" t="s">
        <v>278</v>
      </c>
      <c r="CD1" s="1"/>
      <c r="CF1" s="20" t="s">
        <v>344</v>
      </c>
      <c r="CG1" s="20" t="s">
        <v>390</v>
      </c>
      <c r="CH1" s="20" t="s">
        <v>99</v>
      </c>
      <c r="CI1" s="20" t="s">
        <v>121</v>
      </c>
      <c r="CJ1" s="20" t="s">
        <v>1</v>
      </c>
      <c r="CK1" s="20" t="s">
        <v>276</v>
      </c>
      <c r="CL1" s="20" t="s">
        <v>105</v>
      </c>
      <c r="CM1" s="20" t="s">
        <v>106</v>
      </c>
      <c r="CN1" s="20" t="s">
        <v>396</v>
      </c>
      <c r="CO1" s="20" t="s">
        <v>397</v>
      </c>
      <c r="CP1" s="20" t="s">
        <v>398</v>
      </c>
      <c r="CQ1" s="20" t="s">
        <v>120</v>
      </c>
      <c r="CR1" s="20" t="s">
        <v>395</v>
      </c>
      <c r="CS1" s="20" t="s">
        <v>300</v>
      </c>
      <c r="CT1" s="20" t="s">
        <v>301</v>
      </c>
      <c r="CU1" s="20" t="s">
        <v>302</v>
      </c>
      <c r="CV1" s="20" t="s">
        <v>392</v>
      </c>
      <c r="CW1" s="20" t="s">
        <v>393</v>
      </c>
      <c r="CX1" s="20" t="s">
        <v>394</v>
      </c>
      <c r="CY1" s="20" t="s">
        <v>17</v>
      </c>
      <c r="DA1" s="1" t="s">
        <v>477</v>
      </c>
      <c r="DB1" s="1" t="s">
        <v>344</v>
      </c>
      <c r="DC1" s="1" t="s">
        <v>307</v>
      </c>
      <c r="DD1" s="1" t="s">
        <v>474</v>
      </c>
      <c r="DE1" s="1" t="s">
        <v>472</v>
      </c>
      <c r="DF1" s="1" t="s">
        <v>473</v>
      </c>
      <c r="DG1" s="1" t="s">
        <v>315</v>
      </c>
      <c r="DH1" s="1" t="s">
        <v>275</v>
      </c>
      <c r="DI1" s="1" t="s">
        <v>120</v>
      </c>
      <c r="DJ1" s="1" t="s">
        <v>316</v>
      </c>
      <c r="DK1" s="1" t="s">
        <v>317</v>
      </c>
      <c r="DM1" s="1" t="s">
        <v>478</v>
      </c>
      <c r="DN1" s="1" t="s">
        <v>344</v>
      </c>
      <c r="DO1" s="1" t="s">
        <v>307</v>
      </c>
      <c r="DP1" s="1" t="s">
        <v>474</v>
      </c>
      <c r="DQ1" s="1" t="s">
        <v>14</v>
      </c>
      <c r="DR1" s="1" t="s">
        <v>314</v>
      </c>
      <c r="DS1" s="1" t="s">
        <v>318</v>
      </c>
      <c r="DT1" s="1" t="s">
        <v>276</v>
      </c>
      <c r="DU1" s="1" t="s">
        <v>277</v>
      </c>
      <c r="DV1" s="1" t="s">
        <v>315</v>
      </c>
      <c r="DX1" s="1" t="s">
        <v>484</v>
      </c>
      <c r="DY1" s="1" t="s">
        <v>199</v>
      </c>
      <c r="DZ1" s="1" t="s">
        <v>485</v>
      </c>
      <c r="EA1" s="1" t="s">
        <v>344</v>
      </c>
      <c r="EB1" s="1" t="s">
        <v>307</v>
      </c>
      <c r="EC1" s="1" t="s">
        <v>121</v>
      </c>
      <c r="ED1" s="1" t="s">
        <v>130</v>
      </c>
      <c r="EE1" s="1" t="s">
        <v>13</v>
      </c>
      <c r="EF1" s="1" t="s">
        <v>106</v>
      </c>
      <c r="EG1" s="1" t="s">
        <v>486</v>
      </c>
      <c r="EH1" s="1" t="s">
        <v>300</v>
      </c>
      <c r="EI1" s="1" t="s">
        <v>301</v>
      </c>
      <c r="EJ1" s="1" t="s">
        <v>302</v>
      </c>
      <c r="EK1" s="1" t="s">
        <v>487</v>
      </c>
      <c r="EL1" s="1" t="s">
        <v>488</v>
      </c>
      <c r="EM1" s="1" t="s">
        <v>105</v>
      </c>
      <c r="EN1" s="1" t="s">
        <v>304</v>
      </c>
      <c r="EO1" s="1" t="s">
        <v>305</v>
      </c>
      <c r="EP1" s="1" t="s">
        <v>306</v>
      </c>
      <c r="EQ1" s="1" t="s">
        <v>489</v>
      </c>
      <c r="ER1" s="1" t="s">
        <v>490</v>
      </c>
    </row>
    <row r="2" spans="1:148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COUNTIF($AB$2:FormFields[[#This Row],[Exists]],1)-1</f>
        <v>0</v>
      </c>
      <c r="AB2" s="45">
        <f>IF(AND(FormFields[[#This Row],[Attribute]]="",FormFields[[#This Row],[Relation]]=""),0,1)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 t="str">
        <f>'Table Seed Map'!$A$17&amp;"-"&amp;(COUNTA($BJ$2:FieldValidations[[#This Row],[Validation Field]]))</f>
        <v>Field Validations-0</v>
      </c>
      <c r="BL2" s="15" t="str">
        <f>IF($BL1="id",IF(ISNUMBER(VLOOKUP('Table Seed Map'!$A$17,SeedMap[],9,0)),VLOOKUP('Table Seed Map'!$A$17,SeedMap[],9,0)+1,1),IFERROR($BL1+1,"id"))</f>
        <v>id</v>
      </c>
      <c r="BM2" s="15" t="s">
        <v>53</v>
      </c>
      <c r="BN2" s="13" t="s">
        <v>55</v>
      </c>
      <c r="BO2" s="13" t="s">
        <v>56</v>
      </c>
      <c r="BP2" s="13" t="s">
        <v>31</v>
      </c>
      <c r="BQ2" s="13" t="s">
        <v>32</v>
      </c>
      <c r="BR2" s="13" t="s">
        <v>33</v>
      </c>
      <c r="BS2" s="13"/>
      <c r="BT2" s="15" t="str">
        <f>'Table Seed Map'!$A$22&amp;"-"&amp;COUNTA($BU$1:FormCollection[[#This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Map'!$A$22,SeedMap[],9,0)),VLOOKUP('Table Seed Map'!$A$22,SeedMap[],9,0)+1,1),IFERROR($BY1+1,"id"))</f>
        <v>id</v>
      </c>
      <c r="BZ2" s="13" t="str">
        <f>IFERROR(VLOOKUP([Main Form for Collection],ResourceForms[[FormName]:[ID]],4,0),"resource_form")</f>
        <v>resource_form</v>
      </c>
      <c r="CA2" s="13" t="str">
        <f>IFERROR(VLOOKUP([Collection Form],ResourceForms[[FormName]:[ID]],4,0),"collection_form")</f>
        <v>collection_form</v>
      </c>
      <c r="CB2" s="15" t="s">
        <v>38</v>
      </c>
      <c r="CC2" s="15" t="s">
        <v>230</v>
      </c>
      <c r="CD2" s="13"/>
      <c r="CF2" s="6" t="str">
        <f>'Table Seed Map'!$A$21&amp;"-"&amp;COUNTA($CG$1:FormDefault[[#This Row],[Form for Default]])-1</f>
        <v>Form Defaults-0</v>
      </c>
      <c r="CG2" s="1"/>
      <c r="CH2" s="13" t="str">
        <f>IF($CH1="id",IF(ISNUMBER(VLOOKUP('Table Seed Map'!$A$21,SeedMap[],9,0)),VLOOKUP('Table Seed Map'!$A$21,SeedMap[],9,0)+1,1),IFERROR($CH1+1,"id"))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23</v>
      </c>
      <c r="CK2" s="13" t="s">
        <v>44</v>
      </c>
      <c r="CL2" s="16" t="s">
        <v>38</v>
      </c>
      <c r="CM2" s="13" t="s">
        <v>54</v>
      </c>
      <c r="CN2" s="15" t="s">
        <v>208</v>
      </c>
      <c r="CO2" s="15" t="s">
        <v>209</v>
      </c>
      <c r="CP2" s="15" t="s">
        <v>210</v>
      </c>
      <c r="CQ2" s="13" t="s">
        <v>30</v>
      </c>
      <c r="CR2" s="13"/>
      <c r="CS2" s="13"/>
      <c r="CT2" s="13"/>
      <c r="CU2" s="13"/>
      <c r="CV2" s="13" t="s">
        <v>208</v>
      </c>
      <c r="CW2" s="13" t="s">
        <v>209</v>
      </c>
      <c r="CX2" s="13" t="s">
        <v>210</v>
      </c>
      <c r="CY2" s="13" t="s">
        <v>30</v>
      </c>
      <c r="DA2" s="2"/>
      <c r="DB2" s="9" t="str">
        <f>'Table Seed Map'!$A$18&amp;"-"&amp;COUNTA($DA$2:FieldDepends[[#This Row],[Field for Depend]])</f>
        <v>Field Depends-0</v>
      </c>
      <c r="DC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D2" s="16" t="str">
        <f>IFERROR(VLOOKUP(FieldDepends[[#This Row],[Field for Depend]],FormFields[[Field Name]:[ID]],2,0),"form_field")</f>
        <v>form_field</v>
      </c>
      <c r="DE2" s="9" t="s">
        <v>238</v>
      </c>
      <c r="DF2" s="2" t="s">
        <v>239</v>
      </c>
      <c r="DG2" s="2" t="s">
        <v>240</v>
      </c>
      <c r="DH2" s="2" t="s">
        <v>241</v>
      </c>
      <c r="DI2" s="2" t="s">
        <v>30</v>
      </c>
      <c r="DJ2" s="2" t="s">
        <v>246</v>
      </c>
      <c r="DK2" s="2" t="s">
        <v>245</v>
      </c>
      <c r="DM2" s="2"/>
      <c r="DN2" s="9" t="str">
        <f>'Table Seed Map'!$A$16&amp;"-"&amp;COUNTA($DM$2:FieldDynamic[[#This Row],[Field for Dynamic]])</f>
        <v>Field Dynamic-0</v>
      </c>
      <c r="DO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35</v>
      </c>
      <c r="DR2" s="2" t="s">
        <v>238</v>
      </c>
      <c r="DS2" s="2" t="s">
        <v>266</v>
      </c>
      <c r="DT2" s="2" t="s">
        <v>44</v>
      </c>
      <c r="DU2" s="2" t="s">
        <v>270</v>
      </c>
      <c r="DV2" s="2" t="s">
        <v>240</v>
      </c>
      <c r="DX2" s="1"/>
      <c r="DY2" s="1"/>
      <c r="DZ2" s="1"/>
      <c r="EA2" s="1" t="str">
        <f>'Table Seed Map'!$A$20&amp;"-"&amp;COUNTA($DX$2:FormDataMapping[[#This Row],[Form for Data Mapping]])</f>
        <v>Form Data Map-0</v>
      </c>
      <c r="EB2" s="6" t="str">
        <f>IF(FormDataMapping[[#This Row],[Form for Data Mapping]]="","id",COUNTA(#REF!:FormDataMapping[[#This Row],[Form for Data Mapping]])+IF(VLOOKUP('Table Seed Map'!$A$20,SeedMap[],9,0),VLOOKUP('Table Seed Map'!$A$20,SeedMap[],9,0),0))</f>
        <v>id</v>
      </c>
      <c r="EC2" s="1" t="str">
        <f>IF(FormDataMapping[[#This Row],[Form for Data Mapping]]="","resource_form",VLOOKUP([Form for Data Mapping],ResourceForms[[FormName]:[ID]],4,0))</f>
        <v>resource_form</v>
      </c>
      <c r="ED2" s="6" t="str">
        <f>IF(FormDataMapping[[#This Row],[Form for Data Mapping]]="","resource_data",VLOOKUP([Resource Data],ResourceData[[DataDisplayName]:[ID]],8,0))</f>
        <v>resource_data</v>
      </c>
      <c r="EE2" s="6" t="str">
        <f>IF(FormDataMapping[[#This Row],[Form for Data Mapping]]="","form_field",VLOOKUP([Form Field],FormFields[[Field Name]:[ID]],2,0))</f>
        <v>form_field</v>
      </c>
      <c r="EF2" s="1" t="s">
        <v>54</v>
      </c>
      <c r="EG2" s="6" t="str">
        <f>IF(FormDataMapping[[#This Row],[Form for Data Mapping]]="","relation",IFERROR(VLOOKUP([Relation],RelationTable[[Display]:[RELID]],2,0),""))</f>
        <v>relation</v>
      </c>
      <c r="EH2" s="6" t="str">
        <f>IF(FormDataMapping[[#This Row],[Form for Data Mapping]]="","nest_relation1",IFERROR(VLOOKUP([Rel1],RelationTable[[Display]:[RELID]],2,0),""))</f>
        <v>nest_relation1</v>
      </c>
      <c r="EI2" s="6" t="str">
        <f>IF(FormDataMapping[[#This Row],[Form for Data Mapping]]="","nest_relation2",IFERROR(VLOOKUP([Rel2],RelationTable[[Display]:[RELID]],2,0),""))</f>
        <v>nest_relation2</v>
      </c>
      <c r="EJ2" s="6" t="str">
        <f>IF(FormDataMapping[[#This Row],[Form for Data Mapping]]="","nest_relation3",IFERROR(VLOOKUP([Rel3],RelationTable[[Display]:[RELID]],2,0),""))</f>
        <v>nest_relation3</v>
      </c>
      <c r="EK2" s="6" t="str">
        <f>IF(FormDataMapping[[#This Row],[Form for Data Mapping]]="","nest_relation4",IFERROR(VLOOKUP([Rel4],RelationTable[[Display]:[RELID]],2,0),""))</f>
        <v>nest_relation4</v>
      </c>
      <c r="EL2" s="6" t="str">
        <f>IF(FormDataMapping[[#This Row],[Form for Data Mapping]]="","nest_relation5",IFERROR(VLOOKUP([Rel5],RelationTable[[Display]:[RELID]],2,0),""))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COUNTIF($AB$2:FormFields[[#This Row],[Exists]],1)-1</f>
        <v>1</v>
      </c>
      <c r="AB3" s="75">
        <f>IF(AND(FormFields[[#This Row],[Attribute]]="",FormFields[[#This Row],[Relation]]=""),0,1)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[Name]</f>
        <v>name</v>
      </c>
      <c r="AF3" s="76" t="str">
        <f>IF(FormFields[[#This Row],[Rel]]="",IF(EXACT($AF2,FormFields[[#Headers],[Relation]]),"relation",""),VLOOKUP(FormFields[[#This Row],[Rel]],RelationTable[[Display]:[RELID]],2,0))</f>
        <v/>
      </c>
      <c r="AG3" s="76" t="str">
        <f>IF(FormFields[[#This Row],[Rel1]]="",IF(EXACT($AG2,FormFields[[#Headers],[R1]]),"nest_relation1",""),VLOOKUP(FormFields[[#This Row],[Rel1]],RelationTable[[Display]:[RELID]],2,0))</f>
        <v/>
      </c>
      <c r="AH3" s="76" t="str">
        <f>IF(FormFields[[#This Row],[Rel2]]="",IF(EXACT($AH2,FormFields[[#Headers],[R2]]),"nest_relation2",""),VLOOKUP(FormFields[[#This Row],[Rel2]],RelationTable[[Display]:[RELID]],2,0))</f>
        <v/>
      </c>
      <c r="AI3" s="76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1738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1739</v>
      </c>
      <c r="BH3" s="77">
        <v>4</v>
      </c>
      <c r="BJ3" s="4" t="s">
        <v>1481</v>
      </c>
      <c r="BK3" s="7" t="str">
        <f>'Table Seed Map'!$A$17&amp;"-"&amp;(COUNTA($BJ$2:FieldValidations[[#This Row],[Validation Field]]))</f>
        <v>Field Validations-1</v>
      </c>
      <c r="BL3" s="60">
        <f>IF($BL2="id",IF(ISNUMBER(VLOOKUP('Table Seed Map'!$A$17,SeedMap[],9,0)),VLOOKUP('Table Seed Map'!$A$17,SeedMap[],9,0)+1,1),IFERROR($BL2+1,"id"))</f>
        <v>315101</v>
      </c>
      <c r="BM3" s="60">
        <f>VLOOKUP([Validation Field],FormFields[[Field Name]:[ID]],2,0)</f>
        <v>310101</v>
      </c>
      <c r="BN3" s="67" t="s">
        <v>1482</v>
      </c>
      <c r="BO3" s="67" t="s">
        <v>1483</v>
      </c>
      <c r="BP3" s="67"/>
      <c r="BQ3" s="67"/>
      <c r="BR3" s="67"/>
    </row>
    <row r="4" spans="1:148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COUNTIF($AB$2:FormFields[[#This Row],[Exists]],1)-1</f>
        <v>2</v>
      </c>
      <c r="AB4" s="75">
        <f>IF(AND(FormFields[[#This Row],[Attribute]]="",FormFields[[#This Row],[Relation]]=""),0,1)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[Name]</f>
        <v>status</v>
      </c>
      <c r="AF4" s="76" t="str">
        <f>IF(FormFields[[#This Row],[Rel]]="",IF(EXACT($AF3,FormFields[[#Headers],[Relation]]),"relation",""),VLOOKUP(FormFields[[#This Row],[Rel]],RelationTable[[Display]:[RELID]],2,0))</f>
        <v/>
      </c>
      <c r="AG4" s="76" t="str">
        <f>IF(FormFields[[#This Row],[Rel1]]="",IF(EXACT($AG3,FormFields[[#Headers],[R1]]),"nest_relation1",""),VLOOKUP(FormFields[[#This Row],[Rel1]],RelationTable[[Display]:[RELID]],2,0))</f>
        <v/>
      </c>
      <c r="AH4" s="76" t="str">
        <f>IF(FormFields[[#This Row],[Rel2]]="",IF(EXACT($AH3,FormFields[[#Headers],[R2]]),"nest_relation2",""),VLOOKUP(FormFields[[#This Row],[Rel2]],RelationTable[[Display]:[RELID]],2,0))</f>
        <v/>
      </c>
      <c r="AI4" s="76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1671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1740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1739</v>
      </c>
      <c r="BH4" s="77">
        <v>4</v>
      </c>
      <c r="BJ4" s="4" t="s">
        <v>1484</v>
      </c>
      <c r="BK4" s="7" t="str">
        <f>'Table Seed Map'!$A$17&amp;"-"&amp;(COUNTA($BJ$2:FieldValidations[[#This Row],[Validation Field]]))</f>
        <v>Field Validations-2</v>
      </c>
      <c r="BL4" s="60">
        <f>IF($BL3="id",IF(ISNUMBER(VLOOKUP('Table Seed Map'!$A$17,SeedMap[],9,0)),VLOOKUP('Table Seed Map'!$A$17,SeedMap[],9,0)+1,1),IFERROR($BL3+1,"id"))</f>
        <v>315102</v>
      </c>
      <c r="BM4" s="60">
        <f>VLOOKUP([Validation Field],FormFields[[Field Name]:[ID]],2,0)</f>
        <v>310103</v>
      </c>
      <c r="BN4" s="67" t="s">
        <v>1482</v>
      </c>
      <c r="BO4" s="67" t="s">
        <v>1483</v>
      </c>
      <c r="BP4" s="67"/>
      <c r="BQ4" s="67"/>
      <c r="BR4" s="67"/>
    </row>
    <row r="5" spans="1:148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COUNTIF($AB$2:FormFields[[#This Row],[Exists]],1)-1</f>
        <v>3</v>
      </c>
      <c r="AB5" s="75">
        <f>IF(AND(FormFields[[#This Row],[Attribute]]="",FormFields[[#This Row],[Relation]]=""),0,1)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[Name]</f>
        <v>name</v>
      </c>
      <c r="AF5" s="76" t="str">
        <f>IF(FormFields[[#This Row],[Rel]]="",IF(EXACT($AF4,FormFields[[#Headers],[Relation]]),"relation",""),VLOOKUP(FormFields[[#This Row],[Rel]],RelationTable[[Display]:[RELID]],2,0))</f>
        <v/>
      </c>
      <c r="AG5" s="76" t="str">
        <f>IF(FormFields[[#This Row],[Rel1]]="",IF(EXACT($AG4,FormFields[[#Headers],[R1]]),"nest_relation1",""),VLOOKUP(FormFields[[#This Row],[Rel1]],RelationTable[[Display]:[RELID]],2,0))</f>
        <v/>
      </c>
      <c r="AH5" s="76" t="str">
        <f>IF(FormFields[[#This Row],[Rel2]]="",IF(EXACT($AH4,FormFields[[#Headers],[R2]]),"nest_relation2",""),VLOOKUP(FormFields[[#This Row],[Rel2]],RelationTable[[Display]:[RELID]],2,0))</f>
        <v/>
      </c>
      <c r="AI5" s="76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1741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1739</v>
      </c>
      <c r="BH5" s="77">
        <v>4</v>
      </c>
      <c r="BJ5" s="4" t="s">
        <v>1527</v>
      </c>
      <c r="BK5" s="7" t="str">
        <f>'Table Seed Map'!$A$17&amp;"-"&amp;(COUNTA($BJ$2:FieldValidations[[#This Row],[Validation Field]]))</f>
        <v>Field Validations-3</v>
      </c>
      <c r="BL5" s="60">
        <f>IF($BL4="id",IF(ISNUMBER(VLOOKUP('Table Seed Map'!$A$17,SeedMap[],9,0)),VLOOKUP('Table Seed Map'!$A$17,SeedMap[],9,0)+1,1),IFERROR($BL4+1,"id"))</f>
        <v>315103</v>
      </c>
      <c r="BM5" s="60">
        <f>VLOOKUP([Validation Field],FormFields[[Field Name]:[ID]],2,0)</f>
        <v>310105</v>
      </c>
      <c r="BN5" s="67" t="s">
        <v>1482</v>
      </c>
      <c r="BO5" s="67" t="s">
        <v>1483</v>
      </c>
      <c r="BP5" s="67"/>
      <c r="BQ5" s="67"/>
      <c r="BR5" s="67"/>
    </row>
    <row r="6" spans="1:148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1655</v>
      </c>
      <c r="H6" s="60" t="s">
        <v>1656</v>
      </c>
      <c r="I6" s="7" t="s">
        <v>1657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COUNTIF($AB$2:FormFields[[#This Row],[Exists]],1)-1</f>
        <v>4</v>
      </c>
      <c r="AB6" s="75">
        <f>IF(AND(FormFields[[#This Row],[Attribute]]="",FormFields[[#This Row],[Relation]]=""),0,1)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[Name]</f>
        <v>status</v>
      </c>
      <c r="AF6" s="76" t="str">
        <f>IF(FormFields[[#This Row],[Rel]]="",IF(EXACT($AF5,FormFields[[#Headers],[Relation]]),"relation",""),VLOOKUP(FormFields[[#This Row],[Rel]],RelationTable[[Display]:[RELID]],2,0))</f>
        <v/>
      </c>
      <c r="AG6" s="76" t="str">
        <f>IF(FormFields[[#This Row],[Rel1]]="",IF(EXACT($AG5,FormFields[[#Headers],[R1]]),"nest_relation1",""),VLOOKUP(FormFields[[#This Row],[Rel1]],RelationTable[[Display]:[RELID]],2,0))</f>
        <v/>
      </c>
      <c r="AH6" s="76" t="str">
        <f>IF(FormFields[[#This Row],[Rel2]]="",IF(EXACT($AH5,FormFields[[#Headers],[R2]]),"nest_relation2",""),VLOOKUP(FormFields[[#This Row],[Rel2]],RelationTable[[Display]:[RELID]],2,0))</f>
        <v/>
      </c>
      <c r="AI6" s="76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1671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1742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1739</v>
      </c>
      <c r="BH6" s="77">
        <v>4</v>
      </c>
    </row>
    <row r="7" spans="1:148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1698</v>
      </c>
      <c r="H7" s="16" t="s">
        <v>1699</v>
      </c>
      <c r="I7" s="9" t="s">
        <v>1700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COUNTIF($AB$2:FormFields[[#This Row],[Exists]],1)-1</f>
        <v>5</v>
      </c>
      <c r="AB7" s="75">
        <f>IF(AND(FormFields[[#This Row],[Attribute]]="",FormFields[[#This Row],[Relation]]=""),0,1)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[Name]</f>
        <v>name</v>
      </c>
      <c r="AF7" s="76" t="str">
        <f>IF(FormFields[[#This Row],[Rel]]="",IF(EXACT($AF6,FormFields[[#Headers],[Relation]]),"relation",""),VLOOKUP(FormFields[[#This Row],[Rel]],RelationTable[[Display]:[RELID]],2,0))</f>
        <v/>
      </c>
      <c r="AG7" s="76" t="str">
        <f>IF(FormFields[[#This Row],[Rel1]]="",IF(EXACT($AG6,FormFields[[#Headers],[R1]]),"nest_relation1",""),VLOOKUP(FormFields[[#This Row],[Rel1]],RelationTable[[Display]:[RELID]],2,0))</f>
        <v/>
      </c>
      <c r="AH7" s="76" t="str">
        <f>IF(FormFields[[#This Row],[Rel2]]="",IF(EXACT($AH6,FormFields[[#Headers],[R2]]),"nest_relation2",""),VLOOKUP(FormFields[[#This Row],[Rel2]],RelationTable[[Display]:[RELID]],2,0))</f>
        <v/>
      </c>
      <c r="AI7" s="76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8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1720</v>
      </c>
      <c r="H8" s="60" t="s">
        <v>1721</v>
      </c>
      <c r="I8" s="7" t="s">
        <v>1722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COUNTIF($AB$2:FormFields[[#This Row],[Exists]],1)-1</f>
        <v>6</v>
      </c>
      <c r="AB8" s="75">
        <f>IF(AND(FormFields[[#This Row],[Attribute]]="",FormFields[[#This Row],[Relation]]=""),0,1)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[Name]</f>
        <v>value</v>
      </c>
      <c r="AF8" s="76" t="str">
        <f>IF(FormFields[[#This Row],[Rel]]="",IF(EXACT($AF7,FormFields[[#Headers],[Relation]]),"relation",""),VLOOKUP(FormFields[[#This Row],[Rel]],RelationTable[[Display]:[RELID]],2,0))</f>
        <v/>
      </c>
      <c r="AG8" s="76" t="str">
        <f>IF(FormFields[[#This Row],[Rel1]]="",IF(EXACT($AG7,FormFields[[#Headers],[R1]]),"nest_relation1",""),VLOOKUP(FormFields[[#This Row],[Rel1]],RelationTable[[Display]:[RELID]],2,0))</f>
        <v/>
      </c>
      <c r="AH8" s="76" t="str">
        <f>IF(FormFields[[#This Row],[Rel2]]="",IF(EXACT($AH7,FormFields[[#Headers],[R2]]),"nest_relation2",""),VLOOKUP(FormFields[[#This Row],[Rel2]],RelationTable[[Display]:[RELID]],2,0))</f>
        <v/>
      </c>
      <c r="AI8" s="76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8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COUNTIF($AB$2:FormFields[[#This Row],[Exists]],1)-1</f>
        <v>7</v>
      </c>
      <c r="AB9" s="75">
        <f>IF(AND(FormFields[[#This Row],[Attribute]]="",FormFields[[#This Row],[Relation]]=""),0,1)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[Name]</f>
        <v>status</v>
      </c>
      <c r="AF9" s="76" t="str">
        <f>IF(FormFields[[#This Row],[Rel]]="",IF(EXACT($AF8,FormFields[[#Headers],[Relation]]),"relation",""),VLOOKUP(FormFields[[#This Row],[Rel]],RelationTable[[Display]:[RELID]],2,0))</f>
        <v/>
      </c>
      <c r="AG9" s="76" t="str">
        <f>IF(FormFields[[#This Row],[Rel1]]="",IF(EXACT($AG8,FormFields[[#Headers],[R1]]),"nest_relation1",""),VLOOKUP(FormFields[[#This Row],[Rel1]],RelationTable[[Display]:[RELID]],2,0))</f>
        <v/>
      </c>
      <c r="AH9" s="76" t="str">
        <f>IF(FormFields[[#This Row],[Rel2]]="",IF(EXACT($AH8,FormFields[[#Headers],[R2]]),"nest_relation2",""),VLOOKUP(FormFields[[#This Row],[Rel2]],RelationTable[[Display]:[RELID]],2,0))</f>
        <v/>
      </c>
      <c r="AI9" s="76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1671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8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COUNTIF($AB$2:FormFields[[#This Row],[Exists]],1)-1</f>
        <v>8</v>
      </c>
      <c r="AB10" s="75">
        <f>IF(AND(FormFields[[#This Row],[Attribute]]="",FormFields[[#This Row],[Relation]]=""),0,1)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[Name]</f>
        <v>description</v>
      </c>
      <c r="AF10" s="76" t="str">
        <f>IF(FormFields[[#This Row],[Rel]]="",IF(EXACT($AF9,FormFields[[#Headers],[Relation]]),"relation",""),VLOOKUP(FormFields[[#This Row],[Rel]],RelationTable[[Display]:[RELID]],2,0))</f>
        <v/>
      </c>
      <c r="AG10" s="76" t="str">
        <f>IF(FormFields[[#This Row],[Rel1]]="",IF(EXACT($AG9,FormFields[[#Headers],[R1]]),"nest_relation1",""),VLOOKUP(FormFields[[#This Row],[Rel1]],RelationTable[[Display]:[RELID]],2,0))</f>
        <v/>
      </c>
      <c r="AH10" s="76" t="str">
        <f>IF(FormFields[[#This Row],[Rel2]]="",IF(EXACT($AH9,FormFields[[#Headers],[R2]]),"nest_relation2",""),VLOOKUP(FormFields[[#This Row],[Rel2]],RelationTable[[Display]:[RELID]],2,0))</f>
        <v/>
      </c>
      <c r="AI10" s="76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8">
      <c r="M11" s="68" t="str">
        <f>'Table Seed Map'!$A$12&amp;"-"&amp;FormFields[[#This Row],[No]]</f>
        <v>Form Fields-9</v>
      </c>
      <c r="N11" s="69" t="s">
        <v>1658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COUNTIF($AB$2:FormFields[[#This Row],[Exists]],1)-1</f>
        <v>9</v>
      </c>
      <c r="AB11" s="75">
        <f>IF(AND(FormFields[[#This Row],[Attribute]]="",FormFields[[#This Row],[Relation]]=""),0,1)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[Name]</f>
        <v>user</v>
      </c>
      <c r="AF11" s="76" t="str">
        <f>IF(FormFields[[#This Row],[Rel]]="",IF(EXACT($AF10,FormFields[[#Headers],[Relation]]),"relation",""),VLOOKUP(FormFields[[#This Row],[Rel]],RelationTable[[Display]:[RELID]],2,0))</f>
        <v/>
      </c>
      <c r="AG11" s="76" t="str">
        <f>IF(FormFields[[#This Row],[Rel1]]="",IF(EXACT($AG10,FormFields[[#Headers],[R1]]),"nest_relation1",""),VLOOKUP(FormFields[[#This Row],[Rel1]],RelationTable[[Display]:[RELID]],2,0))</f>
        <v/>
      </c>
      <c r="AH11" s="76" t="str">
        <f>IF(FormFields[[#This Row],[Rel2]]="",IF(EXACT($AH10,FormFields[[#Headers],[R2]]),"nest_relation2",""),VLOOKUP(FormFields[[#This Row],[Rel2]],RelationTable[[Display]:[RELID]],2,0))</f>
        <v/>
      </c>
      <c r="AI11" s="76" t="str">
        <f>IF(FormFields[[#This Row],[Rel3]]="",IF(EXACT($AI10,FormFields[[#Headers],[R3]]),"nest_relation3",""),VLOOKUP(FormFields[[#This Row],[Rel3]],RelationTable[[Display]:[RELID]],2,0))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1670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8">
      <c r="M12" s="68" t="str">
        <f>'Table Seed Map'!$A$12&amp;"-"&amp;FormFields[[#This Row],[No]]</f>
        <v>Form Fields-10</v>
      </c>
      <c r="N12" s="69" t="s">
        <v>1658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COUNTIF($AB$2:FormFields[[#This Row],[Exists]],1)-1</f>
        <v>10</v>
      </c>
      <c r="AB12" s="75">
        <f>IF(AND(FormFields[[#This Row],[Attribute]]="",FormFields[[#This Row],[Relation]]=""),0,1)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[Name]</f>
        <v>setting</v>
      </c>
      <c r="AF12" s="76" t="str">
        <f>IF(FormFields[[#This Row],[Rel]]="",IF(EXACT($AF11,FormFields[[#Headers],[Relation]]),"relation",""),VLOOKUP(FormFields[[#This Row],[Rel]],RelationTable[[Display]:[RELID]],2,0))</f>
        <v/>
      </c>
      <c r="AG12" s="76" t="str">
        <f>IF(FormFields[[#This Row],[Rel1]]="",IF(EXACT($AG11,FormFields[[#Headers],[R1]]),"nest_relation1",""),VLOOKUP(FormFields[[#This Row],[Rel1]],RelationTable[[Display]:[RELID]],2,0))</f>
        <v/>
      </c>
      <c r="AH12" s="76" t="str">
        <f>IF(FormFields[[#This Row],[Rel2]]="",IF(EXACT($AH11,FormFields[[#Headers],[R2]]),"nest_relation2",""),VLOOKUP(FormFields[[#This Row],[Rel2]],RelationTable[[Display]:[RELID]],2,0))</f>
        <v/>
      </c>
      <c r="AI12" s="76" t="str">
        <f>IF(FormFields[[#This Row],[Rel3]]="",IF(EXACT($AI11,FormFields[[#Headers],[R3]]),"nest_relation3",""),VLOOKUP(FormFields[[#This Row],[Rel3]],RelationTable[[Display]:[RELID]],2,0))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1670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8">
      <c r="M13" s="68" t="str">
        <f>'Table Seed Map'!$A$12&amp;"-"&amp;FormFields[[#This Row],[No]]</f>
        <v>Form Fields-11</v>
      </c>
      <c r="N13" s="69" t="s">
        <v>1658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COUNTIF($AB$2:FormFields[[#This Row],[Exists]],1)-1</f>
        <v>11</v>
      </c>
      <c r="AB13" s="75">
        <f>IF(AND(FormFields[[#This Row],[Attribute]]="",FormFields[[#This Row],[Relation]]=""),0,1)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[Name]</f>
        <v>value</v>
      </c>
      <c r="AF13" s="76" t="str">
        <f>IF(FormFields[[#This Row],[Rel]]="",IF(EXACT($AF12,FormFields[[#Headers],[Relation]]),"relation",""),VLOOKUP(FormFields[[#This Row],[Rel]],RelationTable[[Display]:[RELID]],2,0))</f>
        <v/>
      </c>
      <c r="AG13" s="76" t="str">
        <f>IF(FormFields[[#This Row],[Rel1]]="",IF(EXACT($AG12,FormFields[[#Headers],[R1]]),"nest_relation1",""),VLOOKUP(FormFields[[#This Row],[Rel1]],RelationTable[[Display]:[RELID]],2,0))</f>
        <v/>
      </c>
      <c r="AH13" s="76" t="str">
        <f>IF(FormFields[[#This Row],[Rel2]]="",IF(EXACT($AH12,FormFields[[#Headers],[R2]]),"nest_relation2",""),VLOOKUP(FormFields[[#This Row],[Rel2]],RelationTable[[Display]:[RELID]],2,0))</f>
        <v/>
      </c>
      <c r="AI13" s="76" t="str">
        <f>IF(FormFields[[#This Row],[Rel3]]="",IF(EXACT($AI12,FormFields[[#Headers],[R3]]),"nest_relation3",""),VLOOKUP(FormFields[[#This Row],[Rel3]],RelationTable[[Display]:[RELID]],2,0))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8">
      <c r="M14" s="96" t="str">
        <f>'Table Seed Map'!$A$12&amp;"-"&amp;FormFields[[#This Row],[No]]</f>
        <v>Form Fields-12</v>
      </c>
      <c r="N14" s="69" t="s">
        <v>1701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1702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COUNTIF($AB$2:FormFields[[#This Row],[Exists]],1)-1</f>
        <v>12</v>
      </c>
      <c r="AB14" s="104">
        <f>IF(AND(FormFields[[#This Row],[Attribute]]="",FormFields[[#This Row],[Relation]]=""),0,1)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[Name]</f>
        <v>status</v>
      </c>
      <c r="AF14" s="55" t="str">
        <f>IF(FormFields[[#This Row],[Rel]]="",IF(EXACT($AF13,FormFields[[#Headers],[Relation]]),"relation",""),VLOOKUP(FormFields[[#This Row],[Rel]],RelationTable[[Display]:[RELID]],2,0))</f>
        <v/>
      </c>
      <c r="AG14" s="55" t="str">
        <f>IF(FormFields[[#This Row],[Rel1]]="",IF(EXACT($AG13,FormFields[[#Headers],[R1]]),"nest_relation1",""),VLOOKUP(FormFields[[#This Row],[Rel1]],RelationTable[[Display]:[RELID]],2,0))</f>
        <v/>
      </c>
      <c r="AH14" s="55" t="str">
        <f>IF(FormFields[[#This Row],[Rel2]]="",IF(EXACT($AH13,FormFields[[#Headers],[R2]]),"nest_relation2",""),VLOOKUP(FormFields[[#This Row],[Rel2]],RelationTable[[Display]:[RELID]],2,0))</f>
        <v/>
      </c>
      <c r="AI14" s="55" t="str">
        <f>IF(FormFields[[#This Row],[Rel3]]="",IF(EXACT($AI13,FormFields[[#Headers],[R3]]),"nest_relation3",""),VLOOKUP(FormFields[[#This Row],[Rel3]],RelationTable[[Display]:[RELID]],2,0))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1671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8">
      <c r="M15" s="68" t="str">
        <f>'Table Seed Map'!$A$12&amp;"-"&amp;FormFields[[#This Row],[No]]</f>
        <v>Form Fields-13</v>
      </c>
      <c r="N15" s="69" t="s">
        <v>1723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1724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COUNTIF($AB$2:FormFields[[#This Row],[Exists]],1)-1</f>
        <v>13</v>
      </c>
      <c r="AB15" s="75">
        <f>IF(AND(FormFields[[#This Row],[Attribute]]="",FormFields[[#This Row],[Relation]]=""),0,1)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[Name]</f>
        <v>user</v>
      </c>
      <c r="AF15" s="76" t="str">
        <f>IF(FormFields[[#This Row],[Rel]]="",IF(EXACT($AF14,FormFields[[#Headers],[Relation]]),"relation",""),VLOOKUP(FormFields[[#This Row],[Rel]],RelationTable[[Display]:[RELID]],2,0))</f>
        <v/>
      </c>
      <c r="AG15" s="76" t="str">
        <f>IF(FormFields[[#This Row],[Rel1]]="",IF(EXACT($AG14,FormFields[[#Headers],[R1]]),"nest_relation1",""),VLOOKUP(FormFields[[#This Row],[Rel1]],RelationTable[[Display]:[RELID]],2,0))</f>
        <v/>
      </c>
      <c r="AH15" s="76" t="str">
        <f>IF(FormFields[[#This Row],[Rel2]]="",IF(EXACT($AH14,FormFields[[#Headers],[R2]]),"nest_relation2",""),VLOOKUP(FormFields[[#This Row],[Rel2]],RelationTable[[Display]:[RELID]],2,0))</f>
        <v/>
      </c>
      <c r="AI15" s="76" t="str">
        <f>IF(FormFields[[#This Row],[Rel3]]="",IF(EXACT($AI14,FormFields[[#Headers],[R3]]),"nest_relation3",""),VLOOKUP(FormFields[[#This Row],[Rel3]],RelationTable[[Display]:[RELID]],2,0))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1670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8">
      <c r="M16" s="68" t="str">
        <f>'Table Seed Map'!$A$12&amp;"-"&amp;FormFields[[#This Row],[No]]</f>
        <v>Form Fields-14</v>
      </c>
      <c r="N16" s="69" t="s">
        <v>1723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COUNTIF($AB$2:FormFields[[#This Row],[Exists]],1)-1</f>
        <v>14</v>
      </c>
      <c r="AB16" s="75">
        <f>IF(AND(FormFields[[#This Row],[Attribute]]="",FormFields[[#This Row],[Relation]]=""),0,1)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[Name]</f>
        <v>store</v>
      </c>
      <c r="AF16" s="76" t="str">
        <f>IF(FormFields[[#This Row],[Rel]]="",IF(EXACT($AF15,FormFields[[#Headers],[Relation]]),"relation",""),VLOOKUP(FormFields[[#This Row],[Rel]],RelationTable[[Display]:[RELID]],2,0))</f>
        <v/>
      </c>
      <c r="AG16" s="76" t="str">
        <f>IF(FormFields[[#This Row],[Rel1]]="",IF(EXACT($AG15,FormFields[[#Headers],[R1]]),"nest_relation1",""),VLOOKUP(FormFields[[#This Row],[Rel1]],RelationTable[[Display]:[RELID]],2,0))</f>
        <v/>
      </c>
      <c r="AH16" s="76" t="str">
        <f>IF(FormFields[[#This Row],[Rel2]]="",IF(EXACT($AH15,FormFields[[#Headers],[R2]]),"nest_relation2",""),VLOOKUP(FormFields[[#This Row],[Rel2]],RelationTable[[Display]:[RELID]],2,0))</f>
        <v/>
      </c>
      <c r="AI16" s="76" t="str">
        <f>IF(FormFields[[#This Row],[Rel3]]="",IF(EXACT($AI15,FormFields[[#Headers],[R3]]),"nest_relation3",""),VLOOKUP(FormFields[[#This Row],[Rel3]],RelationTable[[Display]:[RELID]],2,0))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1670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1723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COUNTIF($AB$2:FormFields[[#This Row],[Exists]],1)-1</f>
        <v>15</v>
      </c>
      <c r="AB17" s="75">
        <f>IF(AND(FormFields[[#This Row],[Attribute]]="",FormFields[[#This Row],[Relation]]=""),0,1)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[Name]</f>
        <v>area</v>
      </c>
      <c r="AF17" s="76" t="str">
        <f>IF(FormFields[[#This Row],[Rel]]="",IF(EXACT($AF16,FormFields[[#Headers],[Relation]]),"relation",""),VLOOKUP(FormFields[[#This Row],[Rel]],RelationTable[[Display]:[RELID]],2,0))</f>
        <v/>
      </c>
      <c r="AG17" s="76" t="str">
        <f>IF(FormFields[[#This Row],[Rel1]]="",IF(EXACT($AG16,FormFields[[#Headers],[R1]]),"nest_relation1",""),VLOOKUP(FormFields[[#This Row],[Rel1]],RelationTable[[Display]:[RELID]],2,0))</f>
        <v/>
      </c>
      <c r="AH17" s="76" t="str">
        <f>IF(FormFields[[#This Row],[Rel2]]="",IF(EXACT($AH16,FormFields[[#Headers],[R2]]),"nest_relation2",""),VLOOKUP(FormFields[[#This Row],[Rel2]],RelationTable[[Display]:[RELID]],2,0))</f>
        <v/>
      </c>
      <c r="AI17" s="76" t="str">
        <f>IF(FormFields[[#This Row],[Rel3]]="",IF(EXACT($AI16,FormFields[[#Headers],[R3]]),"nest_relation3",""),VLOOKUP(FormFields[[#This Row],[Rel3]],RelationTable[[Display]:[RELID]],2,0))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1670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1723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COUNTIF($AB$2:FormFields[[#This Row],[Exists]],1)-1</f>
        <v>16</v>
      </c>
      <c r="AB18" s="75">
        <f>IF(AND(FormFields[[#This Row],[Attribute]]="",FormFields[[#This Row],[Relation]]=""),0,1)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[Name]</f>
        <v>status</v>
      </c>
      <c r="AF18" s="76" t="str">
        <f>IF(FormFields[[#This Row],[Rel]]="",IF(EXACT($AF17,FormFields[[#Headers],[Relation]]),"relation",""),VLOOKUP(FormFields[[#This Row],[Rel]],RelationTable[[Display]:[RELID]],2,0))</f>
        <v/>
      </c>
      <c r="AG18" s="76" t="str">
        <f>IF(FormFields[[#This Row],[Rel1]]="",IF(EXACT($AG17,FormFields[[#Headers],[R1]]),"nest_relation1",""),VLOOKUP(FormFields[[#This Row],[Rel1]],RelationTable[[Display]:[RELID]],2,0))</f>
        <v/>
      </c>
      <c r="AH18" s="76" t="str">
        <f>IF(FormFields[[#This Row],[Rel2]]="",IF(EXACT($AH17,FormFields[[#Headers],[R2]]),"nest_relation2",""),VLOOKUP(FormFields[[#This Row],[Rel2]],RelationTable[[Display]:[RELID]],2,0))</f>
        <v/>
      </c>
      <c r="AI18" s="76" t="str">
        <f>IF(FormFields[[#This Row],[Rel3]]="",IF(EXACT($AI17,FormFields[[#Headers],[R3]]),"nest_relation3",""),VLOOKUP(FormFields[[#This Row],[Rel3]],RelationTable[[Display]:[RELID]],2,0))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1671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M2:ER2 CR2:CX2 BW2 V2:Y18">
      <formula1>Relations</formula1>
    </dataValidation>
    <dataValidation type="list" allowBlank="1" showInputMessage="1" showErrorMessage="1" sqref="CG2 BU2:BV2 DX2 N2:N18">
      <formula1>FormNames</formula1>
    </dataValidation>
    <dataValidation type="list" allowBlank="1" showInputMessage="1" showErrorMessage="1" sqref="BC2:BC6 DA2 BX2 BJ2:BJ5 DM2 DZ2">
      <formula1>FieldDisplayNames</formula1>
    </dataValidation>
    <dataValidation type="list" allowBlank="1" showInputMessage="1" showErrorMessage="1" sqref="DV2 DG2">
      <formula1>"operator,=,&lt;,&gt;,&lt;=,&gt;=,&lt;&gt;,In,NotIn,like"</formula1>
    </dataValidation>
    <dataValidation type="list" allowBlank="1" showInputMessage="1" showErrorMessage="1" sqref="DQ2">
      <formula1>"type,disabled-enabled,enabled-disabled,hidden-visible,visible-hidden,readonly-editable,editable-readonly"</formula1>
    </dataValidation>
    <dataValidation type="list" allowBlank="1" showInputMessage="1" showErrorMessage="1" sqref="DS2">
      <formula1>"alter_on,not null,value,null"</formula1>
    </dataValidation>
    <dataValidation type="list" allowBlank="1" showInputMessage="1" showErrorMessage="1" sqref="DY2">
      <formula1>DataNames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DK2">
      <formula1>"ignore_null,Yes,No"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1558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1559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1560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1561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1562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1563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1564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1565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1566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1567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1568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1569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1570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1571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1572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1573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1574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1575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1576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1577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1578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1579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1580</v>
      </c>
      <c r="C24" s="6" t="str">
        <f>MID([Filename],26,LEN([Filename])-35)</f>
        <v>sales_order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 t="shared" ref="A25:A30" si="6">IFERROR($A24+1,1)</f>
        <v>24</v>
      </c>
      <c r="B25" s="5" t="s">
        <v>1581</v>
      </c>
      <c r="C25" s="8" t="str">
        <f>MID([Filename],26,LEN([Filename])-35)</f>
        <v>sales_order_items</v>
      </c>
      <c r="D25" s="8" t="str">
        <f t="shared" si="5"/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 t="shared" si="6"/>
        <v>25</v>
      </c>
      <c r="B26" s="5" t="s">
        <v>1582</v>
      </c>
      <c r="C26" s="8" t="str">
        <f>MID([Filename],26,LEN([Filename])-35)</f>
        <v>stock_transfer</v>
      </c>
      <c r="D26" s="8" t="str">
        <f t="shared" si="5"/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 t="shared" si="6"/>
        <v>26</v>
      </c>
      <c r="B27" s="5" t="s">
        <v>1583</v>
      </c>
      <c r="C27" s="8" t="str">
        <f>MID([Filename],26,LEN([Filename])-35)</f>
        <v>executive_reserves</v>
      </c>
      <c r="D27" s="8" t="str">
        <f t="shared" si="5"/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 t="shared" si="6"/>
        <v>27</v>
      </c>
      <c r="B28" s="5" t="s">
        <v>1584</v>
      </c>
      <c r="C28" s="8" t="str">
        <f>MID([Filename],26,LEN([Filename])-35)</f>
        <v>w_bin</v>
      </c>
      <c r="D28" s="8" t="str">
        <f t="shared" si="5"/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 t="shared" si="6"/>
        <v>28</v>
      </c>
      <c r="B29" s="5" t="s">
        <v>1585</v>
      </c>
      <c r="C29" s="8" t="str">
        <f>MID([Filename],26,LEN([Filename])-35)</f>
        <v>settings</v>
      </c>
      <c r="D29" s="8" t="str">
        <f t="shared" si="5"/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 t="shared" si="6"/>
        <v>29</v>
      </c>
      <c r="B30" s="5" t="s">
        <v>1586</v>
      </c>
      <c r="C30" s="8" t="str">
        <f>MID([Filename],26,LEN([Filename])-35)</f>
        <v>user_settings</v>
      </c>
      <c r="D30" s="8" t="str">
        <f t="shared" si="5"/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B1" sqref="B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1603</v>
      </c>
      <c r="N3" s="7">
        <f>VLOOKUP(ListExtras[[#This Row],[List Name]],ResourceList[[ListDisplayName]:[No]],2,0)</f>
        <v>322105</v>
      </c>
      <c r="O3" s="4"/>
      <c r="P3" s="4" t="s">
        <v>1589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1603</v>
      </c>
      <c r="N4" s="7">
        <f>VLOOKUP(ListExtras[[#This Row],[List Name]],ResourceList[[ListDisplayName]:[No]],2,0)</f>
        <v>322105</v>
      </c>
      <c r="O4" s="4"/>
      <c r="P4" s="4" t="s">
        <v>1590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1665</v>
      </c>
      <c r="N5" s="7">
        <f>VLOOKUP(ListExtras[[#This Row],[List Name]],ResourceList[[ListDisplayName]:[No]],2,0)</f>
        <v>322106</v>
      </c>
      <c r="O5" s="4" t="s">
        <v>1666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1592</v>
      </c>
      <c r="G6" s="67" t="s">
        <v>1593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1727</v>
      </c>
      <c r="N6" s="7">
        <f>VLOOKUP(ListExtras[[#This Row],[List Name]],ResourceList[[ListDisplayName]:[No]],2,0)</f>
        <v>322107</v>
      </c>
      <c r="O6" s="4"/>
      <c r="P6" s="4" t="s">
        <v>1728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1601</v>
      </c>
      <c r="G7" s="67" t="s">
        <v>1602</v>
      </c>
      <c r="H7" s="67" t="s">
        <v>1334</v>
      </c>
      <c r="I7" s="67" t="s">
        <v>1676</v>
      </c>
      <c r="J7" s="67">
        <v>50</v>
      </c>
      <c r="K7" s="58">
        <f>[No]</f>
        <v>322105</v>
      </c>
      <c r="M7" s="4" t="s">
        <v>1727</v>
      </c>
      <c r="N7" s="7">
        <f>VLOOKUP(ListExtras[[#This Row],[List Name]],ResourceList[[ListDisplayName]:[No]],2,0)</f>
        <v>322107</v>
      </c>
      <c r="O7" s="4"/>
      <c r="P7" s="4" t="s">
        <v>1729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1594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1662</v>
      </c>
      <c r="G8" s="67" t="s">
        <v>1663</v>
      </c>
      <c r="H8" s="67" t="s">
        <v>1664</v>
      </c>
      <c r="I8" s="67" t="s">
        <v>23</v>
      </c>
      <c r="J8" s="67">
        <v>50</v>
      </c>
      <c r="K8" s="58">
        <f>[No]</f>
        <v>322106</v>
      </c>
      <c r="M8" s="4" t="s">
        <v>1727</v>
      </c>
      <c r="N8" s="7">
        <f>VLOOKUP(ListExtras[[#This Row],[List Name]],ResourceList[[ListDisplayName]:[No]],2,0)</f>
        <v>322107</v>
      </c>
      <c r="O8" s="4"/>
      <c r="P8" s="4" t="s">
        <v>1730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1594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1725</v>
      </c>
      <c r="G9" s="67" t="s">
        <v>1726</v>
      </c>
      <c r="H9" s="67" t="s">
        <v>1722</v>
      </c>
      <c r="I9" s="67" t="s">
        <v>1676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1594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1756</v>
      </c>
      <c r="G10" s="67" t="s">
        <v>1757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1603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1760</v>
      </c>
      <c r="G11" s="67" t="s">
        <v>1761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1603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1589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1596</v>
      </c>
      <c r="AY11" s="67" t="s">
        <v>1595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1665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1594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1597</v>
      </c>
      <c r="AY12" s="67" t="s">
        <v>1598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1727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1728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1603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1727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1729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1603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1589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1727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1730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1603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1758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1603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1762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1665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1665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1597</v>
      </c>
      <c r="AY18" s="67" t="s">
        <v>1598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1665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1596</v>
      </c>
      <c r="AY19" s="67" t="s">
        <v>1595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1727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1731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1730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1727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1729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1727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1728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1727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1758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1759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1758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1758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1758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1762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1759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1762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1762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1763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1762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1764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W18" sqref="AW18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Map'!$A$32&amp;"-"&amp;COUNTA($AH$1:DataViewSection[[#This Row],[No]])-2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Layout]]="","id",IFERROR($AH1+1,IF(ISNUMBER(VLOOKUP('Table Seed Map'!$A$32,SeedMap[],9,0)),VLOOKUP('Table Seed Map'!$A$32,SeedMap[],9,0)+1,1)))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1708</v>
      </c>
      <c r="M3" s="9">
        <f>VLOOKUP(DataExtra[[#This Row],[Data Name]],ResourceData[[DataDisplayName]:[No]],2,0)</f>
        <v>327104</v>
      </c>
      <c r="N3" s="2"/>
      <c r="O3" s="2" t="s">
        <v>1590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Map'!$A$32&amp;"-"&amp;COUNTA($AH$1:DataViewSection[[#This Row],[No]])-2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Layout]]="","id",IFERROR($AH2+1,IF(ISNUMBER(VLOOKUP('Table Seed Map'!$A$32,SeedMap[],9,0)),VLOOKUP('Table Seed Map'!$A$32,SeedMap[],9,0)+1,1)))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1708</v>
      </c>
      <c r="M4" s="9">
        <f>VLOOKUP(DataExtra[[#This Row],[Data Name]],ResourceData[[DataDisplayName]:[No]],2,0)</f>
        <v>327104</v>
      </c>
      <c r="N4" s="2"/>
      <c r="O4" s="2" t="s">
        <v>1589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Map'!$A$32&amp;"-"&amp;COUNTA($AH$1:DataViewSection[[#This Row],[No]])-2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Layout]]="","id",IFERROR($AH3+1,IF(ISNUMBER(VLOOKUP('Table Seed Map'!$A$32,SeedMap[],9,0)),VLOOKUP('Table Seed Map'!$A$32,SeedMap[],9,0)+1,1)))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1745</v>
      </c>
      <c r="M5" s="7">
        <f>VLOOKUP(DataExtra[[#This Row],[Data Name]],ResourceData[[DataDisplayName]:[No]],2,0)</f>
        <v>327105</v>
      </c>
      <c r="N5" s="4"/>
      <c r="O5" s="2" t="s">
        <v>1728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Map'!$A$32&amp;"-"&amp;COUNTA($AH$1:DataViewSection[[#This Row],[No]])-2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Layout]]="","id",IFERROR($AH4+1,IF(ISNUMBER(VLOOKUP('Table Seed Map'!$A$32,SeedMap[],9,0)),VLOOKUP('Table Seed Map'!$A$32,SeedMap[],9,0)+1,1)))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1706</v>
      </c>
      <c r="G6" s="14" t="s">
        <v>1707</v>
      </c>
      <c r="H6" s="14" t="s">
        <v>1676</v>
      </c>
      <c r="I6" s="108"/>
      <c r="J6" s="109">
        <f>[No]</f>
        <v>327104</v>
      </c>
      <c r="L6" s="2" t="s">
        <v>1745</v>
      </c>
      <c r="M6" s="7">
        <f>VLOOKUP(DataExtra[[#This Row],[Data Name]],ResourceData[[DataDisplayName]:[No]],2,0)</f>
        <v>327105</v>
      </c>
      <c r="N6" s="4"/>
      <c r="O6" s="2" t="s">
        <v>1729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Map'!$A$32&amp;"-"&amp;COUNTA($AH$1:DataViewSection[[#This Row],[No]])-2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Layout]]="","id",IFERROR($AH5+1,IF(ISNUMBER(VLOOKUP('Table Seed Map'!$A$32,SeedMap[],9,0)),VLOOKUP('Table Seed Map'!$A$32,SeedMap[],9,0)+1,1)))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1743</v>
      </c>
      <c r="G7" s="67" t="s">
        <v>1744</v>
      </c>
      <c r="H7" s="14" t="s">
        <v>1676</v>
      </c>
      <c r="I7" s="91"/>
      <c r="J7" s="66">
        <f>[No]</f>
        <v>327105</v>
      </c>
      <c r="L7" s="2" t="s">
        <v>1745</v>
      </c>
      <c r="M7" s="7">
        <f>VLOOKUP(DataExtra[[#This Row],[Data Name]],ResourceData[[DataDisplayName]:[No]],2,0)</f>
        <v>327105</v>
      </c>
      <c r="N7" s="4"/>
      <c r="O7" s="2" t="s">
        <v>1730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Map'!$A$32&amp;"-"&amp;COUNTA($AH$1:DataViewSection[[#This Row],[No]])-2</f>
        <v>Data View Section-5</v>
      </c>
      <c r="AF7" s="4" t="s">
        <v>1708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Layout]]="","id",IFERROR($AH6+1,IF(ISNUMBER(VLOOKUP('Table Seed Map'!$A$32,SeedMap[],9,0)),VLOOKUP('Table Seed Map'!$A$32,SeedMap[],9,0)+1,1)))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1709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Map'!$A$32&amp;"-"&amp;COUNTA($AH$1:DataViewSection[[#This Row],[No]])-2</f>
        <v>Data View Section-6</v>
      </c>
      <c r="AF8" s="4" t="s">
        <v>1745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Layout]]="","id",IFERROR($AH7+1,IF(ISNUMBER(VLOOKUP('Table Seed Map'!$A$32,SeedMap[],9,0)),VLOOKUP('Table Seed Map'!$A$32,SeedMap[],9,0)+1,1)))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1710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1590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1710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1711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1589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1710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1710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1746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1731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1730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1746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1729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1746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1728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1746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1693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AreaUser/User</v>
      </c>
      <c r="O53" s="6" t="str">
        <f ca="1">IF(IDNMaps[[#This Row],[Name]]="","","("&amp;IDNMaps[[#This Row],[Type]]&amp;") "&amp;IDNMaps[[#This Row],[Name]])</f>
        <v>(Relation) AreaUser/User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79" s="6" t="str">
        <f ca="1">IF(IDNMaps[[#This Row],[Name]]="","","("&amp;IDNMaps[[#This Row],[Type]]&amp;") "&amp;IDNMaps[[#This Row],[Name]])</f>
        <v>(Fields) ProductTransactionNature/NewTransactionProductNature/name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0" s="6" t="str">
        <f ca="1">IF(IDNMaps[[#This Row],[Name]]="","","("&amp;IDNMaps[[#This Row],[Type]]&amp;") "&amp;IDNMaps[[#This Row],[Name]])</f>
        <v>(Fields) ProductTransactionNature/NewTransactionProductNature/status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1" s="6" t="str">
        <f ca="1">IF(IDNMaps[[#This Row],[Name]]="","","("&amp;IDNMaps[[#This Row],[Type]]&amp;") "&amp;IDNMaps[[#This Row],[Name]])</f>
        <v>(Fields) ProductTransactionType/NewProductTransactionType/name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2" s="6" t="str">
        <f ca="1">IF(IDNMaps[[#This Row],[Name]]="","","("&amp;IDNMaps[[#This Row],[Type]]&amp;") "&amp;IDNMaps[[#This Row],[Name]])</f>
        <v>(Fields) ProductTransactionType/NewProductTransactionType/status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Setting/AddNewSetting/name</v>
      </c>
      <c r="O83" s="6" t="str">
        <f ca="1">IF(IDNMaps[[#This Row],[Name]]="","","("&amp;IDNMaps[[#This Row],[Type]]&amp;") "&amp;IDNMaps[[#This Row],[Name]])</f>
        <v>(Fields) Setting/AddNewSetting/name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4" s="6" t="str">
        <f ca="1">IF(IDNMaps[[#This Row],[Name]]="","","("&amp;IDNMaps[[#This Row],[Type]]&amp;") "&amp;IDNMaps[[#This Row],[Name]])</f>
        <v>(Fields) Setting/AddNewSetting/value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5" s="6" t="str">
        <f ca="1">IF(IDNMaps[[#This Row],[Name]]="","","("&amp;IDNMaps[[#This Row],[Type]]&amp;") "&amp;IDNMaps[[#This Row],[Name]])</f>
        <v>(Fields) Setting/AddNewSetting/status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6" s="6" t="str">
        <f ca="1">IF(IDNMaps[[#This Row],[Name]]="","","("&amp;IDNMaps[[#This Row],[Type]]&amp;") "&amp;IDNMaps[[#This Row],[Name]])</f>
        <v>(Fields) Setting/AddNewSetting/description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7" s="6" t="str">
        <f ca="1">IF(IDNMaps[[#This Row],[Name]]="","","("&amp;IDNMaps[[#This Row],[Type]]&amp;") "&amp;IDNMaps[[#This Row],[Name]])</f>
        <v>(Fields) UserSetting/AddNewUserSetting/user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8" s="6" t="str">
        <f ca="1">IF(IDNMaps[[#This Row],[Name]]="","","("&amp;IDNMaps[[#This Row],[Type]]&amp;") "&amp;IDNMaps[[#This Row],[Name]])</f>
        <v>(Fields) UserSetting/AddNewUserSetting/setting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9" s="6" t="str">
        <f ca="1">IF(IDNMaps[[#This Row],[Name]]="","","("&amp;IDNMaps[[#This Row],[Type]]&amp;") "&amp;IDNMaps[[#This Row],[Name]])</f>
        <v>(Fields) UserSetting/AddNewUserSetting/value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0" s="6" t="str">
        <f ca="1">IF(IDNMaps[[#This Row],[Name]]="","","("&amp;IDNMaps[[#This Row],[Type]]&amp;") "&amp;IDNMaps[[#This Row],[Name]])</f>
        <v>(Fields) UserSetting/ChangeUserSettingStatus/status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1" s="6" t="str">
        <f ca="1">IF(IDNMaps[[#This Row],[Name]]="","","("&amp;IDNMaps[[#This Row],[Type]]&amp;") "&amp;IDNMaps[[#This Row],[Name]])</f>
        <v>(Fields) UserStoreArea/AddUserStoreAreaForm/user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2" s="6" t="str">
        <f ca="1">IF(IDNMaps[[#This Row],[Name]]="","","("&amp;IDNMaps[[#This Row],[Type]]&amp;") "&amp;IDNMaps[[#This Row],[Name]])</f>
        <v>(Fields) UserStoreArea/AddUserStoreAreaForm/store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3" s="6" t="str">
        <f ca="1">IF(IDNMaps[[#This Row],[Name]]="","","("&amp;IDNMaps[[#This Row],[Type]]&amp;") "&amp;IDNMaps[[#This Row],[Name]])</f>
        <v>(Fields) UserStoreArea/AddUserStoreAreaForm/area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4" s="6" t="str">
        <f ca="1">IF(IDNMaps[[#This Row],[Name]]="","","("&amp;IDNMaps[[#This Row],[Type]]&amp;") "&amp;IDNMaps[[#This Row],[Name]])</f>
        <v>(Fields) UserStoreArea/AddUserStoreAreaForm/status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workbookViewId="0">
      <selection activeCell="A83" sqref="A8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hidden="1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hidden="1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 hidden="1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 hidden="1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hidden="1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hidden="1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hidden="1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 hidden="1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hidden="1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 hidden="1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hidden="1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15</v>
      </c>
    </row>
    <row r="14" spans="1:10" hidden="1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hidden="1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hidden="1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hidden="1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hidden="1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hidden="1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hidden="1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 hidden="1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 hidden="1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hidden="1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 hidden="1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hidden="1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hidden="1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 hidden="1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 hidden="1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 hidden="1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 hidden="1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 hidden="1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 hidden="1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 hidden="1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 hidden="1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hidden="1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hidden="1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hidden="1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hidden="1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hidden="1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hidden="1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hidden="1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hidden="1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hidden="1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hidden="1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hidden="1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hidden="1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hidden="1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 hidden="1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 hidden="1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 hidden="1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 hidden="1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 hidden="1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hidden="1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 hidden="1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 hidden="1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 hidden="1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 hidden="1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hidden="1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2</v>
      </c>
    </row>
    <row r="59" spans="1:10" hidden="1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 hidden="1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 hidden="1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hidden="1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hidden="1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 hidden="1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 hidden="1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hidden="1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 hidden="1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 hidden="1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 hidden="1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hidden="1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 hidden="1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 hidden="1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 hidden="1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 hidden="1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 hidden="1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hidden="1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 hidden="1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 hidden="1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hidden="1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 hidden="1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 hidden="1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 hidden="1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 hidden="1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hidden="1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 hidden="1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 hidden="1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 hidden="1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hidden="1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hidden="1">
      <c r="A91" s="4" t="s">
        <v>916</v>
      </c>
      <c r="B91" s="4" t="s">
        <v>770</v>
      </c>
      <c r="C91" s="4" t="s">
        <v>916</v>
      </c>
      <c r="D91" s="4">
        <v>5</v>
      </c>
      <c r="E91" s="4" t="s">
        <v>772</v>
      </c>
      <c r="F91" s="4" t="s">
        <v>771</v>
      </c>
      <c r="G91" s="4"/>
      <c r="H91" s="4"/>
      <c r="I91" s="4"/>
      <c r="J91" s="58">
        <f>COUNTIF(TableFields[Field],Columns[[#This Row],[Column]])</f>
        <v>2</v>
      </c>
    </row>
    <row r="92" spans="1:10" hidden="1">
      <c r="A92" s="4" t="s">
        <v>869</v>
      </c>
      <c r="B92" s="4" t="s">
        <v>770</v>
      </c>
      <c r="C92" s="4" t="s">
        <v>869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2</v>
      </c>
    </row>
    <row r="93" spans="1:10" hidden="1">
      <c r="A93" s="4" t="s">
        <v>918</v>
      </c>
      <c r="B93" s="4" t="s">
        <v>794</v>
      </c>
      <c r="C93" s="4" t="s">
        <v>919</v>
      </c>
      <c r="D93" s="4" t="s">
        <v>909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 hidden="1">
      <c r="A94" s="4" t="s">
        <v>920</v>
      </c>
      <c r="B94" s="4" t="s">
        <v>794</v>
      </c>
      <c r="C94" s="4" t="s">
        <v>921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922</v>
      </c>
      <c r="B95" s="4" t="s">
        <v>794</v>
      </c>
      <c r="C95" s="4" t="s">
        <v>924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 hidden="1">
      <c r="A96" s="4" t="s">
        <v>923</v>
      </c>
      <c r="B96" s="4" t="s">
        <v>843</v>
      </c>
      <c r="C96" s="4" t="s">
        <v>925</v>
      </c>
      <c r="D96" s="4"/>
      <c r="E96" s="4" t="s">
        <v>772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hidden="1">
      <c r="A97" s="4" t="s">
        <v>926</v>
      </c>
      <c r="B97" s="4" t="s">
        <v>828</v>
      </c>
      <c r="C97" s="4" t="s">
        <v>926</v>
      </c>
      <c r="D97" s="4" t="s">
        <v>829</v>
      </c>
      <c r="E97" s="4" t="s">
        <v>830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hidden="1">
      <c r="A98" s="4" t="s">
        <v>928</v>
      </c>
      <c r="B98" s="4" t="s">
        <v>770</v>
      </c>
      <c r="C98" s="4" t="s">
        <v>928</v>
      </c>
      <c r="D98" s="4">
        <v>15</v>
      </c>
      <c r="E98" s="4" t="s">
        <v>772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hidden="1">
      <c r="A99" s="4" t="s">
        <v>929</v>
      </c>
      <c r="B99" s="4" t="s">
        <v>828</v>
      </c>
      <c r="C99" s="4" t="s">
        <v>929</v>
      </c>
      <c r="D99" s="4" t="s">
        <v>881</v>
      </c>
      <c r="E99" s="4" t="s">
        <v>830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hidden="1">
      <c r="A100" s="4" t="s">
        <v>930</v>
      </c>
      <c r="B100" s="4" t="s">
        <v>770</v>
      </c>
      <c r="C100" s="4" t="s">
        <v>931</v>
      </c>
      <c r="D100" s="4">
        <v>15</v>
      </c>
      <c r="E100" s="4" t="s">
        <v>772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 hidden="1">
      <c r="A101" s="4" t="s">
        <v>932</v>
      </c>
      <c r="B101" s="4" t="s">
        <v>774</v>
      </c>
      <c r="C101" s="4" t="s">
        <v>914</v>
      </c>
      <c r="D101" s="4" t="s">
        <v>955</v>
      </c>
      <c r="E101" s="4" t="s">
        <v>772</v>
      </c>
      <c r="F101" s="4" t="s">
        <v>959</v>
      </c>
      <c r="G101" s="4"/>
      <c r="H101" s="4"/>
      <c r="I101" s="4"/>
      <c r="J101" s="58">
        <f>COUNTIF(TableFields[Field],Columns[[#This Row],[Column]])</f>
        <v>1</v>
      </c>
    </row>
    <row r="102" spans="1:10" hidden="1">
      <c r="A102" s="4" t="s">
        <v>933</v>
      </c>
      <c r="B102" s="4" t="s">
        <v>774</v>
      </c>
      <c r="C102" s="4" t="s">
        <v>957</v>
      </c>
      <c r="D102" s="4" t="s">
        <v>956</v>
      </c>
      <c r="E102" s="4" t="s">
        <v>772</v>
      </c>
      <c r="F102" s="4" t="s">
        <v>960</v>
      </c>
      <c r="G102" s="4"/>
      <c r="H102" s="4"/>
      <c r="I102" s="4"/>
      <c r="J102" s="58">
        <f>COUNTIF(TableFields[Field],Columns[[#This Row],[Column]])</f>
        <v>1</v>
      </c>
    </row>
    <row r="103" spans="1:10" hidden="1">
      <c r="A103" s="4" t="s">
        <v>935</v>
      </c>
      <c r="B103" s="4" t="s">
        <v>774</v>
      </c>
      <c r="C103" s="4" t="s">
        <v>934</v>
      </c>
      <c r="D103" s="4" t="s">
        <v>955</v>
      </c>
      <c r="E103" s="4" t="s">
        <v>772</v>
      </c>
      <c r="F103" s="4" t="s">
        <v>959</v>
      </c>
      <c r="G103" s="4"/>
      <c r="H103" s="4"/>
      <c r="I103" s="4"/>
      <c r="J103" s="58">
        <f>COUNTIF(TableFields[Field],Columns[[#This Row],[Column]])</f>
        <v>1</v>
      </c>
    </row>
    <row r="104" spans="1:10" hidden="1">
      <c r="A104" s="4" t="s">
        <v>936</v>
      </c>
      <c r="B104" s="4" t="s">
        <v>794</v>
      </c>
      <c r="C104" s="4" t="s">
        <v>927</v>
      </c>
      <c r="D104" s="4" t="s">
        <v>914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 hidden="1">
      <c r="A105" s="4" t="s">
        <v>937</v>
      </c>
      <c r="B105" s="4" t="s">
        <v>774</v>
      </c>
      <c r="C105" s="4" t="s">
        <v>958</v>
      </c>
      <c r="D105" s="4" t="s">
        <v>955</v>
      </c>
      <c r="E105" s="4" t="s">
        <v>772</v>
      </c>
      <c r="F105" s="4" t="s">
        <v>959</v>
      </c>
      <c r="G105" s="4"/>
      <c r="H105" s="4"/>
      <c r="I105" s="4"/>
      <c r="J105" s="58">
        <f>COUNTIF(TableFields[Field],Columns[[#This Row],[Column]])</f>
        <v>1</v>
      </c>
    </row>
    <row r="106" spans="1:10" hidden="1">
      <c r="A106" s="4" t="s">
        <v>938</v>
      </c>
      <c r="B106" s="4" t="s">
        <v>774</v>
      </c>
      <c r="C106" s="4" t="s">
        <v>948</v>
      </c>
      <c r="D106" s="4" t="s">
        <v>949</v>
      </c>
      <c r="E106" s="4" t="s">
        <v>772</v>
      </c>
      <c r="F106" s="4" t="s">
        <v>952</v>
      </c>
      <c r="G106" s="4"/>
      <c r="H106" s="4"/>
      <c r="I106" s="4"/>
      <c r="J106" s="58">
        <f>COUNTIF(TableFields[Field],Columns[[#This Row],[Column]])</f>
        <v>1</v>
      </c>
    </row>
    <row r="107" spans="1:10" hidden="1">
      <c r="A107" s="4" t="s">
        <v>939</v>
      </c>
      <c r="B107" s="4" t="s">
        <v>774</v>
      </c>
      <c r="C107" s="4" t="s">
        <v>947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 hidden="1">
      <c r="A108" s="4" t="s">
        <v>940</v>
      </c>
      <c r="B108" s="4" t="s">
        <v>774</v>
      </c>
      <c r="C108" s="4" t="s">
        <v>946</v>
      </c>
      <c r="D108" s="4" t="s">
        <v>950</v>
      </c>
      <c r="E108" s="4" t="s">
        <v>772</v>
      </c>
      <c r="F108" s="4" t="s">
        <v>954</v>
      </c>
      <c r="G108" s="4"/>
      <c r="H108" s="4"/>
      <c r="I108" s="4"/>
      <c r="J108" s="58">
        <f>COUNTIF(TableFields[Field],Columns[[#This Row],[Column]])</f>
        <v>1</v>
      </c>
    </row>
    <row r="109" spans="1:10" hidden="1">
      <c r="A109" s="4" t="s">
        <v>941</v>
      </c>
      <c r="B109" s="4" t="s">
        <v>774</v>
      </c>
      <c r="C109" s="4" t="s">
        <v>945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hidden="1">
      <c r="A110" s="4" t="s">
        <v>942</v>
      </c>
      <c r="B110" s="4" t="s">
        <v>774</v>
      </c>
      <c r="C110" s="4" t="s">
        <v>944</v>
      </c>
      <c r="D110" s="4" t="s">
        <v>951</v>
      </c>
      <c r="E110" s="4" t="s">
        <v>772</v>
      </c>
      <c r="F110" s="4" t="s">
        <v>953</v>
      </c>
      <c r="G110" s="4"/>
      <c r="H110" s="4"/>
      <c r="I110" s="4"/>
      <c r="J110" s="58">
        <f>COUNTIF(TableFields[Field],Columns[[#This Row],[Column]])</f>
        <v>1</v>
      </c>
    </row>
    <row r="111" spans="1:10" hidden="1">
      <c r="A111" s="4" t="s">
        <v>943</v>
      </c>
      <c r="B111" s="4" t="s">
        <v>770</v>
      </c>
      <c r="C111" s="4" t="s">
        <v>926</v>
      </c>
      <c r="D111" s="4">
        <v>15</v>
      </c>
      <c r="E111" s="4" t="s">
        <v>772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963</v>
      </c>
      <c r="B112" s="4" t="s">
        <v>794</v>
      </c>
      <c r="C112" s="4" t="s">
        <v>849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 hidden="1">
      <c r="A113" s="4" t="s">
        <v>965</v>
      </c>
      <c r="B113" s="4" t="s">
        <v>774</v>
      </c>
      <c r="C113" s="4" t="s">
        <v>964</v>
      </c>
      <c r="D113" s="4" t="s">
        <v>966</v>
      </c>
      <c r="E113" s="4" t="s">
        <v>772</v>
      </c>
      <c r="F113" s="4" t="s">
        <v>967</v>
      </c>
      <c r="G113" s="4"/>
      <c r="H113" s="4"/>
      <c r="I113" s="4"/>
      <c r="J113" s="58">
        <f>COUNTIF(TableFields[Field],Columns[[#This Row],[Column]])</f>
        <v>1</v>
      </c>
    </row>
    <row r="114" spans="1:10" hidden="1">
      <c r="A114" s="4" t="s">
        <v>968</v>
      </c>
      <c r="B114" s="4" t="s">
        <v>794</v>
      </c>
      <c r="C114" s="4" t="s">
        <v>969</v>
      </c>
      <c r="D114" s="4" t="s">
        <v>961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 hidden="1">
      <c r="A115" s="4" t="s">
        <v>970</v>
      </c>
      <c r="B115" s="4" t="s">
        <v>828</v>
      </c>
      <c r="C115" s="4" t="s">
        <v>970</v>
      </c>
      <c r="D115" s="4" t="s">
        <v>829</v>
      </c>
      <c r="E115" s="4" t="s">
        <v>830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 hidden="1">
      <c r="A116" s="4" t="s">
        <v>971</v>
      </c>
      <c r="B116" s="4" t="s">
        <v>782</v>
      </c>
      <c r="C116" s="4" t="s">
        <v>914</v>
      </c>
      <c r="D116" s="4" t="s">
        <v>914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 hidden="1">
      <c r="A117" s="2" t="s">
        <v>1276</v>
      </c>
      <c r="B117" s="2" t="s">
        <v>798</v>
      </c>
      <c r="C117" s="2" t="s">
        <v>1276</v>
      </c>
      <c r="D117" s="2">
        <v>200</v>
      </c>
      <c r="E117" s="2" t="s">
        <v>772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 hidden="1">
      <c r="A118" s="4" t="s">
        <v>972</v>
      </c>
      <c r="B118" s="4" t="s">
        <v>774</v>
      </c>
      <c r="C118" s="2" t="s">
        <v>1285</v>
      </c>
      <c r="D118" s="4" t="s">
        <v>973</v>
      </c>
      <c r="E118" s="5" t="s">
        <v>772</v>
      </c>
      <c r="F118" s="4" t="s">
        <v>974</v>
      </c>
      <c r="G118" s="4"/>
      <c r="H118" s="4"/>
      <c r="I118" s="4"/>
      <c r="J118" s="58">
        <f>COUNTIF(TableFields[Field],Columns[[#This Row],[Column]])</f>
        <v>1</v>
      </c>
    </row>
    <row r="119" spans="1:10" hidden="1">
      <c r="A119" s="4" t="s">
        <v>975</v>
      </c>
      <c r="B119" s="4" t="s">
        <v>774</v>
      </c>
      <c r="C119" s="2" t="s">
        <v>1286</v>
      </c>
      <c r="D119" s="4" t="s">
        <v>976</v>
      </c>
      <c r="E119" s="4" t="s">
        <v>772</v>
      </c>
      <c r="F119" s="4" t="s">
        <v>977</v>
      </c>
      <c r="G119" s="4"/>
      <c r="H119" s="4"/>
      <c r="I119" s="4"/>
      <c r="J119" s="58">
        <f>COUNTIF(TableFields[Field],Columns[[#This Row],[Column]])</f>
        <v>1</v>
      </c>
    </row>
    <row r="120" spans="1:10" hidden="1">
      <c r="A120" s="4" t="s">
        <v>978</v>
      </c>
      <c r="B120" s="4" t="s">
        <v>828</v>
      </c>
      <c r="C120" s="4" t="s">
        <v>979</v>
      </c>
      <c r="D120" s="4" t="s">
        <v>829</v>
      </c>
      <c r="E120" s="2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 hidden="1">
      <c r="A121" s="2" t="s">
        <v>1277</v>
      </c>
      <c r="B121" s="2" t="s">
        <v>770</v>
      </c>
      <c r="C121" s="2" t="s">
        <v>1281</v>
      </c>
      <c r="D121" s="2">
        <v>15</v>
      </c>
      <c r="E121" s="2" t="s">
        <v>772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 hidden="1">
      <c r="A122" s="2" t="s">
        <v>1278</v>
      </c>
      <c r="B122" s="2" t="s">
        <v>770</v>
      </c>
      <c r="C122" s="2" t="s">
        <v>1282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 hidden="1">
      <c r="A123" s="2" t="s">
        <v>1279</v>
      </c>
      <c r="B123" s="2" t="s">
        <v>770</v>
      </c>
      <c r="C123" s="2" t="s">
        <v>1283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 hidden="1">
      <c r="A124" s="2" t="s">
        <v>1280</v>
      </c>
      <c r="B124" s="2" t="s">
        <v>878</v>
      </c>
      <c r="C124" s="2" t="s">
        <v>1284</v>
      </c>
      <c r="D124" s="2"/>
      <c r="E124" s="2" t="s">
        <v>838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 hidden="1">
      <c r="A125" s="4" t="s">
        <v>981</v>
      </c>
      <c r="B125" s="4" t="s">
        <v>794</v>
      </c>
      <c r="C125" s="4" t="s">
        <v>983</v>
      </c>
      <c r="D125" s="4" t="s">
        <v>914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 hidden="1">
      <c r="A126" s="4" t="s">
        <v>982</v>
      </c>
      <c r="B126" s="4" t="s">
        <v>794</v>
      </c>
      <c r="C126" s="4" t="s">
        <v>984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 hidden="1">
      <c r="A127" s="5" t="s">
        <v>985</v>
      </c>
      <c r="B127" s="5" t="s">
        <v>770</v>
      </c>
      <c r="C127" s="5" t="s">
        <v>986</v>
      </c>
      <c r="D127" s="5">
        <v>5</v>
      </c>
      <c r="E127" s="5" t="s">
        <v>772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 hidden="1">
      <c r="A128" s="5" t="s">
        <v>987</v>
      </c>
      <c r="B128" s="5" t="s">
        <v>770</v>
      </c>
      <c r="C128" s="5" t="s">
        <v>988</v>
      </c>
      <c r="D128" s="5">
        <v>5</v>
      </c>
      <c r="E128" s="5" t="s">
        <v>772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 hidden="1">
      <c r="A129" s="5" t="s">
        <v>989</v>
      </c>
      <c r="B129" s="5" t="s">
        <v>770</v>
      </c>
      <c r="C129" s="5" t="s">
        <v>990</v>
      </c>
      <c r="D129" s="5">
        <v>5</v>
      </c>
      <c r="E129" s="5" t="s">
        <v>772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 hidden="1">
      <c r="A130" s="5" t="s">
        <v>991</v>
      </c>
      <c r="B130" s="5" t="s">
        <v>770</v>
      </c>
      <c r="C130" s="5" t="s">
        <v>992</v>
      </c>
      <c r="D130" s="5">
        <v>5</v>
      </c>
      <c r="E130" s="5" t="s">
        <v>772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 hidden="1">
      <c r="A131" s="5" t="s">
        <v>993</v>
      </c>
      <c r="B131" s="5" t="s">
        <v>770</v>
      </c>
      <c r="C131" s="5" t="s">
        <v>994</v>
      </c>
      <c r="D131" s="5">
        <v>20</v>
      </c>
      <c r="E131" s="5" t="s">
        <v>772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 hidden="1">
      <c r="A132" s="5" t="s">
        <v>995</v>
      </c>
      <c r="B132" s="5" t="s">
        <v>828</v>
      </c>
      <c r="C132" s="5" t="s">
        <v>996</v>
      </c>
      <c r="D132" s="5" t="s">
        <v>1031</v>
      </c>
      <c r="E132" s="5" t="s">
        <v>772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 hidden="1">
      <c r="A133" s="5" t="s">
        <v>997</v>
      </c>
      <c r="B133" s="5" t="s">
        <v>828</v>
      </c>
      <c r="C133" s="5" t="s">
        <v>998</v>
      </c>
      <c r="D133" s="5" t="s">
        <v>1031</v>
      </c>
      <c r="E133" s="5" t="s">
        <v>772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 hidden="1">
      <c r="A134" s="5" t="s">
        <v>999</v>
      </c>
      <c r="B134" s="5" t="s">
        <v>842</v>
      </c>
      <c r="C134" s="5" t="s">
        <v>1000</v>
      </c>
      <c r="D134" s="5"/>
      <c r="E134" s="5" t="s">
        <v>772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 hidden="1">
      <c r="A135" s="5" t="s">
        <v>1001</v>
      </c>
      <c r="B135" s="5" t="s">
        <v>770</v>
      </c>
      <c r="C135" s="5" t="s">
        <v>1002</v>
      </c>
      <c r="D135" s="5">
        <v>5</v>
      </c>
      <c r="E135" s="5" t="s">
        <v>772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 hidden="1">
      <c r="A136" s="5" t="s">
        <v>1003</v>
      </c>
      <c r="B136" s="5" t="s">
        <v>770</v>
      </c>
      <c r="C136" s="5" t="s">
        <v>1004</v>
      </c>
      <c r="D136" s="5">
        <v>5</v>
      </c>
      <c r="E136" s="5" t="s">
        <v>772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 hidden="1">
      <c r="A137" s="5" t="s">
        <v>1005</v>
      </c>
      <c r="B137" s="5" t="s">
        <v>770</v>
      </c>
      <c r="C137" s="5" t="s">
        <v>1006</v>
      </c>
      <c r="D137" s="5">
        <v>15</v>
      </c>
      <c r="E137" s="5" t="s">
        <v>772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 hidden="1">
      <c r="A138" s="5" t="s">
        <v>1007</v>
      </c>
      <c r="B138" s="5" t="s">
        <v>798</v>
      </c>
      <c r="C138" s="5" t="s">
        <v>1030</v>
      </c>
      <c r="D138" s="5">
        <v>60</v>
      </c>
      <c r="E138" s="5" t="s">
        <v>772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 hidden="1">
      <c r="A139" s="5" t="s">
        <v>1008</v>
      </c>
      <c r="B139" s="5" t="s">
        <v>842</v>
      </c>
      <c r="C139" s="5" t="s">
        <v>1009</v>
      </c>
      <c r="D139" s="5"/>
      <c r="E139" s="5" t="s">
        <v>772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 hidden="1">
      <c r="A140" s="5" t="s">
        <v>1010</v>
      </c>
      <c r="B140" s="5" t="s">
        <v>842</v>
      </c>
      <c r="C140" s="5" t="s">
        <v>1011</v>
      </c>
      <c r="D140" s="5"/>
      <c r="E140" s="5" t="s">
        <v>772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 hidden="1">
      <c r="A141" s="5" t="s">
        <v>1012</v>
      </c>
      <c r="B141" s="5" t="s">
        <v>828</v>
      </c>
      <c r="C141" s="5" t="s">
        <v>1013</v>
      </c>
      <c r="D141" s="5" t="s">
        <v>829</v>
      </c>
      <c r="E141" s="5" t="s">
        <v>830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 hidden="1">
      <c r="A142" s="5" t="s">
        <v>1014</v>
      </c>
      <c r="B142" s="5" t="s">
        <v>828</v>
      </c>
      <c r="C142" s="5" t="s">
        <v>1015</v>
      </c>
      <c r="D142" s="5" t="s">
        <v>866</v>
      </c>
      <c r="E142" s="5" t="s">
        <v>838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 hidden="1">
      <c r="A143" s="5" t="s">
        <v>1016</v>
      </c>
      <c r="B143" s="5" t="s">
        <v>774</v>
      </c>
      <c r="C143" s="5" t="s">
        <v>1017</v>
      </c>
      <c r="D143" s="5" t="s">
        <v>1032</v>
      </c>
      <c r="E143" s="5" t="s">
        <v>1033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 hidden="1">
      <c r="A144" s="5" t="s">
        <v>1018</v>
      </c>
      <c r="B144" s="5" t="s">
        <v>774</v>
      </c>
      <c r="C144" s="5" t="s">
        <v>1019</v>
      </c>
      <c r="D144" s="5" t="s">
        <v>1034</v>
      </c>
      <c r="E144" s="5" t="s">
        <v>1035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 hidden="1">
      <c r="A145" s="5" t="s">
        <v>1028</v>
      </c>
      <c r="B145" s="5" t="s">
        <v>828</v>
      </c>
      <c r="C145" s="5" t="s">
        <v>1029</v>
      </c>
      <c r="D145" s="5" t="s">
        <v>1031</v>
      </c>
      <c r="E145" s="5" t="s">
        <v>838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 hidden="1">
      <c r="A146" s="5" t="s">
        <v>1036</v>
      </c>
      <c r="B146" s="5" t="s">
        <v>770</v>
      </c>
      <c r="C146" s="5" t="s">
        <v>1037</v>
      </c>
      <c r="D146" s="5">
        <v>15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 hidden="1">
      <c r="A147" s="5" t="s">
        <v>1038</v>
      </c>
      <c r="B147" s="5" t="s">
        <v>770</v>
      </c>
      <c r="C147" s="5" t="s">
        <v>1039</v>
      </c>
      <c r="D147" s="5">
        <v>15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 hidden="1">
      <c r="A148" s="5" t="s">
        <v>1040</v>
      </c>
      <c r="B148" s="5" t="s">
        <v>798</v>
      </c>
      <c r="C148" s="5" t="s">
        <v>1041</v>
      </c>
      <c r="D148" s="5">
        <v>60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 hidden="1">
      <c r="A149" s="5" t="s">
        <v>1042</v>
      </c>
      <c r="B149" s="5" t="s">
        <v>842</v>
      </c>
      <c r="C149" s="5" t="s">
        <v>1043</v>
      </c>
      <c r="D149" s="5"/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 hidden="1">
      <c r="A150" s="5" t="s">
        <v>1044</v>
      </c>
      <c r="B150" s="5" t="s">
        <v>842</v>
      </c>
      <c r="C150" s="5" t="s">
        <v>1045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 hidden="1">
      <c r="A151" s="5" t="s">
        <v>1046</v>
      </c>
      <c r="B151" s="5" t="s">
        <v>842</v>
      </c>
      <c r="C151" s="5" t="s">
        <v>1047</v>
      </c>
      <c r="D151" s="5"/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 hidden="1">
      <c r="A152" s="5" t="s">
        <v>1048</v>
      </c>
      <c r="B152" s="5" t="s">
        <v>774</v>
      </c>
      <c r="C152" s="5" t="s">
        <v>1049</v>
      </c>
      <c r="D152" s="5" t="s">
        <v>1064</v>
      </c>
      <c r="E152" s="5" t="s">
        <v>1065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hidden="1">
      <c r="A153" s="5" t="s">
        <v>1026</v>
      </c>
      <c r="B153" s="5" t="s">
        <v>774</v>
      </c>
      <c r="C153" s="5" t="s">
        <v>1027</v>
      </c>
      <c r="D153" s="5" t="s">
        <v>955</v>
      </c>
      <c r="E153" s="5" t="s">
        <v>959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 hidden="1">
      <c r="A154" s="5" t="s">
        <v>1050</v>
      </c>
      <c r="B154" s="5" t="s">
        <v>774</v>
      </c>
      <c r="C154" s="5" t="s">
        <v>1051</v>
      </c>
      <c r="D154" s="5" t="s">
        <v>1066</v>
      </c>
      <c r="E154" s="5" t="s">
        <v>1069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hidden="1">
      <c r="A155" s="5" t="s">
        <v>1052</v>
      </c>
      <c r="B155" s="5" t="s">
        <v>842</v>
      </c>
      <c r="C155" s="5" t="s">
        <v>1053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hidden="1">
      <c r="A156" s="5" t="s">
        <v>1054</v>
      </c>
      <c r="B156" s="5" t="s">
        <v>770</v>
      </c>
      <c r="C156" s="5" t="s">
        <v>1055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 hidden="1">
      <c r="A157" s="5" t="s">
        <v>1056</v>
      </c>
      <c r="B157" s="5" t="s">
        <v>770</v>
      </c>
      <c r="C157" s="5" t="s">
        <v>1057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 hidden="1">
      <c r="A158" s="5" t="s">
        <v>1058</v>
      </c>
      <c r="B158" s="5" t="s">
        <v>770</v>
      </c>
      <c r="C158" s="5" t="s">
        <v>1059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 hidden="1">
      <c r="A159" s="5" t="s">
        <v>1060</v>
      </c>
      <c r="B159" s="5" t="s">
        <v>770</v>
      </c>
      <c r="C159" s="5" t="s">
        <v>1061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 hidden="1">
      <c r="A160" s="5" t="s">
        <v>1062</v>
      </c>
      <c r="B160" s="5" t="s">
        <v>770</v>
      </c>
      <c r="C160" s="5" t="s">
        <v>1063</v>
      </c>
      <c r="D160" s="5">
        <v>20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 hidden="1">
      <c r="A161" s="5" t="s">
        <v>1071</v>
      </c>
      <c r="B161" s="5" t="s">
        <v>828</v>
      </c>
      <c r="C161" s="5" t="s">
        <v>1072</v>
      </c>
      <c r="D161" s="5" t="s">
        <v>1070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hidden="1">
      <c r="A162" s="5" t="s">
        <v>1073</v>
      </c>
      <c r="B162" s="5" t="s">
        <v>798</v>
      </c>
      <c r="C162" s="5" t="s">
        <v>1074</v>
      </c>
      <c r="D162" s="5">
        <v>60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hidden="1">
      <c r="A163" s="5" t="s">
        <v>1075</v>
      </c>
      <c r="B163" s="5" t="s">
        <v>842</v>
      </c>
      <c r="C163" s="5" t="s">
        <v>1076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hidden="1">
      <c r="A164" s="5" t="s">
        <v>1077</v>
      </c>
      <c r="B164" s="5" t="s">
        <v>798</v>
      </c>
      <c r="C164" s="5" t="s">
        <v>1078</v>
      </c>
      <c r="D164" s="5">
        <v>255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hidden="1">
      <c r="A165" s="5" t="s">
        <v>1079</v>
      </c>
      <c r="B165" s="5" t="s">
        <v>798</v>
      </c>
      <c r="C165" s="5" t="s">
        <v>1080</v>
      </c>
      <c r="D165" s="5">
        <v>255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hidden="1">
      <c r="A166" s="5" t="s">
        <v>1081</v>
      </c>
      <c r="B166" s="5" t="s">
        <v>828</v>
      </c>
      <c r="C166" s="5" t="s">
        <v>1082</v>
      </c>
      <c r="D166" s="5" t="s">
        <v>1070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hidden="1">
      <c r="A167" s="5" t="s">
        <v>1020</v>
      </c>
      <c r="B167" s="5" t="s">
        <v>774</v>
      </c>
      <c r="C167" s="5" t="s">
        <v>1021</v>
      </c>
      <c r="D167" s="5" t="s">
        <v>1064</v>
      </c>
      <c r="E167" s="5" t="s">
        <v>772</v>
      </c>
      <c r="F167" s="5" t="s">
        <v>1065</v>
      </c>
      <c r="G167" s="5"/>
      <c r="H167" s="5"/>
      <c r="I167" s="5"/>
      <c r="J167" s="32">
        <f>COUNTIF(TableFields[Field],Columns[[#This Row],[Column]])</f>
        <v>1</v>
      </c>
    </row>
    <row r="168" spans="1:10" hidden="1">
      <c r="A168" s="5" t="s">
        <v>1022</v>
      </c>
      <c r="B168" s="5" t="s">
        <v>774</v>
      </c>
      <c r="C168" s="5" t="s">
        <v>1023</v>
      </c>
      <c r="D168" s="5" t="s">
        <v>1083</v>
      </c>
      <c r="E168" s="5" t="s">
        <v>772</v>
      </c>
      <c r="F168" s="5" t="s">
        <v>1086</v>
      </c>
      <c r="G168" s="5"/>
      <c r="H168" s="5"/>
      <c r="I168" s="5"/>
      <c r="J168" s="32">
        <f>COUNTIF(TableFields[Field],Columns[[#This Row],[Column]])</f>
        <v>1</v>
      </c>
    </row>
    <row r="169" spans="1:10" hidden="1">
      <c r="A169" s="5" t="s">
        <v>1024</v>
      </c>
      <c r="B169" s="5" t="s">
        <v>774</v>
      </c>
      <c r="C169" s="5" t="s">
        <v>1025</v>
      </c>
      <c r="D169" s="5" t="s">
        <v>1084</v>
      </c>
      <c r="E169" s="5" t="s">
        <v>772</v>
      </c>
      <c r="F169" s="5" t="s">
        <v>1087</v>
      </c>
      <c r="G169" s="5"/>
      <c r="H169" s="5"/>
      <c r="I169" s="5"/>
      <c r="J169" s="32">
        <f>COUNTIF(TableFields[Field],Columns[[#This Row],[Column]])</f>
        <v>1</v>
      </c>
    </row>
    <row r="170" spans="1:10" hidden="1">
      <c r="A170" s="5" t="s">
        <v>1089</v>
      </c>
      <c r="B170" s="5" t="s">
        <v>770</v>
      </c>
      <c r="C170" s="5" t="s">
        <v>1090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hidden="1">
      <c r="A171" s="5" t="s">
        <v>1091</v>
      </c>
      <c r="B171" s="5" t="s">
        <v>774</v>
      </c>
      <c r="C171" s="5" t="s">
        <v>1092</v>
      </c>
      <c r="D171" s="5" t="s">
        <v>1093</v>
      </c>
      <c r="E171" s="5" t="s">
        <v>772</v>
      </c>
      <c r="F171" s="5" t="s">
        <v>1035</v>
      </c>
      <c r="G171" s="5"/>
      <c r="H171" s="5"/>
      <c r="I171" s="5"/>
      <c r="J171" s="32">
        <f>COUNTIF(TableFields[Field],Columns[[#This Row],[Column]])</f>
        <v>1</v>
      </c>
    </row>
    <row r="172" spans="1:10" hidden="1">
      <c r="A172" s="5" t="s">
        <v>1094</v>
      </c>
      <c r="B172" s="5" t="s">
        <v>828</v>
      </c>
      <c r="C172" s="5" t="s">
        <v>1095</v>
      </c>
      <c r="D172" s="5" t="s">
        <v>1031</v>
      </c>
      <c r="E172" s="5" t="s">
        <v>772</v>
      </c>
      <c r="F172" s="5" t="s">
        <v>1271</v>
      </c>
      <c r="G172" s="5"/>
      <c r="H172" s="5"/>
      <c r="I172" s="5"/>
      <c r="J172" s="32">
        <f>COUNTIF(TableFields[Field],Columns[[#This Row],[Column]])</f>
        <v>1</v>
      </c>
    </row>
    <row r="173" spans="1:10" hidden="1">
      <c r="A173" s="5" t="s">
        <v>1096</v>
      </c>
      <c r="B173" s="5" t="s">
        <v>828</v>
      </c>
      <c r="C173" s="5" t="s">
        <v>1097</v>
      </c>
      <c r="D173" s="5" t="s">
        <v>1031</v>
      </c>
      <c r="E173" s="5" t="s">
        <v>772</v>
      </c>
      <c r="F173" s="5" t="s">
        <v>1272</v>
      </c>
      <c r="G173" s="5"/>
      <c r="H173" s="5"/>
      <c r="I173" s="5"/>
      <c r="J173" s="32">
        <f>COUNTIF(TableFields[Field],Columns[[#This Row],[Column]])</f>
        <v>1</v>
      </c>
    </row>
    <row r="174" spans="1:10" hidden="1">
      <c r="A174" s="5" t="s">
        <v>1098</v>
      </c>
      <c r="B174" s="5" t="s">
        <v>828</v>
      </c>
      <c r="C174" s="5" t="s">
        <v>1099</v>
      </c>
      <c r="D174" s="5" t="s">
        <v>1031</v>
      </c>
      <c r="E174" s="5" t="s">
        <v>772</v>
      </c>
      <c r="F174" s="5" t="s">
        <v>1272</v>
      </c>
      <c r="G174" s="5"/>
      <c r="H174" s="5"/>
      <c r="I174" s="5"/>
      <c r="J174" s="32">
        <f>COUNTIF(TableFields[Field],Columns[[#This Row],[Column]])</f>
        <v>1</v>
      </c>
    </row>
    <row r="175" spans="1:10" hidden="1">
      <c r="A175" s="5" t="s">
        <v>1100</v>
      </c>
      <c r="B175" s="5" t="s">
        <v>828</v>
      </c>
      <c r="C175" s="5" t="s">
        <v>1101</v>
      </c>
      <c r="D175" s="5" t="s">
        <v>1031</v>
      </c>
      <c r="E175" s="5" t="s">
        <v>772</v>
      </c>
      <c r="F175" s="5" t="s">
        <v>1273</v>
      </c>
      <c r="G175" s="5"/>
      <c r="H175" s="5"/>
      <c r="I175" s="5"/>
      <c r="J175" s="32">
        <f>COUNTIF(TableFields[Field],Columns[[#This Row],[Column]])</f>
        <v>1</v>
      </c>
    </row>
    <row r="176" spans="1:10" hidden="1">
      <c r="A176" s="5" t="s">
        <v>1102</v>
      </c>
      <c r="B176" s="5" t="s">
        <v>774</v>
      </c>
      <c r="C176" s="5" t="s">
        <v>1103</v>
      </c>
      <c r="D176" s="5" t="s">
        <v>955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hidden="1">
      <c r="A177" s="5" t="s">
        <v>1104</v>
      </c>
      <c r="B177" s="5" t="s">
        <v>774</v>
      </c>
      <c r="C177" s="5" t="s">
        <v>1105</v>
      </c>
      <c r="D177" s="5" t="s">
        <v>955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hidden="1">
      <c r="A178" s="5" t="s">
        <v>1106</v>
      </c>
      <c r="B178" s="5" t="s">
        <v>774</v>
      </c>
      <c r="C178" s="5" t="s">
        <v>1107</v>
      </c>
      <c r="D178" s="5" t="s">
        <v>955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hidden="1">
      <c r="A179" s="5" t="s">
        <v>1108</v>
      </c>
      <c r="B179" s="5" t="s">
        <v>774</v>
      </c>
      <c r="C179" s="5" t="s">
        <v>1109</v>
      </c>
      <c r="D179" s="5" t="s">
        <v>955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hidden="1">
      <c r="A180" s="5" t="s">
        <v>1110</v>
      </c>
      <c r="B180" s="5" t="s">
        <v>798</v>
      </c>
      <c r="C180" s="5" t="s">
        <v>1111</v>
      </c>
      <c r="D180" s="5">
        <v>30</v>
      </c>
      <c r="E180" s="5" t="s">
        <v>772</v>
      </c>
      <c r="F180" s="5" t="s">
        <v>1112</v>
      </c>
      <c r="G180" s="5"/>
      <c r="H180" s="5"/>
      <c r="I180" s="5"/>
      <c r="J180" s="32">
        <f>COUNTIF(TableFields[Field],Columns[[#This Row],[Column]])</f>
        <v>1</v>
      </c>
    </row>
    <row r="181" spans="1:10" hidden="1">
      <c r="A181" s="5" t="s">
        <v>1113</v>
      </c>
      <c r="B181" s="5" t="s">
        <v>798</v>
      </c>
      <c r="C181" s="5" t="s">
        <v>1114</v>
      </c>
      <c r="D181" s="5">
        <v>30</v>
      </c>
      <c r="E181" s="5" t="s">
        <v>772</v>
      </c>
      <c r="F181" s="5" t="s">
        <v>1112</v>
      </c>
      <c r="G181" s="5"/>
      <c r="H181" s="5"/>
      <c r="I181" s="5"/>
      <c r="J181" s="32">
        <f>COUNTIF(TableFields[Field],Columns[[#This Row],[Column]])</f>
        <v>1</v>
      </c>
    </row>
    <row r="182" spans="1:10" hidden="1">
      <c r="A182" s="5" t="s">
        <v>1115</v>
      </c>
      <c r="B182" s="5" t="s">
        <v>798</v>
      </c>
      <c r="C182" s="5" t="s">
        <v>1116</v>
      </c>
      <c r="D182" s="5">
        <v>30</v>
      </c>
      <c r="E182" s="5" t="s">
        <v>772</v>
      </c>
      <c r="F182" s="5" t="s">
        <v>1112</v>
      </c>
      <c r="G182" s="5"/>
      <c r="H182" s="5"/>
      <c r="I182" s="5"/>
      <c r="J182" s="32">
        <f>COUNTIF(TableFields[Field],Columns[[#This Row],[Column]])</f>
        <v>1</v>
      </c>
    </row>
    <row r="183" spans="1:10" hidden="1">
      <c r="A183" s="5" t="s">
        <v>1117</v>
      </c>
      <c r="B183" s="5" t="s">
        <v>798</v>
      </c>
      <c r="C183" s="5" t="s">
        <v>1118</v>
      </c>
      <c r="D183" s="5">
        <v>30</v>
      </c>
      <c r="E183" s="5" t="s">
        <v>772</v>
      </c>
      <c r="F183" s="5" t="s">
        <v>1112</v>
      </c>
      <c r="G183" s="5"/>
      <c r="H183" s="5"/>
      <c r="I183" s="5"/>
      <c r="J183" s="32">
        <f>COUNTIF(TableFields[Field],Columns[[#This Row],[Column]])</f>
        <v>1</v>
      </c>
    </row>
    <row r="184" spans="1:10" hidden="1">
      <c r="A184" s="5" t="s">
        <v>1119</v>
      </c>
      <c r="B184" s="5" t="s">
        <v>798</v>
      </c>
      <c r="C184" s="5" t="s">
        <v>1120</v>
      </c>
      <c r="D184" s="5">
        <v>200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hidden="1">
      <c r="A185" s="5" t="s">
        <v>1121</v>
      </c>
      <c r="B185" s="5" t="s">
        <v>774</v>
      </c>
      <c r="C185" s="5" t="s">
        <v>1122</v>
      </c>
      <c r="D185" s="5" t="s">
        <v>955</v>
      </c>
      <c r="E185" s="5" t="s">
        <v>772</v>
      </c>
      <c r="F185" s="5" t="s">
        <v>959</v>
      </c>
      <c r="G185" s="5"/>
      <c r="H185" s="5"/>
      <c r="I185" s="5"/>
      <c r="J185" s="32">
        <f>COUNTIF(TableFields[Field],Columns[[#This Row],[Column]])</f>
        <v>1</v>
      </c>
    </row>
    <row r="186" spans="1:10" hidden="1">
      <c r="A186" s="5" t="s">
        <v>1123</v>
      </c>
      <c r="B186" s="5" t="s">
        <v>774</v>
      </c>
      <c r="C186" s="5" t="s">
        <v>1124</v>
      </c>
      <c r="D186" s="5" t="s">
        <v>955</v>
      </c>
      <c r="E186" s="5" t="s">
        <v>772</v>
      </c>
      <c r="F186" s="5" t="s">
        <v>959</v>
      </c>
      <c r="G186" s="5"/>
      <c r="H186" s="5"/>
      <c r="I186" s="5"/>
      <c r="J186" s="32">
        <f>COUNTIF(TableFields[Field],Columns[[#This Row],[Column]])</f>
        <v>1</v>
      </c>
    </row>
    <row r="187" spans="1:10" hidden="1">
      <c r="A187" s="5" t="s">
        <v>1125</v>
      </c>
      <c r="B187" s="5" t="s">
        <v>774</v>
      </c>
      <c r="C187" s="5" t="s">
        <v>1126</v>
      </c>
      <c r="D187" s="5" t="s">
        <v>955</v>
      </c>
      <c r="E187" s="5" t="s">
        <v>772</v>
      </c>
      <c r="F187" s="5" t="s">
        <v>959</v>
      </c>
      <c r="G187" s="5"/>
      <c r="H187" s="5"/>
      <c r="I187" s="5"/>
      <c r="J187" s="32">
        <f>COUNTIF(TableFields[Field],Columns[[#This Row],[Column]])</f>
        <v>1</v>
      </c>
    </row>
    <row r="188" spans="1:10" hidden="1">
      <c r="A188" s="5" t="s">
        <v>1127</v>
      </c>
      <c r="B188" s="5" t="s">
        <v>774</v>
      </c>
      <c r="C188" s="5" t="s">
        <v>1128</v>
      </c>
      <c r="D188" s="5" t="s">
        <v>955</v>
      </c>
      <c r="E188" s="5" t="s">
        <v>772</v>
      </c>
      <c r="F188" s="5" t="s">
        <v>959</v>
      </c>
      <c r="G188" s="5"/>
      <c r="H188" s="5"/>
      <c r="I188" s="5"/>
      <c r="J188" s="32">
        <f>COUNTIF(TableFields[Field],Columns[[#This Row],[Column]])</f>
        <v>1</v>
      </c>
    </row>
    <row r="189" spans="1:10" hidden="1">
      <c r="A189" s="5" t="s">
        <v>1129</v>
      </c>
      <c r="B189" s="5" t="s">
        <v>774</v>
      </c>
      <c r="C189" s="5" t="s">
        <v>1130</v>
      </c>
      <c r="D189" s="5" t="s">
        <v>955</v>
      </c>
      <c r="E189" s="5" t="s">
        <v>772</v>
      </c>
      <c r="F189" s="5" t="s">
        <v>959</v>
      </c>
      <c r="G189" s="5"/>
      <c r="H189" s="5"/>
      <c r="I189" s="5"/>
      <c r="J189" s="32">
        <f>COUNTIF(TableFields[Field],Columns[[#This Row],[Column]])</f>
        <v>1</v>
      </c>
    </row>
    <row r="190" spans="1:10" hidden="1">
      <c r="A190" s="5" t="s">
        <v>1131</v>
      </c>
      <c r="B190" s="5" t="s">
        <v>774</v>
      </c>
      <c r="C190" s="5" t="s">
        <v>1132</v>
      </c>
      <c r="D190" s="5" t="s">
        <v>955</v>
      </c>
      <c r="E190" s="5" t="s">
        <v>772</v>
      </c>
      <c r="F190" s="5" t="s">
        <v>959</v>
      </c>
      <c r="G190" s="5"/>
      <c r="H190" s="5"/>
      <c r="I190" s="5"/>
      <c r="J190" s="32">
        <f>COUNTIF(TableFields[Field],Columns[[#This Row],[Column]])</f>
        <v>1</v>
      </c>
    </row>
    <row r="191" spans="1:10" hidden="1">
      <c r="A191" s="5" t="s">
        <v>1133</v>
      </c>
      <c r="B191" s="5" t="s">
        <v>774</v>
      </c>
      <c r="C191" s="5" t="s">
        <v>1134</v>
      </c>
      <c r="D191" s="5" t="s">
        <v>955</v>
      </c>
      <c r="E191" s="5" t="s">
        <v>772</v>
      </c>
      <c r="F191" s="5" t="s">
        <v>959</v>
      </c>
      <c r="G191" s="5"/>
      <c r="H191" s="5"/>
      <c r="I191" s="5"/>
      <c r="J191" s="32">
        <f>COUNTIF(TableFields[Field],Columns[[#This Row],[Column]])</f>
        <v>1</v>
      </c>
    </row>
    <row r="192" spans="1:10" hidden="1">
      <c r="A192" s="5" t="s">
        <v>1135</v>
      </c>
      <c r="B192" s="5" t="s">
        <v>798</v>
      </c>
      <c r="C192" s="5" t="s">
        <v>1136</v>
      </c>
      <c r="D192" s="5">
        <v>60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hidden="1">
      <c r="A193" s="5" t="s">
        <v>1137</v>
      </c>
      <c r="B193" s="5" t="s">
        <v>774</v>
      </c>
      <c r="C193" s="5" t="s">
        <v>1138</v>
      </c>
      <c r="D193" s="5" t="s">
        <v>1139</v>
      </c>
      <c r="E193" s="5" t="s">
        <v>772</v>
      </c>
      <c r="F193" s="5" t="s">
        <v>1140</v>
      </c>
      <c r="G193" s="5"/>
      <c r="H193" s="5"/>
      <c r="I193" s="5"/>
      <c r="J193" s="32">
        <f>COUNTIF(TableFields[Field],Columns[[#This Row],[Column]])</f>
        <v>1</v>
      </c>
    </row>
    <row r="194" spans="1:10" hidden="1">
      <c r="A194" s="5" t="s">
        <v>1141</v>
      </c>
      <c r="B194" s="5" t="s">
        <v>774</v>
      </c>
      <c r="C194" s="5" t="s">
        <v>1142</v>
      </c>
      <c r="D194" s="5" t="s">
        <v>955</v>
      </c>
      <c r="E194" s="5" t="s">
        <v>772</v>
      </c>
      <c r="F194" s="5" t="s">
        <v>959</v>
      </c>
      <c r="G194" s="5"/>
      <c r="H194" s="5"/>
      <c r="I194" s="5"/>
      <c r="J194" s="32">
        <f>COUNTIF(TableFields[Field],Columns[[#This Row],[Column]])</f>
        <v>1</v>
      </c>
    </row>
    <row r="195" spans="1:10" hidden="1">
      <c r="A195" s="5" t="s">
        <v>1143</v>
      </c>
      <c r="B195" s="5" t="s">
        <v>774</v>
      </c>
      <c r="C195" s="5" t="s">
        <v>1144</v>
      </c>
      <c r="D195" s="5" t="s">
        <v>1145</v>
      </c>
      <c r="E195" s="5" t="s">
        <v>772</v>
      </c>
      <c r="F195" s="5" t="s">
        <v>1146</v>
      </c>
      <c r="G195" s="5"/>
      <c r="H195" s="5"/>
      <c r="I195" s="5"/>
      <c r="J195" s="32">
        <f>COUNTIF(TableFields[Field],Columns[[#This Row],[Column]])</f>
        <v>1</v>
      </c>
    </row>
    <row r="196" spans="1:10" hidden="1">
      <c r="A196" s="5" t="s">
        <v>1147</v>
      </c>
      <c r="B196" s="5" t="s">
        <v>798</v>
      </c>
      <c r="C196" s="5" t="s">
        <v>1148</v>
      </c>
      <c r="D196" s="5">
        <v>200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hidden="1">
      <c r="A197" s="5" t="s">
        <v>1149</v>
      </c>
      <c r="B197" s="5" t="s">
        <v>798</v>
      </c>
      <c r="C197" s="5" t="s">
        <v>1150</v>
      </c>
      <c r="D197" s="5">
        <v>200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hidden="1">
      <c r="A198" s="5" t="s">
        <v>1151</v>
      </c>
      <c r="B198" s="5" t="s">
        <v>774</v>
      </c>
      <c r="C198" s="5" t="s">
        <v>1152</v>
      </c>
      <c r="D198" s="5" t="s">
        <v>1153</v>
      </c>
      <c r="E198" s="5" t="s">
        <v>772</v>
      </c>
      <c r="F198" s="5" t="s">
        <v>953</v>
      </c>
      <c r="G198" s="5"/>
      <c r="H198" s="5"/>
      <c r="I198" s="5"/>
      <c r="J198" s="32">
        <f>COUNTIF(TableFields[Field],Columns[[#This Row],[Column]])</f>
        <v>1</v>
      </c>
    </row>
    <row r="199" spans="1:10" hidden="1">
      <c r="A199" s="5" t="s">
        <v>1154</v>
      </c>
      <c r="B199" s="5" t="s">
        <v>774</v>
      </c>
      <c r="C199" s="5" t="s">
        <v>1155</v>
      </c>
      <c r="D199" s="5" t="s">
        <v>1156</v>
      </c>
      <c r="E199" s="5" t="s">
        <v>772</v>
      </c>
      <c r="F199" s="5" t="s">
        <v>953</v>
      </c>
      <c r="G199" s="5"/>
      <c r="H199" s="5"/>
      <c r="I199" s="5"/>
      <c r="J199" s="32">
        <f>COUNTIF(TableFields[Field],Columns[[#This Row],[Column]])</f>
        <v>1</v>
      </c>
    </row>
    <row r="200" spans="1:10" hidden="1">
      <c r="A200" s="5" t="s">
        <v>1157</v>
      </c>
      <c r="B200" s="5" t="s">
        <v>774</v>
      </c>
      <c r="C200" s="5" t="s">
        <v>1158</v>
      </c>
      <c r="D200" s="5" t="s">
        <v>1159</v>
      </c>
      <c r="E200" s="5" t="s">
        <v>772</v>
      </c>
      <c r="F200" s="5" t="s">
        <v>1160</v>
      </c>
      <c r="G200" s="5"/>
      <c r="H200" s="5"/>
      <c r="I200" s="5"/>
      <c r="J200" s="32">
        <f>COUNTIF(TableFields[Field],Columns[[#This Row],[Column]])</f>
        <v>1</v>
      </c>
    </row>
    <row r="201" spans="1:10" hidden="1">
      <c r="A201" s="5" t="s">
        <v>1161</v>
      </c>
      <c r="B201" s="5" t="s">
        <v>770</v>
      </c>
      <c r="C201" s="5" t="s">
        <v>1162</v>
      </c>
      <c r="D201" s="5">
        <v>15</v>
      </c>
      <c r="E201" s="5" t="s">
        <v>772</v>
      </c>
      <c r="F201" s="5" t="s">
        <v>1163</v>
      </c>
      <c r="G201" s="5"/>
      <c r="H201" s="5"/>
      <c r="I201" s="5"/>
      <c r="J201" s="32">
        <f>COUNTIF(TableFields[Field],Columns[[#This Row],[Column]])</f>
        <v>1</v>
      </c>
    </row>
    <row r="202" spans="1:10" hidden="1">
      <c r="A202" s="5" t="s">
        <v>1164</v>
      </c>
      <c r="B202" s="5" t="s">
        <v>770</v>
      </c>
      <c r="C202" s="5" t="s">
        <v>1165</v>
      </c>
      <c r="D202" s="5">
        <v>15</v>
      </c>
      <c r="E202" s="5" t="s">
        <v>1166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hidden="1">
      <c r="A203" s="5" t="s">
        <v>1167</v>
      </c>
      <c r="B203" s="5" t="s">
        <v>774</v>
      </c>
      <c r="C203" s="5" t="s">
        <v>1168</v>
      </c>
      <c r="D203" s="5" t="s">
        <v>955</v>
      </c>
      <c r="E203" s="5" t="s">
        <v>772</v>
      </c>
      <c r="F203" s="5" t="s">
        <v>1169</v>
      </c>
      <c r="G203" s="5"/>
      <c r="H203" s="5"/>
      <c r="I203" s="5"/>
      <c r="J203" s="32">
        <f>COUNTIF(TableFields[Field],Columns[[#This Row],[Column]])</f>
        <v>1</v>
      </c>
    </row>
    <row r="204" spans="1:10" hidden="1">
      <c r="A204" s="5" t="s">
        <v>1170</v>
      </c>
      <c r="B204" s="5" t="s">
        <v>774</v>
      </c>
      <c r="C204" s="5" t="s">
        <v>1171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 hidden="1">
      <c r="A205" s="5" t="s">
        <v>1172</v>
      </c>
      <c r="B205" s="5" t="s">
        <v>774</v>
      </c>
      <c r="C205" s="5" t="s">
        <v>1173</v>
      </c>
      <c r="D205" s="5" t="s">
        <v>1174</v>
      </c>
      <c r="E205" s="5" t="s">
        <v>772</v>
      </c>
      <c r="F205" s="5" t="s">
        <v>1175</v>
      </c>
      <c r="G205" s="5"/>
      <c r="H205" s="5"/>
      <c r="I205" s="5"/>
      <c r="J205" s="32">
        <f>COUNTIF(TableFields[Field],Columns[[#This Row],[Column]])</f>
        <v>1</v>
      </c>
    </row>
    <row r="206" spans="1:10" hidden="1">
      <c r="A206" s="5" t="s">
        <v>1176</v>
      </c>
      <c r="B206" s="5" t="s">
        <v>774</v>
      </c>
      <c r="C206" s="5" t="s">
        <v>1177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 hidden="1">
      <c r="A207" s="5" t="s">
        <v>1178</v>
      </c>
      <c r="B207" s="5" t="s">
        <v>798</v>
      </c>
      <c r="C207" s="5" t="s">
        <v>1179</v>
      </c>
      <c r="D207" s="5">
        <v>30</v>
      </c>
      <c r="E207" s="1" t="s">
        <v>1275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hidden="1">
      <c r="A208" s="5" t="s">
        <v>1180</v>
      </c>
      <c r="B208" s="5" t="s">
        <v>774</v>
      </c>
      <c r="C208" s="5" t="s">
        <v>1181</v>
      </c>
      <c r="D208" s="5" t="s">
        <v>1182</v>
      </c>
      <c r="E208" s="5" t="s">
        <v>772</v>
      </c>
      <c r="F208" s="5" t="s">
        <v>1183</v>
      </c>
      <c r="G208" s="5"/>
      <c r="H208" s="5"/>
      <c r="I208" s="5"/>
      <c r="J208" s="32">
        <f>COUNTIF(TableFields[Field],Columns[[#This Row],[Column]])</f>
        <v>1</v>
      </c>
    </row>
    <row r="209" spans="1:10" hidden="1">
      <c r="A209" s="5" t="s">
        <v>1184</v>
      </c>
      <c r="B209" s="5" t="s">
        <v>774</v>
      </c>
      <c r="C209" s="5" t="s">
        <v>1185</v>
      </c>
      <c r="D209" s="5" t="s">
        <v>1186</v>
      </c>
      <c r="E209" s="5" t="s">
        <v>772</v>
      </c>
      <c r="F209" s="5" t="s">
        <v>1187</v>
      </c>
      <c r="G209" s="5"/>
      <c r="H209" s="5"/>
      <c r="I209" s="5"/>
      <c r="J209" s="32">
        <f>COUNTIF(TableFields[Field],Columns[[#This Row],[Column]])</f>
        <v>1</v>
      </c>
    </row>
    <row r="210" spans="1:10" hidden="1">
      <c r="A210" s="5" t="s">
        <v>1188</v>
      </c>
      <c r="B210" s="5" t="s">
        <v>774</v>
      </c>
      <c r="C210" s="5" t="s">
        <v>1189</v>
      </c>
      <c r="D210" s="5" t="s">
        <v>1190</v>
      </c>
      <c r="E210" s="5" t="s">
        <v>772</v>
      </c>
      <c r="F210" s="5" t="s">
        <v>1191</v>
      </c>
      <c r="G210" s="5"/>
      <c r="H210" s="5"/>
      <c r="I210" s="5"/>
      <c r="J210" s="32">
        <f>COUNTIF(TableFields[Field],Columns[[#This Row],[Column]])</f>
        <v>1</v>
      </c>
    </row>
    <row r="211" spans="1:10" hidden="1">
      <c r="A211" s="5" t="s">
        <v>1192</v>
      </c>
      <c r="B211" s="5" t="s">
        <v>774</v>
      </c>
      <c r="C211" s="5" t="s">
        <v>1193</v>
      </c>
      <c r="D211" s="5" t="s">
        <v>1194</v>
      </c>
      <c r="E211" s="5" t="s">
        <v>772</v>
      </c>
      <c r="F211" s="5" t="s">
        <v>1195</v>
      </c>
      <c r="G211" s="5"/>
      <c r="H211" s="5"/>
      <c r="I211" s="5"/>
      <c r="J211" s="32">
        <f>COUNTIF(TableFields[Field],Columns[[#This Row],[Column]])</f>
        <v>1</v>
      </c>
    </row>
    <row r="212" spans="1:10" hidden="1">
      <c r="A212" s="5" t="s">
        <v>1196</v>
      </c>
      <c r="B212" s="5" t="s">
        <v>774</v>
      </c>
      <c r="C212" s="5" t="s">
        <v>1197</v>
      </c>
      <c r="D212" s="5" t="s">
        <v>1198</v>
      </c>
      <c r="E212" s="5" t="s">
        <v>772</v>
      </c>
      <c r="F212" s="5" t="s">
        <v>1199</v>
      </c>
      <c r="G212" s="5"/>
      <c r="H212" s="5"/>
      <c r="I212" s="5"/>
      <c r="J212" s="32">
        <f>COUNTIF(TableFields[Field],Columns[[#This Row],[Column]])</f>
        <v>1</v>
      </c>
    </row>
    <row r="213" spans="1:10" hidden="1">
      <c r="A213" s="5" t="s">
        <v>1269</v>
      </c>
      <c r="B213" s="5" t="s">
        <v>842</v>
      </c>
      <c r="C213" s="5" t="s">
        <v>1270</v>
      </c>
      <c r="D213" s="5"/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hidden="1">
      <c r="A214" s="5" t="s">
        <v>1200</v>
      </c>
      <c r="B214" s="5" t="s">
        <v>774</v>
      </c>
      <c r="C214" s="5" t="s">
        <v>1201</v>
      </c>
      <c r="D214" s="5" t="s">
        <v>1202</v>
      </c>
      <c r="E214" s="5" t="s">
        <v>772</v>
      </c>
      <c r="F214" s="5" t="s">
        <v>1203</v>
      </c>
      <c r="G214" s="5"/>
      <c r="H214" s="5"/>
      <c r="I214" s="5"/>
      <c r="J214" s="32">
        <f>COUNTIF(TableFields[Field],Columns[[#This Row],[Column]])</f>
        <v>1</v>
      </c>
    </row>
    <row r="215" spans="1:10" hidden="1">
      <c r="A215" s="5" t="s">
        <v>1204</v>
      </c>
      <c r="B215" s="5" t="s">
        <v>774</v>
      </c>
      <c r="C215" s="5" t="s">
        <v>1205</v>
      </c>
      <c r="D215" s="5" t="s">
        <v>1186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 hidden="1">
      <c r="A216" s="5" t="s">
        <v>1206</v>
      </c>
      <c r="B216" s="5" t="s">
        <v>774</v>
      </c>
      <c r="C216" s="5" t="s">
        <v>1207</v>
      </c>
      <c r="D216" s="5" t="s">
        <v>1186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 hidden="1">
      <c r="A217" s="5" t="s">
        <v>1208</v>
      </c>
      <c r="B217" s="5" t="s">
        <v>774</v>
      </c>
      <c r="C217" s="5" t="s">
        <v>1209</v>
      </c>
      <c r="D217" s="5" t="s">
        <v>1186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 hidden="1">
      <c r="A218" s="5" t="s">
        <v>1210</v>
      </c>
      <c r="B218" s="5" t="s">
        <v>798</v>
      </c>
      <c r="C218" s="5" t="s">
        <v>1211</v>
      </c>
      <c r="D218" s="5">
        <v>30</v>
      </c>
      <c r="E218" s="5" t="s">
        <v>772</v>
      </c>
      <c r="F218" s="5" t="s">
        <v>1212</v>
      </c>
      <c r="G218" s="5"/>
      <c r="H218" s="5"/>
      <c r="I218" s="5"/>
      <c r="J218" s="32">
        <f>COUNTIF(TableFields[Field],Columns[[#This Row],[Column]])</f>
        <v>1</v>
      </c>
    </row>
    <row r="219" spans="1:10" hidden="1">
      <c r="A219" s="5" t="s">
        <v>1213</v>
      </c>
      <c r="B219" s="5" t="s">
        <v>798</v>
      </c>
      <c r="C219" s="5" t="s">
        <v>1214</v>
      </c>
      <c r="D219" s="5">
        <v>30</v>
      </c>
      <c r="E219" s="5" t="s">
        <v>772</v>
      </c>
      <c r="F219" s="5" t="s">
        <v>1212</v>
      </c>
      <c r="G219" s="5"/>
      <c r="H219" s="5"/>
      <c r="I219" s="5"/>
      <c r="J219" s="32">
        <f>COUNTIF(TableFields[Field],Columns[[#This Row],[Column]])</f>
        <v>1</v>
      </c>
    </row>
    <row r="220" spans="1:10" hidden="1">
      <c r="A220" s="5" t="s">
        <v>1215</v>
      </c>
      <c r="B220" s="1" t="s">
        <v>1287</v>
      </c>
      <c r="C220" s="5" t="s">
        <v>1216</v>
      </c>
      <c r="D220" s="5"/>
      <c r="E220" s="5" t="s">
        <v>1272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 hidden="1">
      <c r="A221" s="5" t="s">
        <v>1217</v>
      </c>
      <c r="B221" s="5" t="s">
        <v>774</v>
      </c>
      <c r="C221" s="5" t="s">
        <v>1218</v>
      </c>
      <c r="D221" s="5" t="s">
        <v>1219</v>
      </c>
      <c r="E221" s="5" t="s">
        <v>772</v>
      </c>
      <c r="F221" s="5" t="s">
        <v>1220</v>
      </c>
      <c r="G221" s="5"/>
      <c r="H221" s="5"/>
      <c r="I221" s="5"/>
      <c r="J221" s="32">
        <f>COUNTIF(TableFields[Field],Columns[[#This Row],[Column]])</f>
        <v>1</v>
      </c>
    </row>
    <row r="222" spans="1:10" hidden="1">
      <c r="A222" s="5" t="s">
        <v>1221</v>
      </c>
      <c r="B222" s="5" t="s">
        <v>774</v>
      </c>
      <c r="C222" s="5" t="s">
        <v>1222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 hidden="1">
      <c r="A223" s="5" t="s">
        <v>1223</v>
      </c>
      <c r="B223" s="5" t="s">
        <v>798</v>
      </c>
      <c r="C223" s="5" t="s">
        <v>1224</v>
      </c>
      <c r="D223" s="5">
        <v>30</v>
      </c>
      <c r="E223" s="5" t="s">
        <v>1225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hidden="1">
      <c r="A224" s="5" t="s">
        <v>1226</v>
      </c>
      <c r="B224" s="5" t="s">
        <v>774</v>
      </c>
      <c r="C224" s="5" t="s">
        <v>1227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 hidden="1">
      <c r="A225" s="5" t="s">
        <v>1228</v>
      </c>
      <c r="B225" s="5" t="s">
        <v>798</v>
      </c>
      <c r="C225" s="5" t="s">
        <v>1229</v>
      </c>
      <c r="D225" s="5">
        <v>30</v>
      </c>
      <c r="E225" s="5" t="s">
        <v>1230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hidden="1">
      <c r="A226" s="5" t="s">
        <v>1231</v>
      </c>
      <c r="B226" s="5" t="s">
        <v>774</v>
      </c>
      <c r="C226" s="5" t="s">
        <v>1232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 hidden="1">
      <c r="A227" s="5" t="s">
        <v>1233</v>
      </c>
      <c r="B227" s="5" t="s">
        <v>798</v>
      </c>
      <c r="C227" s="5" t="s">
        <v>1234</v>
      </c>
      <c r="D227" s="5">
        <v>30</v>
      </c>
      <c r="E227" s="1" t="s">
        <v>1274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hidden="1">
      <c r="A228" s="5" t="s">
        <v>1235</v>
      </c>
      <c r="B228" s="5" t="s">
        <v>774</v>
      </c>
      <c r="C228" s="5" t="s">
        <v>1236</v>
      </c>
      <c r="D228" s="5" t="s">
        <v>1237</v>
      </c>
      <c r="E228" s="5" t="s">
        <v>772</v>
      </c>
      <c r="F228" s="5" t="s">
        <v>1238</v>
      </c>
      <c r="G228" s="5"/>
      <c r="H228" s="5"/>
      <c r="I228" s="5"/>
      <c r="J228" s="32">
        <f>COUNTIF(TableFields[Field],Columns[[#This Row],[Column]])</f>
        <v>1</v>
      </c>
    </row>
    <row r="229" spans="1:10" hidden="1">
      <c r="A229" s="5" t="s">
        <v>1239</v>
      </c>
      <c r="B229" s="5" t="s">
        <v>770</v>
      </c>
      <c r="C229" s="5" t="s">
        <v>1240</v>
      </c>
      <c r="D229" s="5">
        <v>15</v>
      </c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hidden="1">
      <c r="A230" s="5" t="s">
        <v>1241</v>
      </c>
      <c r="B230" s="5" t="s">
        <v>798</v>
      </c>
      <c r="C230" s="5" t="s">
        <v>1242</v>
      </c>
      <c r="D230" s="5">
        <v>30</v>
      </c>
      <c r="E230" s="5" t="s">
        <v>772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 hidden="1">
      <c r="A231" s="5" t="s">
        <v>1243</v>
      </c>
      <c r="B231" s="5" t="s">
        <v>774</v>
      </c>
      <c r="C231" s="5" t="s">
        <v>1244</v>
      </c>
      <c r="D231" s="1" t="s">
        <v>1288</v>
      </c>
      <c r="E231" s="5" t="s">
        <v>772</v>
      </c>
      <c r="F231" s="5" t="s">
        <v>1245</v>
      </c>
      <c r="G231" s="5"/>
      <c r="H231" s="5"/>
      <c r="I231" s="5"/>
      <c r="J231" s="32">
        <f>COUNTIF(TableFields[Field],Columns[[#This Row],[Column]])</f>
        <v>1</v>
      </c>
    </row>
    <row r="232" spans="1:10" hidden="1">
      <c r="A232" s="5" t="s">
        <v>1246</v>
      </c>
      <c r="B232" s="5" t="s">
        <v>774</v>
      </c>
      <c r="C232" s="5" t="s">
        <v>1247</v>
      </c>
      <c r="D232" s="1" t="s">
        <v>1288</v>
      </c>
      <c r="E232" s="5" t="s">
        <v>772</v>
      </c>
      <c r="F232" s="5" t="s">
        <v>1248</v>
      </c>
      <c r="G232" s="5"/>
      <c r="H232" s="5"/>
      <c r="I232" s="5"/>
      <c r="J232" s="32">
        <f>COUNTIF(TableFields[Field],Columns[[#This Row],[Column]])</f>
        <v>1</v>
      </c>
    </row>
    <row r="233" spans="1:10" hidden="1">
      <c r="A233" s="5" t="s">
        <v>1249</v>
      </c>
      <c r="B233" s="5" t="s">
        <v>774</v>
      </c>
      <c r="C233" s="5" t="s">
        <v>1250</v>
      </c>
      <c r="D233" s="5" t="s">
        <v>1251</v>
      </c>
      <c r="E233" s="5" t="s">
        <v>772</v>
      </c>
      <c r="F233" s="5" t="s">
        <v>1252</v>
      </c>
      <c r="G233" s="5"/>
      <c r="H233" s="5"/>
      <c r="I233" s="5"/>
      <c r="J233" s="32">
        <f>COUNTIF(TableFields[Field],Columns[[#This Row],[Column]])</f>
        <v>1</v>
      </c>
    </row>
    <row r="234" spans="1:10" hidden="1">
      <c r="A234" s="5" t="s">
        <v>1253</v>
      </c>
      <c r="B234" s="5" t="s">
        <v>774</v>
      </c>
      <c r="C234" s="5" t="s">
        <v>1254</v>
      </c>
      <c r="D234" s="5" t="s">
        <v>1255</v>
      </c>
      <c r="E234" s="5" t="s">
        <v>772</v>
      </c>
      <c r="F234" s="5" t="s">
        <v>953</v>
      </c>
      <c r="G234" s="5"/>
      <c r="H234" s="5"/>
      <c r="I234" s="5"/>
      <c r="J234" s="32">
        <f>COUNTIF(TableFields[Field],Columns[[#This Row],[Column]])</f>
        <v>1</v>
      </c>
    </row>
    <row r="235" spans="1:10" hidden="1">
      <c r="A235" s="5" t="s">
        <v>1256</v>
      </c>
      <c r="B235" s="5" t="s">
        <v>774</v>
      </c>
      <c r="C235" s="5" t="s">
        <v>1257</v>
      </c>
      <c r="D235" s="5" t="s">
        <v>955</v>
      </c>
      <c r="E235" s="5" t="s">
        <v>772</v>
      </c>
      <c r="F235" s="5" t="s">
        <v>959</v>
      </c>
      <c r="G235" s="5"/>
      <c r="H235" s="5"/>
      <c r="I235" s="5"/>
      <c r="J235" s="32">
        <f>COUNTIF(TableFields[Field],Columns[[#This Row],[Column]])</f>
        <v>1</v>
      </c>
    </row>
    <row r="236" spans="1:10" hidden="1">
      <c r="A236" s="5" t="s">
        <v>1258</v>
      </c>
      <c r="B236" s="5" t="s">
        <v>770</v>
      </c>
      <c r="C236" s="5" t="s">
        <v>1259</v>
      </c>
      <c r="D236" s="5">
        <v>15</v>
      </c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hidden="1">
      <c r="A237" s="5" t="s">
        <v>1260</v>
      </c>
      <c r="B237" s="5" t="s">
        <v>774</v>
      </c>
      <c r="C237" s="5" t="s">
        <v>1261</v>
      </c>
      <c r="D237" s="5" t="s">
        <v>955</v>
      </c>
      <c r="E237" s="5" t="s">
        <v>772</v>
      </c>
      <c r="F237" s="5" t="s">
        <v>959</v>
      </c>
      <c r="G237" s="5"/>
      <c r="H237" s="5"/>
      <c r="I237" s="5"/>
      <c r="J237" s="32">
        <f>COUNTIF(TableFields[Field],Columns[[#This Row],[Column]])</f>
        <v>1</v>
      </c>
    </row>
    <row r="238" spans="1:10" hidden="1">
      <c r="A238" s="5" t="s">
        <v>1262</v>
      </c>
      <c r="B238" s="5" t="s">
        <v>774</v>
      </c>
      <c r="C238" s="5" t="s">
        <v>1263</v>
      </c>
      <c r="D238" s="5" t="s">
        <v>955</v>
      </c>
      <c r="E238" s="5" t="s">
        <v>772</v>
      </c>
      <c r="F238" s="5" t="s">
        <v>1169</v>
      </c>
      <c r="G238" s="5"/>
      <c r="H238" s="5"/>
      <c r="I238" s="5"/>
      <c r="J238" s="32">
        <f>COUNTIF(TableFields[Field],Columns[[#This Row],[Column]])</f>
        <v>1</v>
      </c>
    </row>
    <row r="239" spans="1:10" hidden="1">
      <c r="A239" s="5" t="s">
        <v>1264</v>
      </c>
      <c r="B239" s="5" t="s">
        <v>774</v>
      </c>
      <c r="C239" s="5" t="s">
        <v>1265</v>
      </c>
      <c r="D239" s="5" t="s">
        <v>955</v>
      </c>
      <c r="E239" s="5" t="s">
        <v>772</v>
      </c>
      <c r="F239" s="5" t="s">
        <v>959</v>
      </c>
      <c r="G239" s="5"/>
      <c r="H239" s="5"/>
      <c r="I239" s="5"/>
      <c r="J239" s="32">
        <f>COUNTIF(TableFields[Field],Columns[[#This Row],[Column]])</f>
        <v>1</v>
      </c>
    </row>
    <row r="240" spans="1:10" hidden="1">
      <c r="A240" s="5" t="s">
        <v>1266</v>
      </c>
      <c r="B240" s="5" t="s">
        <v>798</v>
      </c>
      <c r="C240" s="5" t="s">
        <v>1267</v>
      </c>
      <c r="D240" s="5">
        <v>30</v>
      </c>
      <c r="E240" s="5" t="s">
        <v>772</v>
      </c>
      <c r="F240" s="5" t="s">
        <v>1268</v>
      </c>
      <c r="G240" s="5"/>
      <c r="H240" s="5"/>
      <c r="I240" s="5"/>
      <c r="J240" s="32">
        <f>COUNTIF(TableFields[Field],Columns[[#This Row],[Column]])</f>
        <v>1</v>
      </c>
    </row>
    <row r="241" spans="1:10" hidden="1">
      <c r="A241" s="4" t="s">
        <v>1291</v>
      </c>
      <c r="B241" s="4" t="s">
        <v>782</v>
      </c>
      <c r="C241" s="4" t="s">
        <v>1292</v>
      </c>
      <c r="D241" s="4" t="s">
        <v>1289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60" priority="3"/>
  </conditionalFormatting>
  <conditionalFormatting sqref="A77:A78">
    <cfRule type="duplicateValues" dxfId="459" priority="2"/>
  </conditionalFormatting>
  <conditionalFormatting sqref="A125:A126">
    <cfRule type="duplicateValues" dxfId="458" priority="1"/>
  </conditionalFormatting>
  <conditionalFormatting sqref="A2:A241">
    <cfRule type="duplicateValues" dxfId="457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2"/>
  <sheetViews>
    <sheetView topLeftCell="A138" workbookViewId="0">
      <selection activeCell="K147" sqref="K142:K14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887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757</v>
      </c>
      <c r="B92" s="4" t="s">
        <v>773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757</v>
      </c>
      <c r="B93" s="4" t="s">
        <v>776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757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914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914</v>
      </c>
      <c r="B96" s="4" t="s">
        <v>769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914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914</v>
      </c>
      <c r="B98" s="4" t="s">
        <v>776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914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980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980</v>
      </c>
      <c r="B101" s="4" t="s">
        <v>971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980</v>
      </c>
      <c r="B102" s="2" t="s">
        <v>928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980</v>
      </c>
      <c r="B103" s="4" t="s">
        <v>769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980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980</v>
      </c>
      <c r="B105" s="4" t="s">
        <v>929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980</v>
      </c>
      <c r="B106" s="2" t="s">
        <v>1276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980</v>
      </c>
      <c r="B107" s="4" t="s">
        <v>972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980</v>
      </c>
      <c r="B108" s="4" t="s">
        <v>975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980</v>
      </c>
      <c r="B109" s="4" t="s">
        <v>978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980</v>
      </c>
      <c r="B110" s="2" t="s">
        <v>1277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980</v>
      </c>
      <c r="B111" s="2" t="s">
        <v>1278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980</v>
      </c>
      <c r="B112" s="2" t="s">
        <v>1279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980</v>
      </c>
      <c r="B113" s="4" t="s">
        <v>1280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980</v>
      </c>
      <c r="B114" s="4" t="s">
        <v>776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980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861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861</v>
      </c>
      <c r="B117" s="4" t="s">
        <v>769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861</v>
      </c>
      <c r="B118" s="4" t="s">
        <v>862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861</v>
      </c>
      <c r="B119" s="4" t="s">
        <v>865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861</v>
      </c>
      <c r="B120" s="4" t="s">
        <v>833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861</v>
      </c>
      <c r="B121" s="4" t="s">
        <v>930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861</v>
      </c>
      <c r="B122" s="4" t="s">
        <v>932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861</v>
      </c>
      <c r="B123" s="4" t="s">
        <v>933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861</v>
      </c>
      <c r="B124" s="4" t="s">
        <v>935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861</v>
      </c>
      <c r="B125" s="4" t="s">
        <v>936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861</v>
      </c>
      <c r="B126" s="4" t="s">
        <v>937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861</v>
      </c>
      <c r="B127" s="4" t="s">
        <v>938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861</v>
      </c>
      <c r="B128" s="4" t="s">
        <v>939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861</v>
      </c>
      <c r="B129" s="4" t="s">
        <v>940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861</v>
      </c>
      <c r="B130" s="4" t="s">
        <v>941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861</v>
      </c>
      <c r="B131" s="4" t="s">
        <v>942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861</v>
      </c>
      <c r="B132" s="4" t="s">
        <v>943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861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901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901</v>
      </c>
      <c r="B135" s="4" t="s">
        <v>769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901</v>
      </c>
      <c r="B136" s="4" t="s">
        <v>886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901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901</v>
      </c>
      <c r="B138" s="4" t="s">
        <v>902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901</v>
      </c>
      <c r="B139" s="4" t="s">
        <v>904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901</v>
      </c>
      <c r="B140" s="4" t="s">
        <v>906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901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759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759</v>
      </c>
      <c r="B143" s="4" t="s">
        <v>900</v>
      </c>
      <c r="C143" s="4" t="str">
        <f>VLOOKUP([Field],Columns[],2,0)&amp;"("</f>
        <v>foreignCascade(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$table-&gt;foreignCascade('user', 'users');</v>
      </c>
    </row>
    <row r="144" spans="1:11">
      <c r="A144" s="2" t="s">
        <v>759</v>
      </c>
      <c r="B144" s="4" t="s">
        <v>792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759</v>
      </c>
      <c r="B145" s="4" t="s">
        <v>781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759</v>
      </c>
      <c r="B146" s="4" t="s">
        <v>776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6" s="4" t="str">
        <f>IF(VLOOKUP([Field],Columns[],5,0)=0,"","-&gt;"&amp;VLOOKUP([Field],Columns[],5,0))</f>
        <v>-&gt;nullable()</v>
      </c>
      <c r="G146" s="4" t="str">
        <f>IF(VLOOKUP([Field],Columns[],6,0)=0,"","-&gt;"&amp;VLOOKUP([Field],Columns[],6,0))</f>
        <v>-&gt;default('Active')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7" spans="1:11">
      <c r="A147" s="2" t="s">
        <v>759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761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761</v>
      </c>
      <c r="B149" s="4" t="s">
        <v>769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761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761</v>
      </c>
      <c r="B151" s="4" t="s">
        <v>891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761</v>
      </c>
      <c r="B152" s="4" t="s">
        <v>889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761</v>
      </c>
      <c r="B153" s="4" t="s">
        <v>796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761</v>
      </c>
      <c r="B154" s="4" t="s">
        <v>981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761</v>
      </c>
      <c r="B155" s="4" t="s">
        <v>982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761</v>
      </c>
      <c r="B156" s="4" t="s">
        <v>773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761</v>
      </c>
      <c r="B157" s="4" t="s">
        <v>776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761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760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760</v>
      </c>
      <c r="B160" s="4" t="s">
        <v>821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760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760</v>
      </c>
      <c r="B162" s="4" t="s">
        <v>818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760</v>
      </c>
      <c r="B163" s="4" t="s">
        <v>819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760</v>
      </c>
      <c r="B164" s="4" t="s">
        <v>820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760</v>
      </c>
      <c r="B165" s="4" t="s">
        <v>797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760</v>
      </c>
      <c r="B166" s="4" t="s">
        <v>799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760</v>
      </c>
      <c r="B167" s="4" t="s">
        <v>800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760</v>
      </c>
      <c r="B168" s="4" t="s">
        <v>801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760</v>
      </c>
      <c r="B169" s="4" t="s">
        <v>802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760</v>
      </c>
      <c r="B170" s="4" t="s">
        <v>803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760</v>
      </c>
      <c r="B171" s="4" t="s">
        <v>804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760</v>
      </c>
      <c r="B172" s="4" t="s">
        <v>805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760</v>
      </c>
      <c r="B173" s="4" t="s">
        <v>806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760</v>
      </c>
      <c r="B174" s="4" t="s">
        <v>807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760</v>
      </c>
      <c r="B175" s="5" t="s">
        <v>808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760</v>
      </c>
      <c r="B176" s="5" t="s">
        <v>809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760</v>
      </c>
      <c r="B177" s="5" t="s">
        <v>810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760</v>
      </c>
      <c r="B178" s="5" t="s">
        <v>811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760</v>
      </c>
      <c r="B179" s="5" t="s">
        <v>812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760</v>
      </c>
      <c r="B180" s="5" t="s">
        <v>813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760</v>
      </c>
      <c r="B181" s="5" t="s">
        <v>814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760</v>
      </c>
      <c r="B182" s="5" t="s">
        <v>815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760</v>
      </c>
      <c r="B183" s="5" t="s">
        <v>816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760</v>
      </c>
      <c r="B184" s="4" t="s">
        <v>817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760</v>
      </c>
      <c r="B185" s="4" t="s">
        <v>773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760</v>
      </c>
      <c r="B186" s="4" t="s">
        <v>776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760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762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762</v>
      </c>
      <c r="B189" s="4" t="s">
        <v>792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762</v>
      </c>
      <c r="B190" s="4" t="s">
        <v>823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762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763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763</v>
      </c>
      <c r="B193" s="4" t="s">
        <v>769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763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763</v>
      </c>
      <c r="B195" s="4" t="s">
        <v>776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763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764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764</v>
      </c>
      <c r="B198" s="4" t="s">
        <v>822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764</v>
      </c>
      <c r="B199" s="4" t="s">
        <v>823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764</v>
      </c>
      <c r="B200" s="4" t="s">
        <v>825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764</v>
      </c>
      <c r="B201" s="4" t="s">
        <v>826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764</v>
      </c>
      <c r="B202" s="4" t="s">
        <v>827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764</v>
      </c>
      <c r="B203" s="4" t="s">
        <v>879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764</v>
      </c>
      <c r="B204" s="4" t="s">
        <v>884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764</v>
      </c>
      <c r="B205" s="4" t="s">
        <v>880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764</v>
      </c>
      <c r="B206" s="4" t="s">
        <v>885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764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839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839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839</v>
      </c>
      <c r="B210" s="4" t="s">
        <v>776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839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846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846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846</v>
      </c>
      <c r="B214" s="4" t="s">
        <v>776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846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765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765</v>
      </c>
      <c r="B217" s="4" t="s">
        <v>831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765</v>
      </c>
      <c r="B218" s="4" t="s">
        <v>832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765</v>
      </c>
      <c r="B219" s="4" t="s">
        <v>833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765</v>
      </c>
      <c r="B220" s="4" t="s">
        <v>837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765</v>
      </c>
      <c r="B221" s="4" t="s">
        <v>876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765</v>
      </c>
      <c r="B222" s="4" t="s">
        <v>840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765</v>
      </c>
      <c r="B223" s="4" t="s">
        <v>842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765</v>
      </c>
      <c r="B224" s="4" t="s">
        <v>847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765</v>
      </c>
      <c r="B225" s="4" t="s">
        <v>776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765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765</v>
      </c>
      <c r="B227" s="4" t="s">
        <v>877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909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909</v>
      </c>
      <c r="B229" s="4" t="s">
        <v>911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909</v>
      </c>
      <c r="B230" s="4" t="s">
        <v>848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909</v>
      </c>
      <c r="B231" s="4" t="s">
        <v>842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909</v>
      </c>
      <c r="B232" s="4" t="s">
        <v>963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909</v>
      </c>
      <c r="B233" s="4" t="s">
        <v>916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909</v>
      </c>
      <c r="B234" s="4" t="s">
        <v>869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909</v>
      </c>
      <c r="B235" s="4" t="s">
        <v>776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909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910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910</v>
      </c>
      <c r="B238" s="4" t="s">
        <v>912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910</v>
      </c>
      <c r="B239" s="4" t="s">
        <v>852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910</v>
      </c>
      <c r="B240" s="4" t="s">
        <v>825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910</v>
      </c>
      <c r="B241" s="4" t="s">
        <v>914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910</v>
      </c>
      <c r="B242" s="4" t="s">
        <v>926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910</v>
      </c>
      <c r="B243" s="4" t="s">
        <v>915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910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1067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1067</v>
      </c>
      <c r="B246" s="4" t="s">
        <v>985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1067</v>
      </c>
      <c r="B247" s="4" t="s">
        <v>987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1067</v>
      </c>
      <c r="B248" s="4" t="s">
        <v>989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1067</v>
      </c>
      <c r="B249" s="4" t="s">
        <v>991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1067</v>
      </c>
      <c r="B250" s="4" t="s">
        <v>993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1067</v>
      </c>
      <c r="B251" s="4" t="s">
        <v>995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1067</v>
      </c>
      <c r="B252" s="4" t="s">
        <v>997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1067</v>
      </c>
      <c r="B253" s="4" t="s">
        <v>999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1067</v>
      </c>
      <c r="B254" s="4" t="s">
        <v>1001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1067</v>
      </c>
      <c r="B255" s="4" t="s">
        <v>1003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1067</v>
      </c>
      <c r="B256" s="4" t="s">
        <v>1005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1067</v>
      </c>
      <c r="B257" s="4" t="s">
        <v>1007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1067</v>
      </c>
      <c r="B258" s="4" t="s">
        <v>1008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1067</v>
      </c>
      <c r="B259" s="4" t="s">
        <v>1010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1067</v>
      </c>
      <c r="B260" s="4" t="s">
        <v>1012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1067</v>
      </c>
      <c r="B261" s="4" t="s">
        <v>1014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1067</v>
      </c>
      <c r="B262" s="4" t="s">
        <v>1016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1067</v>
      </c>
      <c r="B263" s="4" t="s">
        <v>1018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1067</v>
      </c>
      <c r="B264" s="4" t="s">
        <v>1026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1067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1068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1068</v>
      </c>
      <c r="B267" s="4" t="s">
        <v>985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1068</v>
      </c>
      <c r="B268" s="4" t="s">
        <v>987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1068</v>
      </c>
      <c r="B269" s="4" t="s">
        <v>989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1068</v>
      </c>
      <c r="B270" s="4" t="s">
        <v>991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1068</v>
      </c>
      <c r="B271" s="4" t="s">
        <v>993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1068</v>
      </c>
      <c r="B272" s="4" t="s">
        <v>995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1068</v>
      </c>
      <c r="B273" s="4" t="s">
        <v>1071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1068</v>
      </c>
      <c r="B274" s="4" t="s">
        <v>999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1068</v>
      </c>
      <c r="B275" s="4" t="s">
        <v>1001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1068</v>
      </c>
      <c r="B276" s="4" t="s">
        <v>1003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1068</v>
      </c>
      <c r="B277" s="4" t="s">
        <v>1005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1068</v>
      </c>
      <c r="B278" s="4" t="s">
        <v>1073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1068</v>
      </c>
      <c r="B279" s="4" t="s">
        <v>1075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1068</v>
      </c>
      <c r="B280" s="4" t="s">
        <v>1012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1068</v>
      </c>
      <c r="B281" s="4" t="s">
        <v>1014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1068</v>
      </c>
      <c r="B282" s="4" t="s">
        <v>1077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1068</v>
      </c>
      <c r="B283" s="4" t="s">
        <v>1079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1068</v>
      </c>
      <c r="B284" s="4" t="s">
        <v>1054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1068</v>
      </c>
      <c r="B285" s="4" t="s">
        <v>1056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1068</v>
      </c>
      <c r="B286" s="4" t="s">
        <v>1060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1068</v>
      </c>
      <c r="B287" s="4" t="s">
        <v>1058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1068</v>
      </c>
      <c r="B288" s="4" t="s">
        <v>1062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1068</v>
      </c>
      <c r="B289" s="4" t="s">
        <v>1081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1068</v>
      </c>
      <c r="B290" s="4" t="s">
        <v>1018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1068</v>
      </c>
      <c r="B291" s="4" t="s">
        <v>1020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1068</v>
      </c>
      <c r="B292" s="4" t="s">
        <v>1022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1068</v>
      </c>
      <c r="B293" s="4" t="s">
        <v>1024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1068</v>
      </c>
      <c r="B294" s="4" t="s">
        <v>1026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1068</v>
      </c>
      <c r="B295" s="4" t="s">
        <v>1028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1068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1085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1085</v>
      </c>
      <c r="B298" s="4" t="s">
        <v>985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1085</v>
      </c>
      <c r="B299" s="4" t="s">
        <v>987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1085</v>
      </c>
      <c r="B300" s="4" t="s">
        <v>989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1085</v>
      </c>
      <c r="B301" s="4" t="s">
        <v>991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1085</v>
      </c>
      <c r="B302" s="4" t="s">
        <v>993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1085</v>
      </c>
      <c r="B303" s="4" t="s">
        <v>995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1085</v>
      </c>
      <c r="B304" s="4" t="s">
        <v>1028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1085</v>
      </c>
      <c r="B305" s="4" t="s">
        <v>999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1085</v>
      </c>
      <c r="B306" s="4" t="s">
        <v>1001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1085</v>
      </c>
      <c r="B307" s="4" t="s">
        <v>1003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1085</v>
      </c>
      <c r="B308" s="4" t="s">
        <v>1005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1085</v>
      </c>
      <c r="B309" s="4" t="s">
        <v>1036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1085</v>
      </c>
      <c r="B310" s="4" t="s">
        <v>1038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1085</v>
      </c>
      <c r="B311" s="4" t="s">
        <v>1040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1085</v>
      </c>
      <c r="B312" s="4" t="s">
        <v>1042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1085</v>
      </c>
      <c r="B313" s="4" t="s">
        <v>1044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1085</v>
      </c>
      <c r="B314" s="4" t="s">
        <v>1046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1085</v>
      </c>
      <c r="B315" s="4" t="s">
        <v>1012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1085</v>
      </c>
      <c r="B316" s="4" t="s">
        <v>1014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1085</v>
      </c>
      <c r="B317" s="4" t="s">
        <v>1048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1085</v>
      </c>
      <c r="B318" s="4" t="s">
        <v>1026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1085</v>
      </c>
      <c r="B319" s="4" t="s">
        <v>1050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1085</v>
      </c>
      <c r="B320" s="4" t="s">
        <v>1052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1085</v>
      </c>
      <c r="B321" s="4" t="s">
        <v>1054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1085</v>
      </c>
      <c r="B322" s="4" t="s">
        <v>1056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1085</v>
      </c>
      <c r="B323" s="4" t="s">
        <v>1058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1085</v>
      </c>
      <c r="B324" s="4" t="s">
        <v>1060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1085</v>
      </c>
      <c r="B325" s="4" t="s">
        <v>1062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1085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961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961</v>
      </c>
      <c r="B328" s="4" t="s">
        <v>848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961</v>
      </c>
      <c r="B329" s="4" t="s">
        <v>842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961</v>
      </c>
      <c r="B330" s="4" t="s">
        <v>911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961</v>
      </c>
      <c r="B331" s="4" t="s">
        <v>963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961</v>
      </c>
      <c r="B332" s="4" t="s">
        <v>916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961</v>
      </c>
      <c r="B333" s="4" t="s">
        <v>869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961</v>
      </c>
      <c r="B334" s="4" t="s">
        <v>965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961</v>
      </c>
      <c r="B335" s="4" t="s">
        <v>776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961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962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962</v>
      </c>
      <c r="B338" s="4" t="s">
        <v>968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962</v>
      </c>
      <c r="B339" s="4" t="s">
        <v>832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962</v>
      </c>
      <c r="B340" s="4" t="s">
        <v>970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962</v>
      </c>
      <c r="B341" s="4" t="s">
        <v>837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962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917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917</v>
      </c>
      <c r="B344" s="4" t="s">
        <v>920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917</v>
      </c>
      <c r="B345" s="4" t="s">
        <v>918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917</v>
      </c>
      <c r="B346" s="4" t="s">
        <v>922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917</v>
      </c>
      <c r="B347" s="4" t="s">
        <v>923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917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893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893</v>
      </c>
      <c r="B350" s="4" t="s">
        <v>894</v>
      </c>
      <c r="C350" s="4" t="str">
        <f>VLOOKUP([Field],Columns[],2,0)&amp;"("</f>
        <v>unsignedTinyInteger(</v>
      </c>
      <c r="D350" s="4" t="str">
        <f>IF(VLOOKUP([Field],Columns[],3,0)&lt;&gt;"","'"&amp;VLOOKUP([Field],Columns[],3,0)&amp;"'","")</f>
        <v>'bin'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$table-&gt;unsignedTinyInteger('bin')-&gt;default(1);</v>
      </c>
    </row>
    <row r="351" spans="1:11">
      <c r="A351" s="4" t="s">
        <v>1289</v>
      </c>
      <c r="B351" s="4" t="s">
        <v>21</v>
      </c>
      <c r="C351" s="4" t="str">
        <f>VLOOKUP([Field],Columns[],2,0)&amp;"("</f>
        <v>bigIncrements(</v>
      </c>
      <c r="D351" s="4" t="str">
        <f>IF(VLOOKUP([Field],Columns[],3,0)&lt;&gt;"","'"&amp;VLOOKUP([Field],Columns[],3,0)&amp;"'","")</f>
        <v>'id'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$table-&gt;bigIncrements('id');</v>
      </c>
    </row>
    <row r="352" spans="1:11">
      <c r="A352" s="4" t="s">
        <v>1289</v>
      </c>
      <c r="B352" s="4" t="s">
        <v>23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>-&gt;index()</v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'64')-&gt;nullable()-&gt;index();</v>
      </c>
    </row>
    <row r="353" spans="1:11">
      <c r="A353" s="4" t="s">
        <v>1289</v>
      </c>
      <c r="B353" s="4" t="s">
        <v>24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1289</v>
      </c>
      <c r="B354" s="4" t="s">
        <v>44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'value'</v>
      </c>
      <c r="E354" s="7" t="str">
        <f>IF(VLOOKUP([Field],Columns[],4,0)&lt;&gt;0,", "&amp;IF(ISERR(SEARCH(",",VLOOKUP([Field],Columns[],4,0))),"'"&amp;VLOOKUP([Field],Columns[],4,0)&amp;"'",VLOOKUP([Field],Columns[],4,0))&amp;")",")")</f>
        <v>, '256')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$table-&gt;string('value', '256')-&gt;nullable();</v>
      </c>
    </row>
    <row r="355" spans="1:11">
      <c r="A355" s="4" t="s">
        <v>1289</v>
      </c>
      <c r="B355" s="4" t="s">
        <v>776</v>
      </c>
      <c r="C355" s="4" t="str">
        <f>VLOOKUP([Field],Columns[],2,0)&amp;"("</f>
        <v>enum(</v>
      </c>
      <c r="D355" s="4" t="str">
        <f>IF(VLOOKUP([Field],Columns[],3,0)&lt;&gt;"","'"&amp;VLOOKUP([Field],Columns[],3,0)&amp;"'","")</f>
        <v>'status'</v>
      </c>
      <c r="E35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-&gt;default('Active')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56" spans="1:11">
      <c r="A356" s="4" t="s">
        <v>1289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1290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1290</v>
      </c>
      <c r="B358" s="4" t="s">
        <v>900</v>
      </c>
      <c r="C358" s="4" t="str">
        <f>VLOOKUP([Field],Columns[],2,0)&amp;"("</f>
        <v>foreignCascade(</v>
      </c>
      <c r="D358" s="4" t="str">
        <f>IF(VLOOKUP([Field],Columns[],3,0)&lt;&gt;"","'"&amp;VLOOKUP([Field],Columns[],3,0)&amp;"'","")</f>
        <v>'user'</v>
      </c>
      <c r="E35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$table-&gt;foreignCascade('user', 'users');</v>
      </c>
    </row>
    <row r="359" spans="1:11">
      <c r="A359" s="4" t="s">
        <v>1290</v>
      </c>
      <c r="B359" s="4" t="s">
        <v>1293</v>
      </c>
      <c r="C359" s="4" t="str">
        <f>VLOOKUP([Field],Columns[],2,0)&amp;"("</f>
        <v>foreignCascade(</v>
      </c>
      <c r="D359" s="4" t="str">
        <f>IF(VLOOKUP([Field],Columns[],3,0)&lt;&gt;"","'"&amp;VLOOKUP([Field],Columns[],3,0)&amp;"'","")</f>
        <v>'setting'</v>
      </c>
      <c r="E359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$table-&gt;foreignCascade('setting', 'settings');</v>
      </c>
    </row>
    <row r="360" spans="1:11" s="20" customFormat="1">
      <c r="A360" s="4" t="s">
        <v>1290</v>
      </c>
      <c r="B360" s="4" t="s">
        <v>44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'value'</v>
      </c>
      <c r="E360" s="7" t="str">
        <f>IF(VLOOKUP([Field],Columns[],4,0)&lt;&gt;0,", "&amp;IF(ISERR(SEARCH(",",VLOOKUP([Field],Columns[],4,0))),"'"&amp;VLOOKUP([Field],Columns[],4,0)&amp;"'",VLOOKUP([Field],Columns[],4,0))&amp;")",")")</f>
        <v>, '256')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$table-&gt;string('value', '256')-&gt;nullable();</v>
      </c>
    </row>
    <row r="361" spans="1:11">
      <c r="A361" s="4" t="s">
        <v>1290</v>
      </c>
      <c r="B361" s="4" t="s">
        <v>776</v>
      </c>
      <c r="C361" s="4" t="str">
        <f>VLOOKUP([Field],Columns[],2,0)&amp;"("</f>
        <v>enum(</v>
      </c>
      <c r="D361" s="4" t="str">
        <f>IF(VLOOKUP([Field],Columns[],3,0)&lt;&gt;"","'"&amp;VLOOKUP([Field],Columns[],3,0)&amp;"'","")</f>
        <v>'status'</v>
      </c>
      <c r="E36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>-&gt;default('Active')</v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2" spans="1:11">
      <c r="A362" s="4" t="s">
        <v>1290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5" priority="5"/>
  </conditionalFormatting>
  <conditionalFormatting sqref="B331">
    <cfRule type="duplicateValues" dxfId="444" priority="4"/>
  </conditionalFormatting>
  <conditionalFormatting sqref="B154:B155">
    <cfRule type="duplicateValues" dxfId="443" priority="3"/>
  </conditionalFormatting>
  <conditionalFormatting sqref="B110:B113">
    <cfRule type="duplicateValues" dxfId="442" priority="1"/>
  </conditionalFormatting>
  <dataValidations count="2">
    <dataValidation type="list" allowBlank="1" showInputMessage="1" showErrorMessage="1" sqref="B2:B362">
      <formula1>AvailableFields</formula1>
    </dataValidation>
    <dataValidation type="list" allowBlank="1" showInputMessage="1" showErrorMessage="1" sqref="A2:A36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6"/>
  <sheetViews>
    <sheetView topLeftCell="B46" workbookViewId="0">
      <selection activeCell="D62" sqref="D62:D66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1609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Resource Roles-0</v>
      </c>
      <c r="B4" s="67" t="s">
        <v>94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67" t="s">
        <v>65</v>
      </c>
      <c r="E4" s="67" t="s">
        <v>22</v>
      </c>
      <c r="F4" s="67" t="s">
        <v>1488</v>
      </c>
      <c r="G4" s="67" t="s">
        <v>1489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Resource Roles-1</v>
      </c>
      <c r="B5" s="67" t="s">
        <v>94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5" s="60">
        <v>303101</v>
      </c>
      <c r="E5" s="67">
        <v>305101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30" t="str">
        <f>[Table Name]&amp;"-"&amp;(COUNTIF($B$1:TableData[[#This Row],[Table Name]],TableData[[#This Row],[Table Name]])-1)</f>
        <v>Resource Roles-2</v>
      </c>
      <c r="B6" s="67" t="s">
        <v>94</v>
      </c>
      <c r="C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6" s="60">
        <v>303101</v>
      </c>
      <c r="E6" s="81">
        <v>305102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>
      <c r="A7" s="30" t="str">
        <f>[Table Name]&amp;"-"&amp;(COUNTIF($B$1:TableData[[#This Row],[Table Name]],TableData[[#This Row],[Table Name]])-1)</f>
        <v>Resource Roles-3</v>
      </c>
      <c r="B7" s="67" t="s">
        <v>94</v>
      </c>
      <c r="C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7" s="60">
        <v>303101</v>
      </c>
      <c r="E7" s="81">
        <v>305103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>
      <c r="A8" s="30" t="str">
        <f>[Table Name]&amp;"-"&amp;(COUNTIF($B$1:TableData[[#This Row],[Table Name]],TableData[[#This Row],[Table Name]])-1)</f>
        <v>Resource Roles-4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8" s="60">
        <v>303101</v>
      </c>
      <c r="E8" s="81">
        <v>305104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Roles-5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9" s="60">
        <v>303101</v>
      </c>
      <c r="E9" s="81">
        <v>305105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Roles-6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0" s="60">
        <v>303101</v>
      </c>
      <c r="E10" s="81">
        <v>305106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Roles-7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1" s="60">
        <v>303101</v>
      </c>
      <c r="E11" s="81">
        <v>305107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Roles-8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2" s="60">
        <v>303101</v>
      </c>
      <c r="E12" s="81">
        <v>305108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Roles-9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3" s="60">
        <v>303101</v>
      </c>
      <c r="E13" s="81">
        <v>305109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Roles-10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4" s="60">
        <v>303101</v>
      </c>
      <c r="E14" s="81">
        <v>305110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Roles-11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5" s="60">
        <v>303101</v>
      </c>
      <c r="E15" s="81">
        <v>305111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Roles-12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6" s="60">
        <v>303101</v>
      </c>
      <c r="E16" s="81">
        <v>305112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Roles-13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7" s="60">
        <v>303101</v>
      </c>
      <c r="E17" s="81">
        <v>305113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Roles-14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18" s="60">
        <v>303101</v>
      </c>
      <c r="E18" s="81">
        <v>305114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Roles-15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19" s="60">
        <v>303101</v>
      </c>
      <c r="E19" s="81">
        <v>305115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Roles-16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0" s="60">
        <v>303101</v>
      </c>
      <c r="E20" s="81">
        <v>305116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Roles-17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1" s="60">
        <v>303101</v>
      </c>
      <c r="E21" s="81">
        <v>305117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Roles-18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2" s="60">
        <v>303101</v>
      </c>
      <c r="E22" s="81">
        <v>305118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Roles-19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3" s="60">
        <v>303101</v>
      </c>
      <c r="E23" s="81">
        <v>305119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Roles-20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4" s="60">
        <v>303101</v>
      </c>
      <c r="E24" s="81">
        <v>305120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Roles-21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5" s="60">
        <v>303101</v>
      </c>
      <c r="E25" s="81">
        <v>305121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Roles-22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6" s="60">
        <v>303101</v>
      </c>
      <c r="E26" s="81">
        <v>305122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Roles-23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7" s="60">
        <v>303101</v>
      </c>
      <c r="E27" s="81">
        <v>305123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Roles-24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28" s="60">
        <v>303101</v>
      </c>
      <c r="E28" s="81">
        <v>305124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Roles-25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29" s="60">
        <v>303101</v>
      </c>
      <c r="E29" s="81">
        <v>305125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Roles-26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0" s="60">
        <v>303101</v>
      </c>
      <c r="E30" s="81">
        <v>305126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Roles-27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1" s="60">
        <v>303101</v>
      </c>
      <c r="E31" s="81">
        <v>305127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Roles-28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2" s="60">
        <v>303101</v>
      </c>
      <c r="E32" s="81">
        <v>305128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Roles-29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3" s="60">
        <v>303101</v>
      </c>
      <c r="E33" s="81">
        <v>305129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Settings-0</v>
      </c>
      <c r="B34" s="81" t="s">
        <v>1323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4" s="81" t="s">
        <v>23</v>
      </c>
      <c r="E34" s="81" t="s">
        <v>24</v>
      </c>
      <c r="F34" s="81" t="s">
        <v>44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Product Transaction Nature-0</v>
      </c>
      <c r="B35" s="81" t="s">
        <v>1611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5" s="81" t="s">
        <v>23</v>
      </c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60" t="str">
        <f>[Table Name]&amp;"-"&amp;(COUNTIF($B$1:TableData[[#This Row],[Table Name]],TableData[[#This Row],[Table Name]])-1)</f>
        <v>Product Transaction Type-0</v>
      </c>
      <c r="B36" s="67" t="s">
        <v>1612</v>
      </c>
      <c r="C3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67" t="s">
        <v>23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7" spans="1:18">
      <c r="A37" s="60" t="str">
        <f>[Table Name]&amp;"-"&amp;(COUNTIF($B$1:TableData[[#This Row],[Table Name]],TableData[[#This Row],[Table Name]])-1)</f>
        <v>Settings-1</v>
      </c>
      <c r="B37" s="67" t="s">
        <v>1323</v>
      </c>
      <c r="C3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7" s="67" t="s">
        <v>1797</v>
      </c>
      <c r="E37" s="67" t="s">
        <v>1628</v>
      </c>
      <c r="F37" s="67" t="s">
        <v>1635</v>
      </c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</row>
    <row r="38" spans="1:18">
      <c r="A38" s="60" t="str">
        <f>[Table Name]&amp;"-"&amp;(COUNTIF($B$1:TableData[[#This Row],[Table Name]],TableData[[#This Row],[Table Name]])-1)</f>
        <v>Settings-2</v>
      </c>
      <c r="B38" s="67" t="s">
        <v>1323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38" s="67" t="s">
        <v>1798</v>
      </c>
      <c r="E38" s="67" t="s">
        <v>1799</v>
      </c>
      <c r="F38" s="67" t="s">
        <v>1636</v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Settings-3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39" s="67" t="s">
        <v>1614</v>
      </c>
      <c r="E39" s="67" t="s">
        <v>1630</v>
      </c>
      <c r="F39" s="67" t="s">
        <v>1635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Settings-4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0" s="67" t="s">
        <v>1615</v>
      </c>
      <c r="E40" s="67" t="s">
        <v>1629</v>
      </c>
      <c r="F40" s="67" t="s">
        <v>1637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Settings-5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1" s="67" t="s">
        <v>1616</v>
      </c>
      <c r="E41" s="67" t="s">
        <v>1631</v>
      </c>
      <c r="F41" s="67" t="s">
        <v>1638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Settings-6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2" s="67" t="s">
        <v>1617</v>
      </c>
      <c r="E42" s="67" t="s">
        <v>1632</v>
      </c>
      <c r="F42" s="67" t="s">
        <v>1639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Settings-7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3" s="67" t="s">
        <v>1800</v>
      </c>
      <c r="E43" s="67" t="s">
        <v>1804</v>
      </c>
      <c r="F43" s="116" t="s">
        <v>1803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Settings-8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4" s="67" t="s">
        <v>1801</v>
      </c>
      <c r="E44" s="67" t="s">
        <v>1805</v>
      </c>
      <c r="F44" s="116" t="s">
        <v>1802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Settings-9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5" s="67" t="s">
        <v>1641</v>
      </c>
      <c r="E45" s="67" t="s">
        <v>1644</v>
      </c>
      <c r="F45" s="67" t="s">
        <v>1643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Settings-10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6" s="67" t="s">
        <v>1642</v>
      </c>
      <c r="E46" s="67" t="s">
        <v>1645</v>
      </c>
      <c r="F46" s="67" t="s">
        <v>1640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Settings-11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7" s="67" t="s">
        <v>1618</v>
      </c>
      <c r="E47" s="67" t="s">
        <v>1633</v>
      </c>
      <c r="F47" s="67">
        <v>0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Settings-12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48" s="67" t="s">
        <v>1619</v>
      </c>
      <c r="E48" s="67" t="s">
        <v>1633</v>
      </c>
      <c r="F48" s="67">
        <v>0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Settings-13</v>
      </c>
      <c r="B49" s="67" t="s">
        <v>1323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49" s="67" t="s">
        <v>1620</v>
      </c>
      <c r="E49" s="67" t="s">
        <v>1634</v>
      </c>
      <c r="F49" s="67">
        <v>5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Settings-14</v>
      </c>
      <c r="B50" s="67" t="s">
        <v>1323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0" s="67" t="s">
        <v>1621</v>
      </c>
      <c r="E50" s="67" t="s">
        <v>1634</v>
      </c>
      <c r="F50" s="67">
        <v>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Settings-15</v>
      </c>
      <c r="B51" s="67" t="s">
        <v>1323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1" s="67" t="s">
        <v>1622</v>
      </c>
      <c r="E51" s="67" t="s">
        <v>1634</v>
      </c>
      <c r="F51" s="67">
        <v>5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Settings-16</v>
      </c>
      <c r="B52" s="67" t="s">
        <v>1323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2" s="67" t="s">
        <v>1623</v>
      </c>
      <c r="E52" s="67" t="s">
        <v>1634</v>
      </c>
      <c r="F52" s="67">
        <v>5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Settings-17</v>
      </c>
      <c r="B53" s="67" t="s">
        <v>1323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3" s="67" t="s">
        <v>1624</v>
      </c>
      <c r="E53" s="67" t="s">
        <v>1634</v>
      </c>
      <c r="F53" s="67">
        <v>5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Settings-18</v>
      </c>
      <c r="B54" s="67" t="s">
        <v>1323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54" s="67" t="s">
        <v>1625</v>
      </c>
      <c r="E54" s="67" t="s">
        <v>1634</v>
      </c>
      <c r="F54" s="67">
        <v>10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Settings-19</v>
      </c>
      <c r="B55" s="67" t="s">
        <v>1323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55" s="67" t="s">
        <v>1626</v>
      </c>
      <c r="E55" s="67" t="s">
        <v>1634</v>
      </c>
      <c r="F55" s="67">
        <v>10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Settings-20</v>
      </c>
      <c r="B56" s="67" t="s">
        <v>1323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56" s="67" t="s">
        <v>1627</v>
      </c>
      <c r="E56" s="67" t="s">
        <v>1634</v>
      </c>
      <c r="F56" s="67">
        <v>10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Nature-1</v>
      </c>
      <c r="B57" s="67" t="s">
        <v>1611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7" s="67" t="s">
        <v>1646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Nature-2</v>
      </c>
      <c r="B58" s="67" t="s">
        <v>1611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8" s="67" t="s">
        <v>1647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Nature-3</v>
      </c>
      <c r="B59" s="67" t="s">
        <v>1611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9" s="67" t="s">
        <v>1648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Nature-4</v>
      </c>
      <c r="B60" s="67" t="s">
        <v>1611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0" s="67" t="s">
        <v>1649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Nature-5</v>
      </c>
      <c r="B61" s="67" t="s">
        <v>1611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1" s="67" t="s">
        <v>1650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Type-1</v>
      </c>
      <c r="B62" s="67" t="s">
        <v>1612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62" s="67" t="s">
        <v>1651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Product Transaction Type-2</v>
      </c>
      <c r="B63" s="67" t="s">
        <v>1612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3" s="67" t="s">
        <v>1654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Product Transaction Type-3</v>
      </c>
      <c r="B64" s="67" t="s">
        <v>1612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4" s="67" t="s">
        <v>1652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Product Transaction Type-4</v>
      </c>
      <c r="B65" s="67" t="s">
        <v>1612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5" s="67" t="s">
        <v>1653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Product Transaction Type-5</v>
      </c>
      <c r="B66" s="67" t="s">
        <v>1612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6" s="67" t="s">
        <v>1650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6"/>
  <sheetViews>
    <sheetView topLeftCell="A16" workbookViewId="0">
      <selection activeCell="F35" sqref="F3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1692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6">
      <formula1>TableNames</formula1>
    </dataValidation>
    <dataValidation type="list" allowBlank="1" showInputMessage="1" showErrorMessage="1" sqref="H2:H46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D15" sqref="D15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1612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\Milestone\SS\Model\ProductTransactionType::truncate()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TableData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[[TRCode]:[15]]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id</v>
      </c>
      <c r="F5" s="25" t="str">
        <f t="shared" ca="1" si="1"/>
        <v>id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\Milestone\SS\Model\ProductTransactionType::truncate()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'Load', </v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'Unload', </v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'Sale', </v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'Return', </v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'Other', </v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;</v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>\DB::statement('set foreign_key_checks = ' . $_);</v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S7" sqref="S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1718</v>
      </c>
      <c r="Q6" s="4" t="s">
        <v>1719</v>
      </c>
      <c r="R6" s="4" t="s">
        <v>1716</v>
      </c>
      <c r="S6" s="4" t="s">
        <v>1717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1754</v>
      </c>
      <c r="Q7" s="4" t="s">
        <v>1755</v>
      </c>
      <c r="R7" s="4" t="s">
        <v>1752</v>
      </c>
      <c r="S7" s="4" t="s">
        <v>1753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topLeftCell="I1" workbookViewId="0">
      <selection activeCell="Q3" sqref="Q3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customWidth="1"/>
    <col min="8" max="8" width="13.5703125" style="19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1659</v>
      </c>
      <c r="V3" s="4" t="s">
        <v>1660</v>
      </c>
      <c r="W3" s="4" t="s">
        <v>1661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AreaUser/User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74</v>
      </c>
      <c r="J34" s="60" t="s">
        <v>1431</v>
      </c>
      <c r="K34" s="60" t="s">
        <v>74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1587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1588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</sheetData>
  <dataValidations count="1">
    <dataValidation type="list" allowBlank="1" showInputMessage="1" showErrorMessage="1" sqref="Q2:Q3 E2:F5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6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1608</v>
      </c>
      <c r="AB7" s="60">
        <f>VLOOKUP(ActionListNData[[#This Row],[Action Name]],ResourceAction[[Display]:[No]],3,0)</f>
        <v>332112</v>
      </c>
      <c r="AC7" s="60" t="s">
        <v>1665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1682</v>
      </c>
      <c r="AB8" s="16">
        <f>VLOOKUP(ActionListNData[[#This Row],[Action Name]],ResourceAction[[Display]:[No]],3,0)</f>
        <v>332115</v>
      </c>
      <c r="AC8" s="60" t="s">
        <v>1665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1690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1691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1716</v>
      </c>
      <c r="AB11" s="16">
        <f>VLOOKUP(ActionListNData[[#This Row],[Action Name]],ResourceAction[[Display]:[No]],3,0)</f>
        <v>332120</v>
      </c>
      <c r="AC11" s="60" t="s">
        <v>1603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1717</v>
      </c>
      <c r="AB12" s="16">
        <f>VLOOKUP(ActionListNData[[#This Row],[Action Name]],ResourceAction[[Display]:[No]],3,0)</f>
        <v>332119</v>
      </c>
      <c r="AC12" s="16" t="s">
        <v>1603</v>
      </c>
      <c r="AD12" s="16" t="s">
        <v>1708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1599</v>
      </c>
      <c r="G13" s="70" t="s">
        <v>1593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1600</v>
      </c>
      <c r="U13" s="90"/>
      <c r="V13" s="90"/>
      <c r="W13" s="90"/>
      <c r="X13" s="90"/>
      <c r="Y13" s="76">
        <f>[No]</f>
        <v>332111</v>
      </c>
      <c r="AA13" s="2" t="s">
        <v>1752</v>
      </c>
      <c r="AB13" s="60">
        <f>VLOOKUP(ActionListNData[[#This Row],[Action Name]],ResourceAction[[Display]:[No]],3,0)</f>
        <v>332123</v>
      </c>
      <c r="AC13" s="16" t="s">
        <v>1727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1604</v>
      </c>
      <c r="G14" s="70" t="s">
        <v>1605</v>
      </c>
      <c r="H14" s="70" t="s">
        <v>1677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1606</v>
      </c>
      <c r="U14" s="90" t="s">
        <v>1607</v>
      </c>
      <c r="V14" s="90"/>
      <c r="W14" s="90"/>
      <c r="X14" s="90"/>
      <c r="Y14" s="76">
        <f>[No]</f>
        <v>332112</v>
      </c>
      <c r="AA14" s="2" t="s">
        <v>1753</v>
      </c>
      <c r="AB14" s="60">
        <f>VLOOKUP(ActionListNData[[#This Row],[Action Name]],ResourceAction[[Display]:[No]],3,0)</f>
        <v>332124</v>
      </c>
      <c r="AC14" s="16" t="s">
        <v>1727</v>
      </c>
      <c r="AD14" s="60" t="s">
        <v>1745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1667</v>
      </c>
      <c r="G15" s="70" t="s">
        <v>1668</v>
      </c>
      <c r="H15" s="70"/>
      <c r="I15" s="70"/>
      <c r="J15" s="70" t="s">
        <v>1664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1669</v>
      </c>
      <c r="U15" s="90"/>
      <c r="V15" s="90"/>
      <c r="W15" s="90"/>
      <c r="X15" s="90"/>
      <c r="Y15" s="76">
        <f>[No]</f>
        <v>332113</v>
      </c>
      <c r="AA15" s="2" t="s">
        <v>1775</v>
      </c>
      <c r="AB15" s="60">
        <f>VLOOKUP(ActionListNData[[#This Row],[Action Name]],ResourceAction[[Display]:[No]],3,0)</f>
        <v>332127</v>
      </c>
      <c r="AC15" s="60" t="s">
        <v>1665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1672</v>
      </c>
      <c r="G16" s="70" t="s">
        <v>1673</v>
      </c>
      <c r="H16" s="70"/>
      <c r="I16" s="70"/>
      <c r="J16" s="70" t="s">
        <v>1674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1675</v>
      </c>
      <c r="U16" s="90"/>
      <c r="V16" s="90"/>
      <c r="W16" s="90"/>
      <c r="X16" s="90"/>
      <c r="Y16" s="76">
        <f>[No]</f>
        <v>332114</v>
      </c>
      <c r="AA16" s="2" t="s">
        <v>1779</v>
      </c>
      <c r="AB16" s="60">
        <f>VLOOKUP(ActionListNData[[#This Row],[Action Name]],ResourceAction[[Display]:[No]],3,0)</f>
        <v>332128</v>
      </c>
      <c r="AC16" s="60" t="s">
        <v>1665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1678</v>
      </c>
      <c r="G17" s="70" t="s">
        <v>1679</v>
      </c>
      <c r="H17" s="70" t="s">
        <v>1680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1681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1606</v>
      </c>
      <c r="U17" s="90" t="s">
        <v>1675</v>
      </c>
      <c r="V17" s="90" t="s">
        <v>1694</v>
      </c>
      <c r="W17" s="90"/>
      <c r="X17" s="90"/>
      <c r="Y17" s="76">
        <f>[No]</f>
        <v>332115</v>
      </c>
      <c r="AA17" s="2" t="s">
        <v>1789</v>
      </c>
      <c r="AB17" s="60">
        <f>VLOOKUP(ActionListNData[[#This Row],[Action Name]],ResourceAction[[Display]:[No]],3,0)</f>
        <v>332129</v>
      </c>
      <c r="AC17" s="60" t="s">
        <v>1758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1686</v>
      </c>
      <c r="G18" s="38" t="s">
        <v>1687</v>
      </c>
      <c r="H18" s="38" t="s">
        <v>1688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1591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1689</v>
      </c>
      <c r="U18" s="99" t="s">
        <v>1607</v>
      </c>
      <c r="V18" s="90"/>
      <c r="W18" s="99"/>
      <c r="X18" s="99"/>
      <c r="Y18" s="55">
        <f>[No]</f>
        <v>332116</v>
      </c>
      <c r="AA18" s="2" t="s">
        <v>1790</v>
      </c>
      <c r="AB18" s="60">
        <f>VLOOKUP(ActionListNData[[#This Row],[Action Name]],ResourceAction[[Display]:[No]],3,0)</f>
        <v>332130</v>
      </c>
      <c r="AC18" s="60" t="s">
        <v>1758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1683</v>
      </c>
      <c r="G19" s="38" t="s">
        <v>1684</v>
      </c>
      <c r="H19" s="38" t="s">
        <v>1685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1681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1689</v>
      </c>
      <c r="U19" s="99" t="s">
        <v>1675</v>
      </c>
      <c r="V19" s="90" t="s">
        <v>1695</v>
      </c>
      <c r="W19" s="99"/>
      <c r="X19" s="99"/>
      <c r="Y19" s="55">
        <f>[No]</f>
        <v>332117</v>
      </c>
      <c r="AA19" s="2" t="s">
        <v>1796</v>
      </c>
      <c r="AB19" s="60">
        <f>VLOOKUP(ActionListNData[[#This Row],[Action Name]],ResourceAction[[Display]:[No]],3,0)</f>
        <v>332131</v>
      </c>
      <c r="AC19" s="60" t="s">
        <v>1762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1696</v>
      </c>
      <c r="G20" s="38" t="s">
        <v>1697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1607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1703</v>
      </c>
      <c r="G21" s="38" t="s">
        <v>1704</v>
      </c>
      <c r="H21" s="38" t="s">
        <v>1700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1705</v>
      </c>
      <c r="U21" s="99" t="s">
        <v>1712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1713</v>
      </c>
      <c r="G22" s="38" t="s">
        <v>1714</v>
      </c>
      <c r="H22" s="38" t="s">
        <v>1715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1712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1732</v>
      </c>
      <c r="G23" s="70" t="s">
        <v>1733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1734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1735</v>
      </c>
      <c r="G24" s="70" t="s">
        <v>1736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1737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1747</v>
      </c>
      <c r="G25" s="70" t="s">
        <v>1748</v>
      </c>
      <c r="H25" s="70" t="s">
        <v>1715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1749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1750</v>
      </c>
      <c r="G26" s="70" t="s">
        <v>1751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1734</v>
      </c>
      <c r="U26" s="90" t="s">
        <v>1749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1765</v>
      </c>
      <c r="G27" s="70" t="s">
        <v>1766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1767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1768</v>
      </c>
      <c r="G28" s="70" t="s">
        <v>1769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1770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1771</v>
      </c>
      <c r="G29" s="70" t="s">
        <v>1772</v>
      </c>
      <c r="H29" s="70" t="s">
        <v>1773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1591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1774</v>
      </c>
      <c r="U29" s="90" t="s">
        <v>1737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1776</v>
      </c>
      <c r="G30" s="70" t="s">
        <v>1777</v>
      </c>
      <c r="H30" s="70" t="s">
        <v>1778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1681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1774</v>
      </c>
      <c r="U30" s="90" t="s">
        <v>1734</v>
      </c>
      <c r="V30" s="90" t="s">
        <v>1780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1781</v>
      </c>
      <c r="G31" s="70" t="s">
        <v>1782</v>
      </c>
      <c r="H31" s="70" t="s">
        <v>1783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1591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1784</v>
      </c>
      <c r="U31" s="90" t="s">
        <v>1737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1785</v>
      </c>
      <c r="G32" s="70" t="s">
        <v>1786</v>
      </c>
      <c r="H32" s="70" t="s">
        <v>1787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1681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1784</v>
      </c>
      <c r="U32" s="90" t="s">
        <v>1734</v>
      </c>
      <c r="V32" s="90" t="s">
        <v>1788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1792</v>
      </c>
      <c r="G33" s="70" t="s">
        <v>1793</v>
      </c>
      <c r="H33" s="70" t="s">
        <v>1794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1795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1791</v>
      </c>
      <c r="U33" s="90" t="s">
        <v>1669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2019-04-04T11:49:53Z</dcterms:modified>
</cp:coreProperties>
</file>