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state="hidden" r:id="rId8"/>
    <sheet name="Helper-ResourceForm" sheetId="9" r:id="rId9"/>
    <sheet name="Migration Renamer" sheetId="26" state="hidden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'Helper-Relation'!$F$2:$F$43,'Helper-Relation'!#REF!,'Helper-Relation'!#REF!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35" i="24" l="1"/>
  <c r="C35" i="24"/>
  <c r="AB27" i="27"/>
  <c r="AG27" i="27" s="1"/>
  <c r="AE27" i="27"/>
  <c r="AF27" i="27"/>
  <c r="AH27" i="27"/>
  <c r="AI27" i="27"/>
  <c r="AJ27" i="27"/>
  <c r="AL27" i="27"/>
  <c r="AB26" i="27"/>
  <c r="AK26" i="27" s="1"/>
  <c r="AE26" i="27"/>
  <c r="AF26" i="27"/>
  <c r="AH26" i="27"/>
  <c r="AI26" i="27"/>
  <c r="AJ26" i="27"/>
  <c r="AL26" i="27"/>
  <c r="B46" i="27"/>
  <c r="D46" i="27"/>
  <c r="Y46" i="27" s="1"/>
  <c r="E46" i="27"/>
  <c r="P46" i="27"/>
  <c r="Q46" i="27"/>
  <c r="R46" i="27"/>
  <c r="S46" i="27"/>
  <c r="B48" i="27"/>
  <c r="D48" i="27"/>
  <c r="E48" i="27"/>
  <c r="M48" i="27"/>
  <c r="Q48" i="27"/>
  <c r="R48" i="27"/>
  <c r="S48" i="27"/>
  <c r="Y48" i="27"/>
  <c r="B47" i="27"/>
  <c r="D47" i="27"/>
  <c r="Y47" i="27" s="1"/>
  <c r="E47" i="27"/>
  <c r="P47" i="27"/>
  <c r="Q47" i="27"/>
  <c r="R47" i="27"/>
  <c r="S47" i="27"/>
  <c r="B45" i="27"/>
  <c r="D45" i="27"/>
  <c r="Y45" i="27" s="1"/>
  <c r="E45" i="27"/>
  <c r="P45" i="27"/>
  <c r="Q45" i="27"/>
  <c r="R45" i="27"/>
  <c r="S45" i="27"/>
  <c r="B44" i="27"/>
  <c r="D44" i="27"/>
  <c r="E44" i="27"/>
  <c r="P44" i="27"/>
  <c r="Q44" i="27"/>
  <c r="R44" i="27"/>
  <c r="S44" i="27"/>
  <c r="AP50" i="29"/>
  <c r="AR50" i="29"/>
  <c r="AS50" i="29"/>
  <c r="AV50" i="29"/>
  <c r="AP49" i="29"/>
  <c r="AR49" i="29"/>
  <c r="AS49" i="29"/>
  <c r="AV49" i="29"/>
  <c r="AP48" i="29"/>
  <c r="AR48" i="29"/>
  <c r="AS48" i="29"/>
  <c r="AV48" i="29"/>
  <c r="AP47" i="29"/>
  <c r="AR47" i="29"/>
  <c r="AS47" i="29"/>
  <c r="AV47" i="29"/>
  <c r="AP46" i="29"/>
  <c r="AR46" i="29"/>
  <c r="AS46" i="29"/>
  <c r="AV46" i="29"/>
  <c r="AP45" i="29"/>
  <c r="AR45" i="29"/>
  <c r="AS45" i="29"/>
  <c r="AV45" i="29"/>
  <c r="AP44" i="29"/>
  <c r="AR44" i="29"/>
  <c r="AS44" i="29"/>
  <c r="AV44" i="29"/>
  <c r="AP43" i="29"/>
  <c r="AR43" i="29"/>
  <c r="AS43" i="29"/>
  <c r="AV43" i="29"/>
  <c r="AP42" i="29"/>
  <c r="AR42" i="29"/>
  <c r="AS42" i="29"/>
  <c r="AV42" i="29"/>
  <c r="AP41" i="29"/>
  <c r="AR41" i="29"/>
  <c r="AS41" i="29"/>
  <c r="AV41" i="29"/>
  <c r="AP40" i="29"/>
  <c r="AR40" i="29"/>
  <c r="AS40" i="29"/>
  <c r="AV40" i="29"/>
  <c r="AP39" i="29"/>
  <c r="AR39" i="29"/>
  <c r="AS39" i="29"/>
  <c r="AV39" i="29"/>
  <c r="AP38" i="29"/>
  <c r="AR38" i="29"/>
  <c r="AS38" i="29"/>
  <c r="AV38" i="29"/>
  <c r="AP37" i="29"/>
  <c r="AR37" i="29"/>
  <c r="AS37" i="29"/>
  <c r="AV37" i="29"/>
  <c r="AP36" i="29"/>
  <c r="AR36" i="29"/>
  <c r="AS36" i="29"/>
  <c r="AV36" i="29"/>
  <c r="AP35" i="29"/>
  <c r="AR35" i="29"/>
  <c r="AS35" i="29"/>
  <c r="AV35" i="29"/>
  <c r="AE16" i="29"/>
  <c r="AH16" i="29"/>
  <c r="AI16" i="29"/>
  <c r="AL16" i="29"/>
  <c r="AE15" i="29"/>
  <c r="AH15" i="29"/>
  <c r="AI15" i="29"/>
  <c r="AL15" i="29"/>
  <c r="AE14" i="29"/>
  <c r="AH14" i="29"/>
  <c r="AI14" i="29"/>
  <c r="AL14" i="29"/>
  <c r="AE13" i="29"/>
  <c r="AH13" i="29"/>
  <c r="AI13" i="29"/>
  <c r="AL13" i="29"/>
  <c r="AE12" i="29"/>
  <c r="AH12" i="29"/>
  <c r="AI12" i="29"/>
  <c r="AL12" i="29"/>
  <c r="AE11" i="29"/>
  <c r="AH11" i="29"/>
  <c r="AI11" i="29"/>
  <c r="AL11" i="29"/>
  <c r="C9" i="29"/>
  <c r="E9" i="29"/>
  <c r="AV53" i="28"/>
  <c r="AW53" i="28"/>
  <c r="AZ53" i="28"/>
  <c r="BA53" i="28"/>
  <c r="BB53" i="28"/>
  <c r="AV52" i="28"/>
  <c r="AW52" i="28"/>
  <c r="AZ52" i="28"/>
  <c r="BA52" i="28"/>
  <c r="BB52" i="28"/>
  <c r="A18" i="28"/>
  <c r="C18" i="28"/>
  <c r="D18" i="28"/>
  <c r="K18" i="28" s="1"/>
  <c r="E18" i="28"/>
  <c r="O60" i="9"/>
  <c r="M60" i="9" s="1"/>
  <c r="P60" i="9"/>
  <c r="R60" i="9"/>
  <c r="AJ60" i="9"/>
  <c r="AT60" i="9"/>
  <c r="AX60" i="9"/>
  <c r="O59" i="9"/>
  <c r="M59" i="9" s="1"/>
  <c r="P59" i="9"/>
  <c r="R59" i="9"/>
  <c r="AX59" i="9" s="1"/>
  <c r="AJ59" i="9"/>
  <c r="AT59" i="9"/>
  <c r="O58" i="9"/>
  <c r="M58" i="9" s="1"/>
  <c r="P58" i="9"/>
  <c r="R58" i="9"/>
  <c r="AX58" i="9" s="1"/>
  <c r="AJ58" i="9"/>
  <c r="AT58" i="9"/>
  <c r="O57" i="9"/>
  <c r="M57" i="9" s="1"/>
  <c r="P57" i="9"/>
  <c r="R57" i="9"/>
  <c r="AX57" i="9" s="1"/>
  <c r="AJ57" i="9"/>
  <c r="AT57" i="9"/>
  <c r="O41" i="9"/>
  <c r="Q41" i="9" s="1"/>
  <c r="P41" i="9"/>
  <c r="AJ41" i="9"/>
  <c r="AT41" i="9"/>
  <c r="C366" i="3"/>
  <c r="D366" i="3"/>
  <c r="E366" i="3"/>
  <c r="F366" i="3"/>
  <c r="G366" i="3"/>
  <c r="H366" i="3"/>
  <c r="I366" i="3"/>
  <c r="J366" i="3"/>
  <c r="J189" i="2"/>
  <c r="B13" i="9"/>
  <c r="F13" i="9"/>
  <c r="O56" i="9"/>
  <c r="M56" i="9" s="1"/>
  <c r="P56" i="9"/>
  <c r="AJ56" i="9"/>
  <c r="AT56" i="9"/>
  <c r="O55" i="9"/>
  <c r="Q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M50" i="9" s="1"/>
  <c r="P50" i="9"/>
  <c r="AJ50" i="9"/>
  <c r="AT50" i="9"/>
  <c r="O49" i="9"/>
  <c r="AE49" i="9" s="1"/>
  <c r="AB49" i="9" s="1"/>
  <c r="P49" i="9"/>
  <c r="AJ49" i="9"/>
  <c r="AT49" i="9"/>
  <c r="O48" i="9"/>
  <c r="AE48" i="9" s="1"/>
  <c r="AB48" i="9" s="1"/>
  <c r="P48" i="9"/>
  <c r="AJ48" i="9"/>
  <c r="AT48" i="9"/>
  <c r="O47" i="9"/>
  <c r="M47" i="9" s="1"/>
  <c r="P47" i="9"/>
  <c r="AJ47" i="9"/>
  <c r="AT47" i="9"/>
  <c r="O46" i="9"/>
  <c r="Q46" i="9" s="1"/>
  <c r="P46" i="9"/>
  <c r="AJ46" i="9"/>
  <c r="AT46" i="9"/>
  <c r="O45" i="9"/>
  <c r="AE45" i="9" s="1"/>
  <c r="AB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2" i="9"/>
  <c r="Q42" i="9" s="1"/>
  <c r="P42" i="9"/>
  <c r="AJ42" i="9"/>
  <c r="AT42" i="9"/>
  <c r="O40" i="9"/>
  <c r="M40" i="9" s="1"/>
  <c r="P40" i="9"/>
  <c r="AJ40" i="9"/>
  <c r="AT40" i="9"/>
  <c r="O39" i="9"/>
  <c r="AE39" i="9" s="1"/>
  <c r="AB39" i="9" s="1"/>
  <c r="P39" i="9"/>
  <c r="AJ39" i="9"/>
  <c r="AT39" i="9"/>
  <c r="B12" i="9"/>
  <c r="F12" i="9"/>
  <c r="AK27" i="27" l="1"/>
  <c r="AG26" i="27"/>
  <c r="M46" i="27"/>
  <c r="L46" i="27"/>
  <c r="M47" i="27"/>
  <c r="M45" i="27"/>
  <c r="Y44" i="27"/>
  <c r="M44" i="27"/>
  <c r="Q60" i="9"/>
  <c r="AE60" i="9"/>
  <c r="AB60" i="9" s="1"/>
  <c r="Q59" i="9"/>
  <c r="AE59" i="9"/>
  <c r="AB59" i="9" s="1"/>
  <c r="AE58" i="9"/>
  <c r="AB58" i="9" s="1"/>
  <c r="Q58" i="9"/>
  <c r="Q57" i="9"/>
  <c r="AE57" i="9"/>
  <c r="AB57" i="9" s="1"/>
  <c r="AE41" i="9"/>
  <c r="AB41" i="9" s="1"/>
  <c r="M41" i="9"/>
  <c r="AD41" i="9"/>
  <c r="AY41" i="9"/>
  <c r="BA41" i="9"/>
  <c r="AN41" i="9"/>
  <c r="K366" i="3"/>
  <c r="AE53" i="9"/>
  <c r="AB53" i="9" s="1"/>
  <c r="AE56" i="9"/>
  <c r="AB56" i="9" s="1"/>
  <c r="M55" i="9"/>
  <c r="Q56" i="9"/>
  <c r="AE55" i="9"/>
  <c r="AB55" i="9" s="1"/>
  <c r="AD55" i="9"/>
  <c r="AY55" i="9"/>
  <c r="BA55" i="9"/>
  <c r="AN55" i="9"/>
  <c r="Q54" i="9"/>
  <c r="AE54" i="9"/>
  <c r="AB54" i="9" s="1"/>
  <c r="Q53" i="9"/>
  <c r="M46" i="9"/>
  <c r="Q52" i="9"/>
  <c r="AE52" i="9"/>
  <c r="AB52" i="9" s="1"/>
  <c r="Q49" i="9"/>
  <c r="AD49" i="9" s="1"/>
  <c r="Q51" i="9"/>
  <c r="AE51" i="9"/>
  <c r="AB51" i="9" s="1"/>
  <c r="M49" i="9"/>
  <c r="Q50" i="9"/>
  <c r="AE50" i="9"/>
  <c r="AB50" i="9" s="1"/>
  <c r="Q48" i="9"/>
  <c r="AD48" i="9" s="1"/>
  <c r="M48" i="9"/>
  <c r="AE46" i="9"/>
  <c r="AB46" i="9" s="1"/>
  <c r="Q47" i="9"/>
  <c r="AE47" i="9"/>
  <c r="AB47" i="9" s="1"/>
  <c r="AD46" i="9"/>
  <c r="AY46" i="9"/>
  <c r="BA46" i="9"/>
  <c r="AN46" i="9"/>
  <c r="Q45" i="9"/>
  <c r="AD45" i="9" s="1"/>
  <c r="M45" i="9"/>
  <c r="AE43" i="9"/>
  <c r="AB43" i="9" s="1"/>
  <c r="M44" i="9"/>
  <c r="AE44" i="9"/>
  <c r="AB44" i="9" s="1"/>
  <c r="AD44" i="9"/>
  <c r="AY44" i="9"/>
  <c r="BA44" i="9"/>
  <c r="AN44" i="9"/>
  <c r="AD43" i="9"/>
  <c r="AN43" i="9"/>
  <c r="BA43" i="9"/>
  <c r="AY43" i="9"/>
  <c r="M43" i="9"/>
  <c r="AE42" i="9"/>
  <c r="AB42" i="9" s="1"/>
  <c r="M42" i="9"/>
  <c r="AD42" i="9"/>
  <c r="AY42" i="9"/>
  <c r="BA42" i="9"/>
  <c r="AN42" i="9"/>
  <c r="Q40" i="9"/>
  <c r="AE40" i="9"/>
  <c r="AB40" i="9" s="1"/>
  <c r="M39" i="9"/>
  <c r="Q39" i="9"/>
  <c r="C364" i="3"/>
  <c r="D364" i="3"/>
  <c r="E364" i="3"/>
  <c r="F364" i="3"/>
  <c r="G364" i="3"/>
  <c r="H364" i="3"/>
  <c r="I364" i="3"/>
  <c r="J364" i="3"/>
  <c r="J187" i="2"/>
  <c r="C349" i="3"/>
  <c r="C350" i="3"/>
  <c r="D349" i="3"/>
  <c r="D350" i="3"/>
  <c r="E349" i="3"/>
  <c r="E350" i="3"/>
  <c r="F349" i="3"/>
  <c r="F350" i="3"/>
  <c r="G349" i="3"/>
  <c r="G350" i="3"/>
  <c r="H349" i="3"/>
  <c r="H350" i="3"/>
  <c r="I349" i="3"/>
  <c r="I350" i="3"/>
  <c r="J349" i="3"/>
  <c r="J350" i="3"/>
  <c r="AD60" i="9" l="1"/>
  <c r="BA60" i="9"/>
  <c r="AN60" i="9"/>
  <c r="AY60" i="9"/>
  <c r="BA59" i="9"/>
  <c r="AD59" i="9"/>
  <c r="AY59" i="9"/>
  <c r="AN59" i="9"/>
  <c r="AD58" i="9"/>
  <c r="AY58" i="9"/>
  <c r="BA58" i="9"/>
  <c r="AN58" i="9"/>
  <c r="AD57" i="9"/>
  <c r="AY57" i="9"/>
  <c r="BA57" i="9"/>
  <c r="AN57" i="9"/>
  <c r="BA56" i="9"/>
  <c r="AD56" i="9"/>
  <c r="AY56" i="9"/>
  <c r="AN56" i="9"/>
  <c r="AD54" i="9"/>
  <c r="AY54" i="9"/>
  <c r="BA54" i="9"/>
  <c r="AN54" i="9"/>
  <c r="AD53" i="9"/>
  <c r="AY53" i="9"/>
  <c r="BA53" i="9"/>
  <c r="AN53" i="9"/>
  <c r="AY49" i="9"/>
  <c r="BA52" i="9"/>
  <c r="AN52" i="9"/>
  <c r="AD52" i="9"/>
  <c r="AY52" i="9"/>
  <c r="AD51" i="9"/>
  <c r="AY51" i="9"/>
  <c r="BA51" i="9"/>
  <c r="AN51" i="9"/>
  <c r="AN49" i="9"/>
  <c r="BA49" i="9"/>
  <c r="AD50" i="9"/>
  <c r="AY50" i="9"/>
  <c r="BA50" i="9"/>
  <c r="AN50" i="9"/>
  <c r="BA48" i="9"/>
  <c r="AY48" i="9"/>
  <c r="AN48" i="9"/>
  <c r="AD47" i="9"/>
  <c r="AY47" i="9"/>
  <c r="BA47" i="9"/>
  <c r="AN47" i="9"/>
  <c r="AN45" i="9"/>
  <c r="AY45" i="9"/>
  <c r="BA45" i="9"/>
  <c r="AY40" i="9"/>
  <c r="AD40" i="9"/>
  <c r="BA40" i="9"/>
  <c r="AN40" i="9"/>
  <c r="AD39" i="9"/>
  <c r="AY39" i="9"/>
  <c r="BA39" i="9"/>
  <c r="AN39" i="9"/>
  <c r="K364" i="3"/>
  <c r="K349" i="3"/>
  <c r="K350" i="3"/>
  <c r="A31" i="14"/>
  <c r="B31" i="14"/>
  <c r="H31" i="14"/>
  <c r="C367" i="3" l="1"/>
  <c r="D367" i="3"/>
  <c r="E367" i="3"/>
  <c r="F367" i="3"/>
  <c r="G367" i="3"/>
  <c r="H367" i="3"/>
  <c r="I367" i="3"/>
  <c r="J367" i="3"/>
  <c r="A30" i="26"/>
  <c r="C30" i="26"/>
  <c r="E30" i="26" s="1"/>
  <c r="D30" i="26"/>
  <c r="C70" i="21"/>
  <c r="D70" i="21"/>
  <c r="J70" i="21"/>
  <c r="K70" i="21"/>
  <c r="A29" i="26"/>
  <c r="C29" i="26"/>
  <c r="E29" i="26" s="1"/>
  <c r="F29" i="26" s="1"/>
  <c r="D29" i="26"/>
  <c r="C368" i="3"/>
  <c r="D368" i="3"/>
  <c r="E368" i="3"/>
  <c r="F368" i="3"/>
  <c r="G368" i="3"/>
  <c r="H368" i="3"/>
  <c r="I368" i="3"/>
  <c r="J368" i="3"/>
  <c r="C353" i="3"/>
  <c r="C354" i="3"/>
  <c r="C355" i="3"/>
  <c r="C356" i="3"/>
  <c r="C357" i="3"/>
  <c r="C358" i="3"/>
  <c r="C359" i="3"/>
  <c r="C360" i="3"/>
  <c r="C361" i="3"/>
  <c r="C362" i="3"/>
  <c r="C363" i="3"/>
  <c r="C365" i="3"/>
  <c r="D353" i="3"/>
  <c r="D354" i="3"/>
  <c r="D355" i="3"/>
  <c r="D356" i="3"/>
  <c r="D357" i="3"/>
  <c r="D358" i="3"/>
  <c r="D359" i="3"/>
  <c r="D360" i="3"/>
  <c r="D361" i="3"/>
  <c r="D362" i="3"/>
  <c r="D363" i="3"/>
  <c r="D365" i="3"/>
  <c r="E353" i="3"/>
  <c r="E354" i="3"/>
  <c r="E355" i="3"/>
  <c r="E356" i="3"/>
  <c r="E357" i="3"/>
  <c r="E358" i="3"/>
  <c r="E359" i="3"/>
  <c r="E360" i="3"/>
  <c r="E361" i="3"/>
  <c r="E362" i="3"/>
  <c r="E363" i="3"/>
  <c r="E365" i="3"/>
  <c r="F353" i="3"/>
  <c r="F354" i="3"/>
  <c r="F355" i="3"/>
  <c r="F356" i="3"/>
  <c r="F357" i="3"/>
  <c r="F358" i="3"/>
  <c r="F359" i="3"/>
  <c r="F360" i="3"/>
  <c r="F361" i="3"/>
  <c r="F362" i="3"/>
  <c r="F363" i="3"/>
  <c r="F365" i="3"/>
  <c r="G353" i="3"/>
  <c r="G354" i="3"/>
  <c r="G355" i="3"/>
  <c r="G356" i="3"/>
  <c r="G357" i="3"/>
  <c r="G358" i="3"/>
  <c r="G359" i="3"/>
  <c r="G360" i="3"/>
  <c r="G361" i="3"/>
  <c r="G362" i="3"/>
  <c r="G363" i="3"/>
  <c r="G365" i="3"/>
  <c r="H353" i="3"/>
  <c r="H354" i="3"/>
  <c r="H355" i="3"/>
  <c r="H356" i="3"/>
  <c r="H357" i="3"/>
  <c r="H358" i="3"/>
  <c r="H359" i="3"/>
  <c r="H360" i="3"/>
  <c r="H361" i="3"/>
  <c r="H362" i="3"/>
  <c r="H363" i="3"/>
  <c r="H365" i="3"/>
  <c r="I353" i="3"/>
  <c r="I354" i="3"/>
  <c r="I355" i="3"/>
  <c r="I356" i="3"/>
  <c r="I357" i="3"/>
  <c r="I358" i="3"/>
  <c r="I359" i="3"/>
  <c r="I360" i="3"/>
  <c r="I361" i="3"/>
  <c r="I362" i="3"/>
  <c r="I363" i="3"/>
  <c r="I365" i="3"/>
  <c r="J353" i="3"/>
  <c r="J354" i="3"/>
  <c r="J355" i="3"/>
  <c r="J356" i="3"/>
  <c r="J357" i="3"/>
  <c r="J358" i="3"/>
  <c r="J359" i="3"/>
  <c r="J360" i="3"/>
  <c r="J361" i="3"/>
  <c r="J362" i="3"/>
  <c r="J363" i="3"/>
  <c r="J365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48" i="3"/>
  <c r="D348" i="3"/>
  <c r="E348" i="3"/>
  <c r="F348" i="3"/>
  <c r="G348" i="3"/>
  <c r="H348" i="3"/>
  <c r="I348" i="3"/>
  <c r="J348" i="3"/>
  <c r="B74" i="1"/>
  <c r="F74" i="1" s="1"/>
  <c r="C74" i="1"/>
  <c r="E74" i="1" s="1"/>
  <c r="D74" i="1"/>
  <c r="K367" i="3" l="1"/>
  <c r="K353" i="3"/>
  <c r="F30" i="26"/>
  <c r="G30" i="26"/>
  <c r="H30" i="26" s="1"/>
  <c r="G29" i="26"/>
  <c r="H29" i="26" s="1"/>
  <c r="K359" i="3"/>
  <c r="K368" i="3"/>
  <c r="K361" i="3"/>
  <c r="K362" i="3"/>
  <c r="K354" i="3"/>
  <c r="K360" i="3"/>
  <c r="K365" i="3"/>
  <c r="K356" i="3"/>
  <c r="K363" i="3"/>
  <c r="K355" i="3"/>
  <c r="K358" i="3"/>
  <c r="K357" i="3"/>
  <c r="K352" i="3"/>
  <c r="K351" i="3"/>
  <c r="K348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8" i="9"/>
  <c r="AE38" i="9" s="1"/>
  <c r="AB38" i="9" s="1"/>
  <c r="P38" i="9"/>
  <c r="AJ38" i="9"/>
  <c r="AT38" i="9"/>
  <c r="O37" i="9"/>
  <c r="M37" i="9" s="1"/>
  <c r="P37" i="9"/>
  <c r="AJ37" i="9"/>
  <c r="AT37" i="9"/>
  <c r="B11" i="9"/>
  <c r="AV51" i="28"/>
  <c r="BA51" i="28"/>
  <c r="BB51" i="28"/>
  <c r="AV50" i="28"/>
  <c r="BA50" i="28"/>
  <c r="BB50" i="28"/>
  <c r="AV49" i="28"/>
  <c r="BA49" i="28"/>
  <c r="BB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E2" i="26" s="1"/>
  <c r="F2" i="26" s="1"/>
  <c r="G2" i="26" s="1"/>
  <c r="H2" i="26" s="1"/>
  <c r="C3" i="26"/>
  <c r="E3" i="26" s="1"/>
  <c r="C4" i="26"/>
  <c r="C5" i="26"/>
  <c r="E5" i="26" s="1"/>
  <c r="F5" i="26" s="1"/>
  <c r="C6" i="26"/>
  <c r="E6" i="26" s="1"/>
  <c r="C7" i="26"/>
  <c r="E7" i="26" s="1"/>
  <c r="C8" i="26"/>
  <c r="E8" i="26" s="1"/>
  <c r="F8" i="26" s="1"/>
  <c r="C9" i="26"/>
  <c r="E9" i="26" s="1"/>
  <c r="C10" i="26"/>
  <c r="E10" i="26" s="1"/>
  <c r="F10" i="26" s="1"/>
  <c r="G10" i="26" s="1"/>
  <c r="H10" i="26" s="1"/>
  <c r="C11" i="26"/>
  <c r="E11" i="26" s="1"/>
  <c r="F11" i="26" s="1"/>
  <c r="G11" i="26" s="1"/>
  <c r="H11" i="26" s="1"/>
  <c r="C12" i="26"/>
  <c r="C13" i="26"/>
  <c r="E13" i="26" s="1"/>
  <c r="C14" i="26"/>
  <c r="E14" i="26" s="1"/>
  <c r="C15" i="26"/>
  <c r="E15" i="26" s="1"/>
  <c r="F15" i="26" s="1"/>
  <c r="G15" i="26" s="1"/>
  <c r="H15" i="26" s="1"/>
  <c r="C16" i="26"/>
  <c r="E16" i="26" s="1"/>
  <c r="F16" i="26" s="1"/>
  <c r="C17" i="26"/>
  <c r="E17" i="26" s="1"/>
  <c r="C18" i="26"/>
  <c r="E18" i="26" s="1"/>
  <c r="F18" i="26" s="1"/>
  <c r="G18" i="26" s="1"/>
  <c r="H18" i="26" s="1"/>
  <c r="C19" i="26"/>
  <c r="E19" i="26" s="1"/>
  <c r="F19" i="26" s="1"/>
  <c r="G19" i="26" s="1"/>
  <c r="H19" i="26" s="1"/>
  <c r="C20" i="26"/>
  <c r="C21" i="26"/>
  <c r="C22" i="26"/>
  <c r="C23" i="26"/>
  <c r="E23" i="26" s="1"/>
  <c r="C24" i="26"/>
  <c r="E24" i="26" s="1"/>
  <c r="F24" i="26" s="1"/>
  <c r="C25" i="26"/>
  <c r="E25" i="26" s="1"/>
  <c r="C26" i="26"/>
  <c r="E26" i="26" s="1"/>
  <c r="F26" i="26" s="1"/>
  <c r="G26" i="26" s="1"/>
  <c r="H26" i="26" s="1"/>
  <c r="C27" i="26"/>
  <c r="E27" i="26" s="1"/>
  <c r="F27" i="26" s="1"/>
  <c r="G27" i="26" s="1"/>
  <c r="H27" i="26" s="1"/>
  <c r="C28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E4" i="26"/>
  <c r="F4" i="26" s="1"/>
  <c r="E12" i="26"/>
  <c r="E20" i="26"/>
  <c r="F20" i="26" s="1"/>
  <c r="E21" i="26"/>
  <c r="E22" i="26"/>
  <c r="E28" i="26"/>
  <c r="F28" i="26" s="1"/>
  <c r="J173" i="2"/>
  <c r="J174" i="2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B73" i="1"/>
  <c r="F73" i="1" s="1"/>
  <c r="C73" i="1"/>
  <c r="E73" i="1" s="1"/>
  <c r="D69" i="21" s="1"/>
  <c r="D73" i="1"/>
  <c r="BD7" i="9"/>
  <c r="BE7" i="9"/>
  <c r="O25" i="9"/>
  <c r="AE25" i="9" s="1"/>
  <c r="AB25" i="9" s="1"/>
  <c r="P25" i="9"/>
  <c r="AJ25" i="9"/>
  <c r="AT25" i="9"/>
  <c r="F13" i="26" l="1"/>
  <c r="G13" i="26" s="1"/>
  <c r="H13" i="26" s="1"/>
  <c r="Q38" i="9"/>
  <c r="AD38" i="9" s="1"/>
  <c r="M38" i="9"/>
  <c r="Y43" i="27"/>
  <c r="M43" i="27"/>
  <c r="M42" i="27"/>
  <c r="Q37" i="9"/>
  <c r="AE37" i="9"/>
  <c r="AB37" i="9" s="1"/>
  <c r="AA16" i="28"/>
  <c r="D43" i="19"/>
  <c r="G42" i="19"/>
  <c r="F7" i="26"/>
  <c r="G7" i="26" s="1"/>
  <c r="H7" i="26" s="1"/>
  <c r="G28" i="26"/>
  <c r="H28" i="26" s="1"/>
  <c r="F3" i="26"/>
  <c r="G3" i="26" s="1"/>
  <c r="H3" i="26" s="1"/>
  <c r="G20" i="26"/>
  <c r="H20" i="26" s="1"/>
  <c r="G4" i="26"/>
  <c r="H4" i="26" s="1"/>
  <c r="F12" i="26"/>
  <c r="G12" i="26" s="1"/>
  <c r="H12" i="26" s="1"/>
  <c r="F6" i="26"/>
  <c r="G6" i="26" s="1"/>
  <c r="H6" i="26" s="1"/>
  <c r="F14" i="26"/>
  <c r="G14" i="26" s="1"/>
  <c r="H14" i="26" s="1"/>
  <c r="G5" i="26"/>
  <c r="H5" i="26" s="1"/>
  <c r="G24" i="26"/>
  <c r="H24" i="26" s="1"/>
  <c r="G16" i="26"/>
  <c r="H16" i="26" s="1"/>
  <c r="G8" i="26"/>
  <c r="H8" i="26" s="1"/>
  <c r="F21" i="26"/>
  <c r="G21" i="26" s="1"/>
  <c r="H21" i="26" s="1"/>
  <c r="F25" i="26"/>
  <c r="G25" i="26" s="1"/>
  <c r="H25" i="26" s="1"/>
  <c r="F17" i="26"/>
  <c r="G17" i="26" s="1"/>
  <c r="H17" i="26" s="1"/>
  <c r="F9" i="26"/>
  <c r="G9" i="26" s="1"/>
  <c r="H9" i="26" s="1"/>
  <c r="F23" i="26"/>
  <c r="G23" i="26" s="1"/>
  <c r="H23" i="26" s="1"/>
  <c r="F22" i="26"/>
  <c r="G22" i="26" s="1"/>
  <c r="H22" i="26" s="1"/>
  <c r="K347" i="3"/>
  <c r="K346" i="3"/>
  <c r="K345" i="3"/>
  <c r="K344" i="3"/>
  <c r="G73" i="1"/>
  <c r="J73" i="1"/>
  <c r="I73" i="1"/>
  <c r="H73" i="1"/>
  <c r="M25" i="9"/>
  <c r="Q25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6" i="9"/>
  <c r="Q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M33" i="9" s="1"/>
  <c r="P33" i="9"/>
  <c r="AJ33" i="9"/>
  <c r="AT33" i="9"/>
  <c r="O32" i="9"/>
  <c r="AE32" i="9" s="1"/>
  <c r="AB32" i="9" s="1"/>
  <c r="P32" i="9"/>
  <c r="AJ32" i="9"/>
  <c r="AT32" i="9"/>
  <c r="O31" i="9"/>
  <c r="M31" i="9" s="1"/>
  <c r="P31" i="9"/>
  <c r="AJ31" i="9"/>
  <c r="AT31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8" i="9" l="1"/>
  <c r="AY38" i="9"/>
  <c r="BA38" i="9"/>
  <c r="N43" i="19"/>
  <c r="AA17" i="28"/>
  <c r="AZ51" i="28"/>
  <c r="AZ49" i="28"/>
  <c r="AZ50" i="28"/>
  <c r="BA37" i="9"/>
  <c r="AN37" i="9"/>
  <c r="AY37" i="9"/>
  <c r="AD37" i="9"/>
  <c r="BA25" i="9"/>
  <c r="AN25" i="9"/>
  <c r="AD25" i="9"/>
  <c r="AY25" i="9"/>
  <c r="AE34" i="9"/>
  <c r="AB34" i="9" s="1"/>
  <c r="M41" i="27"/>
  <c r="M40" i="27"/>
  <c r="M39" i="27"/>
  <c r="AE36" i="9"/>
  <c r="AB36" i="9" s="1"/>
  <c r="M36" i="9"/>
  <c r="AD36" i="9"/>
  <c r="AY36" i="9"/>
  <c r="BA36" i="9"/>
  <c r="AN36" i="9"/>
  <c r="Q34" i="9"/>
  <c r="BA34" i="9" s="1"/>
  <c r="Q35" i="9"/>
  <c r="AE35" i="9"/>
  <c r="AB35" i="9" s="1"/>
  <c r="Q33" i="9"/>
  <c r="AE33" i="9"/>
  <c r="AB33" i="9" s="1"/>
  <c r="M32" i="9"/>
  <c r="Q32" i="9"/>
  <c r="Q31" i="9"/>
  <c r="AE31" i="9"/>
  <c r="AB31" i="9" s="1"/>
  <c r="M38" i="27"/>
  <c r="Y37" i="27"/>
  <c r="M37" i="27"/>
  <c r="W15" i="28"/>
  <c r="W14" i="28"/>
  <c r="A41" i="19"/>
  <c r="B41" i="19"/>
  <c r="D41" i="19" s="1"/>
  <c r="N41" i="19" s="1"/>
  <c r="C41" i="19"/>
  <c r="AN34" i="9" l="1"/>
  <c r="AY34" i="9"/>
  <c r="AD34" i="9"/>
  <c r="AD35" i="9"/>
  <c r="AY35" i="9"/>
  <c r="BA35" i="9"/>
  <c r="AN35" i="9"/>
  <c r="AD33" i="9"/>
  <c r="AY33" i="9"/>
  <c r="BA33" i="9"/>
  <c r="AN33" i="9"/>
  <c r="AY32" i="9"/>
  <c r="BA32" i="9"/>
  <c r="AN32" i="9"/>
  <c r="AD32" i="9"/>
  <c r="BA31" i="9"/>
  <c r="AY31" i="9"/>
  <c r="AN31" i="9"/>
  <c r="AD31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11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2" i="24"/>
  <c r="C62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4" i="24"/>
  <c r="A55" i="24"/>
  <c r="A56" i="24"/>
  <c r="A57" i="24"/>
  <c r="A58" i="24"/>
  <c r="A59" i="24"/>
  <c r="A60" i="24"/>
  <c r="A61" i="24"/>
  <c r="C54" i="24"/>
  <c r="C55" i="24"/>
  <c r="C56" i="24"/>
  <c r="C57" i="24"/>
  <c r="C58" i="24"/>
  <c r="C59" i="24"/>
  <c r="C60" i="24"/>
  <c r="C61" i="24"/>
  <c r="A53" i="24"/>
  <c r="C53" i="24"/>
  <c r="A52" i="24"/>
  <c r="C52" i="24"/>
  <c r="C51" i="24"/>
  <c r="A51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0" i="24"/>
  <c r="C50" i="24"/>
  <c r="A49" i="24"/>
  <c r="C49" i="24"/>
  <c r="A48" i="24"/>
  <c r="C48" i="24"/>
  <c r="A47" i="24"/>
  <c r="C47" i="24"/>
  <c r="A46" i="24"/>
  <c r="C46" i="24"/>
  <c r="A45" i="24"/>
  <c r="C45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0" i="9"/>
  <c r="M30" i="9" s="1"/>
  <c r="P30" i="9"/>
  <c r="AJ30" i="9"/>
  <c r="AT30" i="9"/>
  <c r="O29" i="9"/>
  <c r="AE29" i="9" s="1"/>
  <c r="AB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O26" i="9"/>
  <c r="AE26" i="9" s="1"/>
  <c r="AB26" i="9" s="1"/>
  <c r="P26" i="9"/>
  <c r="AJ26" i="9"/>
  <c r="AT26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6" i="24"/>
  <c r="C37" i="24"/>
  <c r="C38" i="24"/>
  <c r="C39" i="24"/>
  <c r="C40" i="24"/>
  <c r="C41" i="24"/>
  <c r="C42" i="24"/>
  <c r="C43" i="24"/>
  <c r="C44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29" i="9"/>
  <c r="Q30" i="9"/>
  <c r="AE30" i="9"/>
  <c r="AB30" i="9" s="1"/>
  <c r="Q29" i="9"/>
  <c r="Q28" i="9"/>
  <c r="AE28" i="9"/>
  <c r="AB28" i="9" s="1"/>
  <c r="Q27" i="9"/>
  <c r="AE27" i="9"/>
  <c r="AB27" i="9" s="1"/>
  <c r="M26" i="9"/>
  <c r="Q26" i="9"/>
  <c r="M34" i="27"/>
  <c r="M33" i="27"/>
  <c r="M32" i="27"/>
  <c r="G37" i="19"/>
  <c r="G36" i="19"/>
  <c r="M24" i="9"/>
  <c r="M23" i="9"/>
  <c r="Q24" i="9"/>
  <c r="Q23" i="9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0" i="9" l="1"/>
  <c r="AY30" i="9"/>
  <c r="BA30" i="9"/>
  <c r="AN30" i="9"/>
  <c r="AD29" i="9"/>
  <c r="AY29" i="9"/>
  <c r="BA29" i="9"/>
  <c r="AN29" i="9"/>
  <c r="BA28" i="9"/>
  <c r="AN28" i="9"/>
  <c r="AD28" i="9"/>
  <c r="AY28" i="9"/>
  <c r="AD27" i="9"/>
  <c r="AY27" i="9"/>
  <c r="BA27" i="9"/>
  <c r="AN27" i="9"/>
  <c r="AD26" i="9"/>
  <c r="BA26" i="9"/>
  <c r="AN26" i="9"/>
  <c r="AY26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310" i="2"/>
  <c r="J309" i="2"/>
  <c r="J308" i="2"/>
  <c r="J307" i="2"/>
  <c r="J306" i="2"/>
  <c r="J305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4" i="24"/>
  <c r="A43" i="24"/>
  <c r="A42" i="24"/>
  <c r="A41" i="24"/>
  <c r="A40" i="24"/>
  <c r="A39" i="24"/>
  <c r="A38" i="24"/>
  <c r="A37" i="24"/>
  <c r="A36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50" i="3"/>
  <c r="D150" i="3"/>
  <c r="E150" i="3"/>
  <c r="F150" i="3"/>
  <c r="G150" i="3"/>
  <c r="H150" i="3"/>
  <c r="I150" i="3"/>
  <c r="J150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50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6" i="28" l="1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Q2" i="9"/>
  <c r="E6" i="31"/>
  <c r="AA59" i="9" l="1"/>
  <c r="AG59" i="9" s="1"/>
  <c r="AA60" i="9"/>
  <c r="AC59" i="9"/>
  <c r="AI59" i="9"/>
  <c r="Z59" i="9"/>
  <c r="AA57" i="9"/>
  <c r="AC57" i="9" s="1"/>
  <c r="AA58" i="9"/>
  <c r="AA41" i="9"/>
  <c r="AA55" i="9"/>
  <c r="AC55" i="9" s="1"/>
  <c r="AA56" i="9"/>
  <c r="AA53" i="9"/>
  <c r="AC53" i="9" s="1"/>
  <c r="AA54" i="9"/>
  <c r="AA51" i="9"/>
  <c r="AC51" i="9" s="1"/>
  <c r="AA52" i="9"/>
  <c r="AA49" i="9"/>
  <c r="AF49" i="9" s="1"/>
  <c r="AA50" i="9"/>
  <c r="AA47" i="9"/>
  <c r="AI47" i="9" s="1"/>
  <c r="AA48" i="9"/>
  <c r="AA45" i="9"/>
  <c r="AG45" i="9" s="1"/>
  <c r="AA46" i="9"/>
  <c r="AA43" i="9"/>
  <c r="AF43" i="9" s="1"/>
  <c r="AA44" i="9"/>
  <c r="AA40" i="9"/>
  <c r="AC40" i="9" s="1"/>
  <c r="AA42" i="9"/>
  <c r="AA38" i="9"/>
  <c r="AF38" i="9" s="1"/>
  <c r="AA39" i="9"/>
  <c r="AA25" i="9"/>
  <c r="AF25" i="9" s="1"/>
  <c r="AA37" i="9"/>
  <c r="AA35" i="9"/>
  <c r="AC35" i="9" s="1"/>
  <c r="AA36" i="9"/>
  <c r="AA33" i="9"/>
  <c r="AC33" i="9" s="1"/>
  <c r="AA34" i="9"/>
  <c r="AA31" i="9"/>
  <c r="AG31" i="9" s="1"/>
  <c r="AA32" i="9"/>
  <c r="AA29" i="9"/>
  <c r="AC29" i="9" s="1"/>
  <c r="AA30" i="9"/>
  <c r="AA27" i="9"/>
  <c r="AC27" i="9" s="1"/>
  <c r="AA28" i="9"/>
  <c r="AA26" i="9"/>
  <c r="AA23" i="9"/>
  <c r="AC23" i="9" s="1"/>
  <c r="AA24" i="9"/>
  <c r="AA22" i="9"/>
  <c r="AC22" i="9" s="1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H59" i="9" l="1"/>
  <c r="AF59" i="9"/>
  <c r="AC60" i="9"/>
  <c r="AF60" i="9"/>
  <c r="AG60" i="9"/>
  <c r="Z60" i="9"/>
  <c r="AH60" i="9"/>
  <c r="AI60" i="9"/>
  <c r="AI57" i="9"/>
  <c r="Z57" i="9"/>
  <c r="AH57" i="9"/>
  <c r="AG57" i="9"/>
  <c r="AF57" i="9"/>
  <c r="AC58" i="9"/>
  <c r="AF58" i="9"/>
  <c r="AG58" i="9"/>
  <c r="AI58" i="9"/>
  <c r="Z58" i="9"/>
  <c r="AH58" i="9"/>
  <c r="AC41" i="9"/>
  <c r="AF41" i="9"/>
  <c r="AG41" i="9"/>
  <c r="Z41" i="9"/>
  <c r="AH41" i="9"/>
  <c r="AI41" i="9"/>
  <c r="AH55" i="9"/>
  <c r="Z55" i="9"/>
  <c r="AI55" i="9"/>
  <c r="AG55" i="9"/>
  <c r="AF55" i="9"/>
  <c r="AC56" i="9"/>
  <c r="AI56" i="9"/>
  <c r="AF56" i="9"/>
  <c r="Z56" i="9"/>
  <c r="AH56" i="9"/>
  <c r="AG56" i="9"/>
  <c r="AH53" i="9"/>
  <c r="AI53" i="9"/>
  <c r="Z53" i="9"/>
  <c r="AG53" i="9"/>
  <c r="AF53" i="9"/>
  <c r="AC54" i="9"/>
  <c r="AF54" i="9"/>
  <c r="AG54" i="9"/>
  <c r="Z54" i="9"/>
  <c r="AH54" i="9"/>
  <c r="AI54" i="9"/>
  <c r="AI51" i="9"/>
  <c r="AH51" i="9"/>
  <c r="Z51" i="9"/>
  <c r="AG51" i="9"/>
  <c r="AF51" i="9"/>
  <c r="AC52" i="9"/>
  <c r="AF52" i="9"/>
  <c r="Z52" i="9"/>
  <c r="AG52" i="9"/>
  <c r="AH52" i="9"/>
  <c r="AI52" i="9"/>
  <c r="AC49" i="9"/>
  <c r="AI49" i="9"/>
  <c r="AH49" i="9"/>
  <c r="Z49" i="9"/>
  <c r="AG49" i="9"/>
  <c r="AC50" i="9"/>
  <c r="AF50" i="9"/>
  <c r="AG50" i="9"/>
  <c r="Z50" i="9"/>
  <c r="AH50" i="9"/>
  <c r="AI50" i="9"/>
  <c r="AC47" i="9"/>
  <c r="AH47" i="9"/>
  <c r="Z47" i="9"/>
  <c r="AG47" i="9"/>
  <c r="AF47" i="9"/>
  <c r="AC48" i="9"/>
  <c r="AF48" i="9"/>
  <c r="AG48" i="9"/>
  <c r="AI48" i="9"/>
  <c r="Z48" i="9"/>
  <c r="AH48" i="9"/>
  <c r="AF45" i="9"/>
  <c r="AC45" i="9"/>
  <c r="AI45" i="9"/>
  <c r="Z45" i="9"/>
  <c r="AH45" i="9"/>
  <c r="AG46" i="9"/>
  <c r="AI46" i="9"/>
  <c r="AF46" i="9"/>
  <c r="Z46" i="9"/>
  <c r="AH46" i="9"/>
  <c r="AC46" i="9"/>
  <c r="AC43" i="9"/>
  <c r="AI43" i="9"/>
  <c r="AH43" i="9"/>
  <c r="Z43" i="9"/>
  <c r="AG43" i="9"/>
  <c r="AG44" i="9"/>
  <c r="AF44" i="9"/>
  <c r="Z44" i="9"/>
  <c r="AH44" i="9"/>
  <c r="AI44" i="9"/>
  <c r="AC44" i="9"/>
  <c r="AH40" i="9"/>
  <c r="AF40" i="9"/>
  <c r="Z40" i="9"/>
  <c r="AG40" i="9"/>
  <c r="AI40" i="9"/>
  <c r="Z38" i="9"/>
  <c r="AF42" i="9"/>
  <c r="AG42" i="9"/>
  <c r="AI42" i="9"/>
  <c r="Z42" i="9"/>
  <c r="AH42" i="9"/>
  <c r="AC42" i="9"/>
  <c r="AC38" i="9"/>
  <c r="AH38" i="9"/>
  <c r="AI38" i="9"/>
  <c r="AG38" i="9"/>
  <c r="Z39" i="9"/>
  <c r="AI39" i="9"/>
  <c r="AG39" i="9"/>
  <c r="AF39" i="9"/>
  <c r="AH39" i="9"/>
  <c r="AC39" i="9"/>
  <c r="Z25" i="9"/>
  <c r="AC25" i="9"/>
  <c r="AI25" i="9"/>
  <c r="AH25" i="9"/>
  <c r="AG25" i="9"/>
  <c r="AC37" i="9"/>
  <c r="AF37" i="9"/>
  <c r="AG37" i="9"/>
  <c r="Z37" i="9"/>
  <c r="AH37" i="9"/>
  <c r="AI37" i="9"/>
  <c r="AH35" i="9"/>
  <c r="AG35" i="9"/>
  <c r="Z35" i="9"/>
  <c r="AI35" i="9"/>
  <c r="AF35" i="9"/>
  <c r="AC36" i="9"/>
  <c r="AF36" i="9"/>
  <c r="AG36" i="9"/>
  <c r="Z36" i="9"/>
  <c r="AH36" i="9"/>
  <c r="AI36" i="9"/>
  <c r="Z33" i="9"/>
  <c r="AI33" i="9"/>
  <c r="AF33" i="9"/>
  <c r="AH33" i="9"/>
  <c r="AG33" i="9"/>
  <c r="AC34" i="9"/>
  <c r="AF34" i="9"/>
  <c r="AG34" i="9"/>
  <c r="Z34" i="9"/>
  <c r="AH34" i="9"/>
  <c r="AI34" i="9"/>
  <c r="AC31" i="9"/>
  <c r="AI31" i="9"/>
  <c r="AH31" i="9"/>
  <c r="AF31" i="9"/>
  <c r="Z31" i="9"/>
  <c r="AF32" i="9"/>
  <c r="AG32" i="9"/>
  <c r="Z32" i="9"/>
  <c r="AH32" i="9"/>
  <c r="AI32" i="9"/>
  <c r="AC32" i="9"/>
  <c r="AI29" i="9"/>
  <c r="AH29" i="9"/>
  <c r="AF29" i="9"/>
  <c r="Z29" i="9"/>
  <c r="AG29" i="9"/>
  <c r="AC30" i="9"/>
  <c r="AF30" i="9"/>
  <c r="AG30" i="9"/>
  <c r="Z30" i="9"/>
  <c r="AH30" i="9"/>
  <c r="AI30" i="9"/>
  <c r="AI27" i="9"/>
  <c r="AH27" i="9"/>
  <c r="Z27" i="9"/>
  <c r="AG27" i="9"/>
  <c r="AF27" i="9"/>
  <c r="AC28" i="9"/>
  <c r="AF28" i="9"/>
  <c r="AG28" i="9"/>
  <c r="Z28" i="9"/>
  <c r="AH28" i="9"/>
  <c r="AI28" i="9"/>
  <c r="AF26" i="9"/>
  <c r="AG26" i="9"/>
  <c r="AI26" i="9"/>
  <c r="Z26" i="9"/>
  <c r="AH26" i="9"/>
  <c r="AC26" i="9"/>
  <c r="AI23" i="9"/>
  <c r="AH23" i="9"/>
  <c r="Z23" i="9"/>
  <c r="AG23" i="9"/>
  <c r="AF23" i="9"/>
  <c r="AC24" i="9"/>
  <c r="AF24" i="9"/>
  <c r="AG24" i="9"/>
  <c r="Z24" i="9"/>
  <c r="AH24" i="9"/>
  <c r="AI24" i="9"/>
  <c r="AI22" i="9"/>
  <c r="AH22" i="9"/>
  <c r="Z22" i="9"/>
  <c r="AG22" i="9"/>
  <c r="AF22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304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33" i="2"/>
  <c r="J224" i="2"/>
  <c r="J225" i="2"/>
  <c r="J226" i="2"/>
  <c r="J227" i="2"/>
  <c r="J228" i="2"/>
  <c r="J229" i="2"/>
  <c r="J230" i="2"/>
  <c r="J231" i="2"/>
  <c r="J232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08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1" i="3" l="1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2" i="28" l="1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25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J2" i="9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W50" i="28" l="1"/>
  <c r="N16" i="28"/>
  <c r="AW51" i="28"/>
  <c r="AW49" i="28"/>
  <c r="N17" i="28"/>
  <c r="AV59" i="9"/>
  <c r="AU59" i="9" s="1"/>
  <c r="AV60" i="9"/>
  <c r="AL59" i="9"/>
  <c r="AK59" i="9" s="1"/>
  <c r="AL60" i="9"/>
  <c r="AL57" i="9"/>
  <c r="AK57" i="9" s="1"/>
  <c r="AL58" i="9"/>
  <c r="AV57" i="9"/>
  <c r="AW57" i="9" s="1"/>
  <c r="AV58" i="9"/>
  <c r="AL41" i="9"/>
  <c r="AV41" i="9"/>
  <c r="AL55" i="9"/>
  <c r="AK55" i="9" s="1"/>
  <c r="AL56" i="9"/>
  <c r="AV55" i="9"/>
  <c r="AW55" i="9" s="1"/>
  <c r="AV56" i="9"/>
  <c r="AL53" i="9"/>
  <c r="AK53" i="9" s="1"/>
  <c r="AL54" i="9"/>
  <c r="AV53" i="9"/>
  <c r="AU53" i="9" s="1"/>
  <c r="AV54" i="9"/>
  <c r="AV51" i="9"/>
  <c r="AW51" i="9" s="1"/>
  <c r="AV52" i="9"/>
  <c r="AL51" i="9"/>
  <c r="AK51" i="9" s="1"/>
  <c r="AL52" i="9"/>
  <c r="AL49" i="9"/>
  <c r="AM49" i="9" s="1"/>
  <c r="AL50" i="9"/>
  <c r="AV49" i="9"/>
  <c r="AU49" i="9" s="1"/>
  <c r="AV50" i="9"/>
  <c r="AV47" i="9"/>
  <c r="AU47" i="9" s="1"/>
  <c r="AV48" i="9"/>
  <c r="AL47" i="9"/>
  <c r="AM47" i="9" s="1"/>
  <c r="AL48" i="9"/>
  <c r="AV45" i="9"/>
  <c r="AU45" i="9" s="1"/>
  <c r="AV46" i="9"/>
  <c r="AL44" i="9"/>
  <c r="AK44" i="9" s="1"/>
  <c r="AL46" i="9"/>
  <c r="AL45" i="9"/>
  <c r="AV43" i="9"/>
  <c r="AU43" i="9" s="1"/>
  <c r="AV44" i="9"/>
  <c r="AL42" i="9"/>
  <c r="AM42" i="9" s="1"/>
  <c r="AL43" i="9"/>
  <c r="AV40" i="9"/>
  <c r="AW40" i="9" s="1"/>
  <c r="AV42" i="9"/>
  <c r="AL39" i="9"/>
  <c r="AK39" i="9" s="1"/>
  <c r="AL40" i="9"/>
  <c r="AV38" i="9"/>
  <c r="AW38" i="9" s="1"/>
  <c r="AV39" i="9"/>
  <c r="C30" i="14"/>
  <c r="D30" i="14" s="1"/>
  <c r="M30" i="14" s="1"/>
  <c r="C31" i="14"/>
  <c r="D31" i="14" s="1"/>
  <c r="M31" i="14" s="1"/>
  <c r="E42" i="27"/>
  <c r="E43" i="27"/>
  <c r="F11" i="9"/>
  <c r="E17" i="28"/>
  <c r="AB19" i="27"/>
  <c r="AK19" i="27" s="1"/>
  <c r="AB25" i="27"/>
  <c r="AB24" i="27"/>
  <c r="AL37" i="9"/>
  <c r="AM37" i="9" s="1"/>
  <c r="AL38" i="9"/>
  <c r="AV25" i="9"/>
  <c r="AW25" i="9" s="1"/>
  <c r="AV37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6" i="9"/>
  <c r="AK36" i="9" s="1"/>
  <c r="AL25" i="9"/>
  <c r="AW43" i="28"/>
  <c r="AW40" i="28"/>
  <c r="AW42" i="28"/>
  <c r="AW41" i="28"/>
  <c r="AL19" i="27"/>
  <c r="AV35" i="9"/>
  <c r="AW35" i="9" s="1"/>
  <c r="AV36" i="9"/>
  <c r="AL34" i="9"/>
  <c r="AM34" i="9" s="1"/>
  <c r="AL35" i="9"/>
  <c r="AV32" i="9"/>
  <c r="AU32" i="9" s="1"/>
  <c r="AV34" i="9"/>
  <c r="AV33" i="9"/>
  <c r="AL32" i="9"/>
  <c r="AM32" i="9" s="1"/>
  <c r="AL33" i="9"/>
  <c r="AV30" i="9"/>
  <c r="AW30" i="9" s="1"/>
  <c r="AV31" i="9"/>
  <c r="AL30" i="9"/>
  <c r="AK30" i="9" s="1"/>
  <c r="AL31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8" i="9"/>
  <c r="AW28" i="9" s="1"/>
  <c r="AV29" i="9"/>
  <c r="AL28" i="9"/>
  <c r="AM28" i="9" s="1"/>
  <c r="AL29" i="9"/>
  <c r="AV26" i="9"/>
  <c r="AU26" i="9" s="1"/>
  <c r="AV27" i="9"/>
  <c r="AL26" i="9"/>
  <c r="AM26" i="9" s="1"/>
  <c r="AL27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4" i="9"/>
  <c r="AK24" i="9" s="1"/>
  <c r="AV24" i="9"/>
  <c r="AU24" i="9" s="1"/>
  <c r="AL23" i="9"/>
  <c r="AV23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Z17" i="28" l="1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59" i="9"/>
  <c r="AW59" i="9"/>
  <c r="AK60" i="9"/>
  <c r="AM60" i="9"/>
  <c r="AU60" i="9"/>
  <c r="AW60" i="9"/>
  <c r="AM57" i="9"/>
  <c r="AU57" i="9"/>
  <c r="AU58" i="9"/>
  <c r="AW58" i="9"/>
  <c r="AK58" i="9"/>
  <c r="AM58" i="9"/>
  <c r="AW41" i="9"/>
  <c r="AU41" i="9"/>
  <c r="AK41" i="9"/>
  <c r="AM41" i="9"/>
  <c r="AM55" i="9"/>
  <c r="AU55" i="9"/>
  <c r="AU56" i="9"/>
  <c r="AW56" i="9"/>
  <c r="AK56" i="9"/>
  <c r="AM56" i="9"/>
  <c r="AM53" i="9"/>
  <c r="AW53" i="9"/>
  <c r="AU51" i="9"/>
  <c r="AU54" i="9"/>
  <c r="AW54" i="9"/>
  <c r="AK54" i="9"/>
  <c r="AM54" i="9"/>
  <c r="AM51" i="9"/>
  <c r="AK52" i="9"/>
  <c r="AM52" i="9"/>
  <c r="AU52" i="9"/>
  <c r="AW52" i="9"/>
  <c r="AK49" i="9"/>
  <c r="AW49" i="9"/>
  <c r="AU50" i="9"/>
  <c r="AW50" i="9"/>
  <c r="AK50" i="9"/>
  <c r="AM50" i="9"/>
  <c r="AW47" i="9"/>
  <c r="AK47" i="9"/>
  <c r="AM48" i="9"/>
  <c r="AK48" i="9"/>
  <c r="AU48" i="9"/>
  <c r="AW48" i="9"/>
  <c r="AM44" i="9"/>
  <c r="AW45" i="9"/>
  <c r="AM46" i="9"/>
  <c r="AK46" i="9"/>
  <c r="AU46" i="9"/>
  <c r="AW46" i="9"/>
  <c r="AM45" i="9"/>
  <c r="AK45" i="9"/>
  <c r="AW43" i="9"/>
  <c r="AU44" i="9"/>
  <c r="AW44" i="9"/>
  <c r="AU38" i="9"/>
  <c r="AK42" i="9"/>
  <c r="AM43" i="9"/>
  <c r="AK43" i="9"/>
  <c r="AU40" i="9"/>
  <c r="AU42" i="9"/>
  <c r="AW42" i="9"/>
  <c r="AM39" i="9"/>
  <c r="AK40" i="9"/>
  <c r="AM40" i="9"/>
  <c r="AK37" i="9"/>
  <c r="AU39" i="9"/>
  <c r="AW39" i="9"/>
  <c r="AU25" i="9"/>
  <c r="E11" i="28"/>
  <c r="AG19" i="27"/>
  <c r="AG24" i="27"/>
  <c r="AK24" i="27"/>
  <c r="AG25" i="27"/>
  <c r="AK25" i="27"/>
  <c r="AM38" i="9"/>
  <c r="AK38" i="9"/>
  <c r="AM36" i="9"/>
  <c r="AU37" i="9"/>
  <c r="AW37" i="9"/>
  <c r="AM25" i="9"/>
  <c r="AK25" i="9"/>
  <c r="M6" i="14"/>
  <c r="E8" i="29"/>
  <c r="E39" i="27"/>
  <c r="E16" i="28"/>
  <c r="E40" i="27"/>
  <c r="F10" i="9"/>
  <c r="E41" i="27"/>
  <c r="AW32" i="9"/>
  <c r="AU35" i="9"/>
  <c r="AW36" i="9"/>
  <c r="AU36" i="9"/>
  <c r="AK34" i="9"/>
  <c r="AU30" i="9"/>
  <c r="AK35" i="9"/>
  <c r="AM35" i="9"/>
  <c r="AM30" i="9"/>
  <c r="AK32" i="9"/>
  <c r="AU33" i="9"/>
  <c r="AW33" i="9"/>
  <c r="AW34" i="9"/>
  <c r="AU34" i="9"/>
  <c r="AK33" i="9"/>
  <c r="AM33" i="9"/>
  <c r="AM31" i="9"/>
  <c r="AK31" i="9"/>
  <c r="AW31" i="9"/>
  <c r="AU31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8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8" i="9"/>
  <c r="AK29" i="9"/>
  <c r="AM29" i="9"/>
  <c r="AU29" i="9"/>
  <c r="AW29" i="9"/>
  <c r="AW26" i="9"/>
  <c r="AK26" i="9"/>
  <c r="AK27" i="9"/>
  <c r="AM27" i="9"/>
  <c r="AU27" i="9"/>
  <c r="AW27" i="9"/>
  <c r="AG17" i="27"/>
  <c r="AG18" i="27"/>
  <c r="AK18" i="27"/>
  <c r="W10" i="29"/>
  <c r="W9" i="29"/>
  <c r="AW24" i="9"/>
  <c r="AM24" i="9"/>
  <c r="AU23" i="9"/>
  <c r="AW23" i="9"/>
  <c r="AK23" i="9"/>
  <c r="AM23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D9" i="29" s="1"/>
  <c r="J9" i="29" s="1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A9" i="29" l="1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A46" i="27" s="1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L45" i="27" l="1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1" i="9" s="1"/>
  <c r="AX41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5" i="9" s="1"/>
  <c r="AX25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AG15" i="29" l="1"/>
  <c r="AG16" i="29"/>
  <c r="AG13" i="29"/>
  <c r="AG14" i="29"/>
  <c r="AG11" i="29"/>
  <c r="AG12" i="29"/>
  <c r="K13" i="9"/>
  <c r="K12" i="9"/>
  <c r="R54" i="9"/>
  <c r="AX54" i="9" s="1"/>
  <c r="R42" i="9"/>
  <c r="AX42" i="9" s="1"/>
  <c r="R51" i="9"/>
  <c r="AX51" i="9" s="1"/>
  <c r="R46" i="9"/>
  <c r="AX46" i="9" s="1"/>
  <c r="R43" i="9"/>
  <c r="AX43" i="9" s="1"/>
  <c r="R40" i="9"/>
  <c r="AX40" i="9" s="1"/>
  <c r="R49" i="9"/>
  <c r="AX49" i="9" s="1"/>
  <c r="R52" i="9"/>
  <c r="AX52" i="9" s="1"/>
  <c r="R53" i="9"/>
  <c r="AX53" i="9" s="1"/>
  <c r="R44" i="9"/>
  <c r="AX44" i="9" s="1"/>
  <c r="R45" i="9"/>
  <c r="AX45" i="9" s="1"/>
  <c r="R55" i="9"/>
  <c r="AX55" i="9" s="1"/>
  <c r="R56" i="9"/>
  <c r="AX56" i="9" s="1"/>
  <c r="R47" i="9"/>
  <c r="AX47" i="9" s="1"/>
  <c r="R48" i="9"/>
  <c r="AX48" i="9" s="1"/>
  <c r="R50" i="9"/>
  <c r="AX50" i="9" s="1"/>
  <c r="R39" i="9"/>
  <c r="AX39" i="9" s="1"/>
  <c r="K11" i="9"/>
  <c r="R38" i="9"/>
  <c r="AX38" i="9" s="1"/>
  <c r="R37" i="9"/>
  <c r="AX37" i="9" s="1"/>
  <c r="K10" i="9"/>
  <c r="R36" i="9"/>
  <c r="AX36" i="9" s="1"/>
  <c r="R34" i="9"/>
  <c r="AX34" i="9" s="1"/>
  <c r="R31" i="9"/>
  <c r="AX31" i="9" s="1"/>
  <c r="R33" i="9"/>
  <c r="AX33" i="9" s="1"/>
  <c r="R35" i="9"/>
  <c r="AX35" i="9" s="1"/>
  <c r="R32" i="9"/>
  <c r="AX32" i="9" s="1"/>
  <c r="AG10" i="29"/>
  <c r="K9" i="9"/>
  <c r="R30" i="9"/>
  <c r="AX30" i="9" s="1"/>
  <c r="R27" i="9"/>
  <c r="AX27" i="9" s="1"/>
  <c r="R28" i="9"/>
  <c r="AX28" i="9" s="1"/>
  <c r="R29" i="9"/>
  <c r="AX29" i="9" s="1"/>
  <c r="R26" i="9"/>
  <c r="AX26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4" i="9"/>
  <c r="AX24" i="9" s="1"/>
  <c r="R23" i="9"/>
  <c r="AX23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3" i="29" l="1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B9" i="25"/>
  <c r="R9" i="25" l="1"/>
  <c r="Z12" i="9"/>
  <c r="Z11" i="9"/>
  <c r="M19" i="14"/>
  <c r="J19" i="31"/>
  <c r="B10" i="25"/>
  <c r="R10" i="25" l="1"/>
  <c r="AC13" i="9"/>
  <c r="AC12" i="9"/>
  <c r="M20" i="14"/>
  <c r="J20" i="31"/>
  <c r="B11" i="25"/>
  <c r="R11" i="25" l="1"/>
  <c r="Z13" i="9"/>
  <c r="J21" i="31"/>
  <c r="B12" i="25"/>
  <c r="R12" i="25" l="1"/>
  <c r="Z14" i="9"/>
  <c r="AC14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11" i="31"/>
  <c r="N9" i="31"/>
  <c r="P27" i="31"/>
  <c r="N56" i="31"/>
  <c r="P21" i="31"/>
  <c r="P41" i="31"/>
  <c r="P24" i="31"/>
  <c r="P54" i="31"/>
  <c r="N3" i="31"/>
  <c r="P10" i="31"/>
  <c r="N46" i="31"/>
  <c r="P35" i="31"/>
  <c r="N37" i="31"/>
  <c r="P50" i="31"/>
  <c r="N34" i="31"/>
  <c r="P14" i="31"/>
  <c r="P44" i="31"/>
  <c r="N16" i="31"/>
  <c r="P25" i="31"/>
  <c r="P15" i="31"/>
  <c r="N61" i="31"/>
  <c r="P60" i="31"/>
  <c r="P43" i="31"/>
  <c r="P20" i="31"/>
  <c r="P7" i="31"/>
  <c r="N30" i="31"/>
  <c r="N45" i="31"/>
  <c r="P38" i="31"/>
  <c r="P6" i="31"/>
  <c r="P2" i="31"/>
  <c r="P19" i="31"/>
  <c r="N29" i="31"/>
  <c r="P47" i="31"/>
  <c r="N59" i="31"/>
  <c r="N42" i="31"/>
  <c r="P26" i="31"/>
  <c r="N28" i="31"/>
  <c r="N32" i="31"/>
  <c r="P22" i="31"/>
  <c r="P33" i="31"/>
  <c r="P8" i="31"/>
  <c r="N55" i="31"/>
  <c r="N48" i="31"/>
  <c r="N12" i="31"/>
  <c r="P13" i="31"/>
  <c r="P5" i="31"/>
  <c r="N39" i="31"/>
  <c r="P51" i="31"/>
  <c r="P18" i="31"/>
  <c r="P17" i="31"/>
  <c r="P31" i="31"/>
  <c r="P58" i="31"/>
  <c r="P36" i="31"/>
  <c r="P49" i="31"/>
  <c r="N4" i="31"/>
  <c r="P40" i="31"/>
  <c r="N52" i="31"/>
  <c r="P53" i="31"/>
  <c r="N23" i="31"/>
  <c r="P57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26" i="31"/>
  <c r="N54" i="31"/>
  <c r="N49" i="31"/>
  <c r="P59" i="31"/>
  <c r="N35" i="31"/>
  <c r="P34" i="31"/>
  <c r="N8" i="31"/>
  <c r="N38" i="31"/>
  <c r="P61" i="31"/>
  <c r="N41" i="31"/>
  <c r="P42" i="31"/>
  <c r="N5" i="31"/>
  <c r="N11" i="31"/>
  <c r="P45" i="31"/>
  <c r="P55" i="31"/>
  <c r="N17" i="31"/>
  <c r="P52" i="31"/>
  <c r="N58" i="31"/>
  <c r="N24" i="31"/>
  <c r="P29" i="31"/>
  <c r="N53" i="31"/>
  <c r="N21" i="31"/>
  <c r="N27" i="31"/>
  <c r="N33" i="31"/>
  <c r="N31" i="31"/>
  <c r="N20" i="31"/>
  <c r="P39" i="31"/>
  <c r="N25" i="31"/>
  <c r="P9" i="31"/>
  <c r="N13" i="31"/>
  <c r="N57" i="31"/>
  <c r="N18" i="31"/>
  <c r="N14" i="31"/>
  <c r="N43" i="31"/>
  <c r="P30" i="31"/>
  <c r="N40" i="31"/>
  <c r="N6" i="31"/>
  <c r="N47" i="31"/>
  <c r="N51" i="31"/>
  <c r="P56" i="31"/>
  <c r="P32" i="31"/>
  <c r="N36" i="31"/>
  <c r="P46" i="31"/>
  <c r="N19" i="31"/>
  <c r="N62" i="31"/>
  <c r="P3" i="31"/>
  <c r="P12" i="31"/>
  <c r="P28" i="31"/>
  <c r="P23" i="31"/>
  <c r="N15" i="31"/>
  <c r="N44" i="31"/>
  <c r="N60" i="31"/>
  <c r="P4" i="31"/>
  <c r="N22" i="31"/>
  <c r="N7" i="31"/>
  <c r="N50" i="31"/>
  <c r="P16" i="31"/>
  <c r="P48" i="31"/>
  <c r="N10" i="31"/>
  <c r="P37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N107" i="31"/>
  <c r="P106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N123" i="31"/>
  <c r="P122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N138" i="31"/>
  <c r="P137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N157" i="31"/>
  <c r="P156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N159" i="31"/>
  <c r="P158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N164" i="31"/>
  <c r="P163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N170" i="31"/>
  <c r="P169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N186" i="31"/>
  <c r="P185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N190" i="31"/>
  <c r="P189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N197" i="31"/>
  <c r="P196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N206" i="31"/>
  <c r="P205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N209" i="31"/>
  <c r="P208" i="31"/>
  <c r="O209" i="31" l="1"/>
  <c r="M210" i="31"/>
  <c r="L211" i="31"/>
  <c r="J212" i="31"/>
  <c r="K212" i="31" s="1"/>
  <c r="N210" i="31"/>
  <c r="P209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N219" i="31"/>
  <c r="P218" i="31"/>
  <c r="O219" i="31" l="1"/>
  <c r="M220" i="31"/>
  <c r="L221" i="31"/>
  <c r="J222" i="31"/>
  <c r="K222" i="31" s="1"/>
  <c r="N220" i="31"/>
  <c r="P219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N225" i="31"/>
  <c r="P224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N239" i="31"/>
  <c r="P238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N244" i="31"/>
  <c r="P243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N253" i="31"/>
  <c r="P252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N255" i="31"/>
  <c r="P254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N257" i="31"/>
  <c r="P256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N319" i="31"/>
  <c r="P318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N322" i="31"/>
  <c r="P321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N327" i="31"/>
  <c r="P326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N340" i="31"/>
  <c r="P339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N350" i="31"/>
  <c r="P349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N381" i="31"/>
  <c r="P380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N389" i="31"/>
  <c r="P388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N394" i="31"/>
  <c r="P393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N398" i="31"/>
  <c r="P397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N406" i="31"/>
  <c r="P405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N414" i="31"/>
  <c r="P413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N419" i="31"/>
  <c r="P418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N435" i="31"/>
  <c r="P434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N501" i="31"/>
  <c r="D5" i="25"/>
  <c r="N5" i="25"/>
  <c r="H5" i="25"/>
  <c r="J5" i="25"/>
  <c r="E5" i="25"/>
  <c r="P5" i="25"/>
  <c r="I5" i="25"/>
  <c r="G5" i="25"/>
  <c r="P500" i="31"/>
  <c r="F5" i="25"/>
  <c r="L5" i="25"/>
  <c r="Q5" i="25"/>
  <c r="O5" i="25"/>
  <c r="M5" i="25"/>
  <c r="K5" i="25"/>
  <c r="O501" i="31" l="1"/>
  <c r="Q13" i="27"/>
  <c r="Q12" i="27"/>
  <c r="Q11" i="27"/>
  <c r="O4" i="27"/>
  <c r="O14" i="25"/>
  <c r="P14" i="25"/>
  <c r="N9" i="25"/>
  <c r="P16" i="25"/>
  <c r="M16" i="25"/>
  <c r="L17" i="25"/>
  <c r="P12" i="25"/>
  <c r="L15" i="25"/>
  <c r="Q14" i="25"/>
  <c r="Q12" i="25"/>
  <c r="P13" i="25"/>
  <c r="M13" i="25"/>
  <c r="N17" i="25"/>
  <c r="L16" i="25"/>
  <c r="M11" i="25"/>
  <c r="O12" i="25"/>
  <c r="M12" i="25"/>
  <c r="L13" i="25"/>
  <c r="O16" i="25"/>
  <c r="L10" i="25"/>
  <c r="M17" i="25"/>
  <c r="N13" i="25"/>
  <c r="L11" i="25"/>
  <c r="L12" i="25"/>
  <c r="P15" i="25"/>
  <c r="Q13" i="25"/>
  <c r="L14" i="25"/>
  <c r="N12" i="25"/>
  <c r="Q9" i="25"/>
  <c r="O17" i="25"/>
  <c r="M14" i="25"/>
  <c r="N11" i="25"/>
  <c r="Q15" i="25"/>
  <c r="L9" i="25"/>
  <c r="Q17" i="25"/>
  <c r="M15" i="25"/>
  <c r="Q11" i="25"/>
  <c r="O10" i="25"/>
  <c r="O11" i="25"/>
  <c r="Q16" i="25"/>
  <c r="N16" i="25"/>
  <c r="M10" i="25"/>
  <c r="N10" i="25"/>
  <c r="P9" i="25"/>
  <c r="P10" i="25"/>
  <c r="N14" i="25"/>
  <c r="N15" i="25"/>
  <c r="O15" i="25"/>
  <c r="Q10" i="25"/>
  <c r="O9" i="25"/>
  <c r="P17" i="25"/>
  <c r="M9" i="25"/>
  <c r="O13" i="25"/>
  <c r="P11" i="25"/>
  <c r="J16" i="25"/>
  <c r="J17" i="25"/>
  <c r="H11" i="25"/>
  <c r="K12" i="25"/>
  <c r="H15" i="25"/>
  <c r="G12" i="25"/>
  <c r="G17" i="25"/>
  <c r="H13" i="25"/>
  <c r="F12" i="25"/>
  <c r="I12" i="25"/>
  <c r="F15" i="25"/>
  <c r="G11" i="25"/>
  <c r="F14" i="25"/>
  <c r="K14" i="25"/>
  <c r="D9" i="25"/>
  <c r="F10" i="25"/>
  <c r="E16" i="25"/>
  <c r="E13" i="25"/>
  <c r="K13" i="25"/>
  <c r="E11" i="25"/>
  <c r="J13" i="25"/>
  <c r="E17" i="25"/>
  <c r="F11" i="25"/>
  <c r="F17" i="25"/>
  <c r="J15" i="25"/>
  <c r="H9" i="25"/>
  <c r="D12" i="25"/>
  <c r="I13" i="25"/>
  <c r="H10" i="25"/>
  <c r="K15" i="25"/>
  <c r="D16" i="25"/>
  <c r="J14" i="25"/>
  <c r="D10" i="25"/>
  <c r="J12" i="25"/>
  <c r="I11" i="25"/>
  <c r="D14" i="25"/>
  <c r="F16" i="25"/>
  <c r="P501" i="31"/>
  <c r="H16" i="25"/>
  <c r="E9" i="25"/>
  <c r="J11" i="25"/>
  <c r="K11" i="25"/>
  <c r="F13" i="25"/>
  <c r="G16" i="25"/>
  <c r="G13" i="25"/>
  <c r="K17" i="25"/>
  <c r="I10" i="25"/>
  <c r="K9" i="25"/>
  <c r="K10" i="25"/>
  <c r="F9" i="25"/>
  <c r="D15" i="25"/>
  <c r="I14" i="25"/>
  <c r="G9" i="25"/>
  <c r="E10" i="25"/>
  <c r="E15" i="25"/>
  <c r="D11" i="25"/>
  <c r="I16" i="25"/>
  <c r="E12" i="25"/>
  <c r="G10" i="25"/>
  <c r="H14" i="25"/>
  <c r="I15" i="25"/>
  <c r="D17" i="25"/>
  <c r="H12" i="25"/>
  <c r="H17" i="25"/>
  <c r="J10" i="25"/>
  <c r="G14" i="25"/>
  <c r="G15" i="25"/>
  <c r="I17" i="25"/>
  <c r="K16" i="25"/>
  <c r="I9" i="25"/>
  <c r="E14" i="25"/>
  <c r="J9" i="25"/>
  <c r="D13" i="25"/>
  <c r="Q26" i="27" l="1"/>
  <c r="Q24" i="27"/>
  <c r="B18" i="25"/>
  <c r="C5" i="25"/>
  <c r="R18" i="25" l="1"/>
  <c r="L18" i="25"/>
  <c r="P18" i="25"/>
  <c r="O18" i="25"/>
  <c r="M18" i="25"/>
  <c r="Q18" i="25"/>
  <c r="N18" i="25"/>
  <c r="C13" i="25"/>
  <c r="H18" i="25"/>
  <c r="C18" i="25"/>
  <c r="G18" i="25"/>
  <c r="C14" i="25"/>
  <c r="F18" i="25"/>
  <c r="C15" i="25"/>
  <c r="C12" i="25"/>
  <c r="J18" i="25"/>
  <c r="C11" i="25"/>
  <c r="D18" i="25"/>
  <c r="C16" i="25"/>
  <c r="E18" i="25"/>
  <c r="C9" i="25"/>
  <c r="K18" i="25"/>
  <c r="B19" i="25"/>
  <c r="C17" i="25"/>
  <c r="C10" i="25"/>
  <c r="I18" i="25"/>
  <c r="R19" i="25" l="1"/>
  <c r="Q19" i="25"/>
  <c r="N19" i="25"/>
  <c r="O19" i="25"/>
  <c r="M19" i="25"/>
  <c r="P19" i="25"/>
  <c r="L19" i="25"/>
  <c r="F19" i="25"/>
  <c r="C19" i="25"/>
  <c r="B20" i="25"/>
  <c r="E19" i="25"/>
  <c r="G19" i="25"/>
  <c r="H19" i="25"/>
  <c r="I19" i="25"/>
  <c r="J19" i="25"/>
  <c r="D19" i="25"/>
  <c r="K19" i="25"/>
  <c r="R20" i="25" l="1"/>
  <c r="O20" i="25"/>
  <c r="P20" i="25"/>
  <c r="Q20" i="25"/>
  <c r="N20" i="25"/>
  <c r="L20" i="25"/>
  <c r="M20" i="25"/>
  <c r="D20" i="25"/>
  <c r="J20" i="25"/>
  <c r="K20" i="25"/>
  <c r="I20" i="25"/>
  <c r="G20" i="25"/>
  <c r="C20" i="25"/>
  <c r="H20" i="25"/>
  <c r="F20" i="25"/>
  <c r="E20" i="25"/>
  <c r="B21" i="25"/>
  <c r="R21" i="25" l="1"/>
  <c r="O21" i="25"/>
  <c r="Q21" i="25"/>
  <c r="N21" i="25"/>
  <c r="M21" i="25"/>
  <c r="P21" i="25"/>
  <c r="L21" i="25"/>
  <c r="K21" i="25"/>
  <c r="J21" i="25"/>
  <c r="C21" i="25"/>
  <c r="G21" i="25"/>
  <c r="E21" i="25"/>
  <c r="H21" i="25"/>
  <c r="F21" i="25"/>
  <c r="I21" i="25"/>
  <c r="B22" i="25"/>
  <c r="D21" i="25"/>
  <c r="R22" i="25" l="1"/>
  <c r="Q22" i="25"/>
  <c r="P22" i="25"/>
  <c r="L22" i="25"/>
  <c r="N22" i="25"/>
  <c r="M22" i="25"/>
  <c r="O22" i="25"/>
  <c r="G22" i="25"/>
  <c r="K22" i="25"/>
  <c r="F22" i="25"/>
  <c r="D22" i="25"/>
  <c r="J22" i="25"/>
  <c r="H22" i="25"/>
  <c r="B23" i="25"/>
  <c r="C22" i="25"/>
  <c r="E22" i="25"/>
  <c r="I22" i="25"/>
  <c r="R23" i="25" l="1"/>
  <c r="L23" i="25"/>
  <c r="M23" i="25"/>
  <c r="P23" i="25"/>
  <c r="N23" i="25"/>
  <c r="Q23" i="25"/>
  <c r="O23" i="25"/>
  <c r="D23" i="25"/>
  <c r="G23" i="25"/>
  <c r="I23" i="25"/>
  <c r="H23" i="25"/>
  <c r="J23" i="25"/>
  <c r="B24" i="25"/>
  <c r="K23" i="25"/>
  <c r="E23" i="25"/>
  <c r="F23" i="25"/>
  <c r="C23" i="25"/>
  <c r="R24" i="25" l="1"/>
  <c r="O24" i="25"/>
  <c r="M24" i="25"/>
  <c r="P24" i="25"/>
  <c r="L24" i="25"/>
  <c r="Q24" i="25"/>
  <c r="N24" i="25"/>
  <c r="G24" i="25"/>
  <c r="D24" i="25"/>
  <c r="H24" i="25"/>
  <c r="F24" i="25"/>
  <c r="B25" i="25"/>
  <c r="K24" i="25"/>
  <c r="C24" i="25"/>
  <c r="J24" i="25"/>
  <c r="E24" i="25"/>
  <c r="I24" i="25"/>
  <c r="R25" i="25" l="1"/>
  <c r="N25" i="25"/>
  <c r="M25" i="25"/>
  <c r="L25" i="25"/>
  <c r="O25" i="25"/>
  <c r="Q25" i="25"/>
  <c r="P25" i="25"/>
  <c r="F25" i="25"/>
  <c r="I25" i="25"/>
  <c r="G25" i="25"/>
  <c r="D25" i="25"/>
  <c r="H25" i="25"/>
  <c r="K25" i="25"/>
  <c r="C25" i="25"/>
  <c r="B26" i="25"/>
  <c r="J25" i="25"/>
  <c r="E25" i="25"/>
  <c r="R26" i="25" l="1"/>
  <c r="O26" i="25"/>
  <c r="P26" i="25"/>
  <c r="M26" i="25"/>
  <c r="L26" i="25"/>
  <c r="N26" i="25"/>
  <c r="Q26" i="25"/>
  <c r="F26" i="25"/>
  <c r="K26" i="25"/>
  <c r="H26" i="25"/>
  <c r="D26" i="25"/>
  <c r="C26" i="25"/>
  <c r="E26" i="25"/>
  <c r="I26" i="25"/>
  <c r="G26" i="25"/>
  <c r="J26" i="25"/>
  <c r="B27" i="25"/>
  <c r="R27" i="25" l="1"/>
  <c r="N27" i="25"/>
  <c r="Q27" i="25"/>
  <c r="O27" i="25"/>
  <c r="P27" i="25"/>
  <c r="L27" i="25"/>
  <c r="M27" i="25"/>
  <c r="I27" i="25"/>
  <c r="F27" i="25"/>
  <c r="C27" i="25"/>
  <c r="H27" i="25"/>
  <c r="K27" i="25"/>
  <c r="J27" i="25"/>
  <c r="B28" i="25"/>
  <c r="E27" i="25"/>
  <c r="G27" i="25"/>
  <c r="D27" i="25"/>
  <c r="R28" i="25" l="1"/>
  <c r="L28" i="25"/>
  <c r="O28" i="25"/>
  <c r="N28" i="25"/>
  <c r="Q28" i="25"/>
  <c r="P28" i="25"/>
  <c r="M28" i="25"/>
  <c r="F28" i="25"/>
  <c r="I28" i="25"/>
  <c r="K28" i="25"/>
  <c r="D28" i="25"/>
  <c r="C28" i="25"/>
  <c r="E28" i="25"/>
  <c r="J28" i="25"/>
  <c r="B29" i="25"/>
  <c r="H28" i="25"/>
  <c r="G28" i="25"/>
  <c r="R29" i="25" l="1"/>
  <c r="O29" i="25"/>
  <c r="Q29" i="25"/>
  <c r="N29" i="25"/>
  <c r="M29" i="25"/>
  <c r="P29" i="25"/>
  <c r="L29" i="25"/>
  <c r="G29" i="25"/>
  <c r="J29" i="25"/>
  <c r="D29" i="25"/>
  <c r="I29" i="25"/>
  <c r="C29" i="25"/>
  <c r="B30" i="25"/>
  <c r="H29" i="25"/>
  <c r="K29" i="25"/>
  <c r="E29" i="25"/>
  <c r="F29" i="25"/>
  <c r="R30" i="25" l="1"/>
  <c r="P30" i="25"/>
  <c r="N30" i="25"/>
  <c r="Q30" i="25"/>
  <c r="L30" i="25"/>
  <c r="O30" i="25"/>
  <c r="M30" i="25"/>
  <c r="K30" i="25"/>
  <c r="J30" i="25"/>
  <c r="H30" i="25"/>
  <c r="G30" i="25"/>
  <c r="D30" i="25"/>
  <c r="I30" i="25"/>
  <c r="B31" i="25"/>
  <c r="E30" i="25"/>
  <c r="F30" i="25"/>
  <c r="C30" i="25"/>
  <c r="R31" i="25" l="1"/>
  <c r="P31" i="25"/>
  <c r="M31" i="25"/>
  <c r="Q31" i="25"/>
  <c r="L31" i="25"/>
  <c r="O31" i="25"/>
  <c r="N31" i="25"/>
  <c r="F31" i="25"/>
  <c r="I31" i="25"/>
  <c r="J31" i="25"/>
  <c r="E31" i="25"/>
  <c r="B32" i="25"/>
  <c r="G31" i="25"/>
  <c r="K31" i="25"/>
  <c r="D31" i="25"/>
  <c r="H31" i="25"/>
  <c r="C31" i="25"/>
  <c r="R32" i="25" l="1"/>
  <c r="N32" i="25"/>
  <c r="Q32" i="25"/>
  <c r="P32" i="25"/>
  <c r="L32" i="25"/>
  <c r="M32" i="25"/>
  <c r="O32" i="25"/>
  <c r="K32" i="25"/>
  <c r="I32" i="25"/>
  <c r="G32" i="25"/>
  <c r="D32" i="25"/>
  <c r="E32" i="25"/>
  <c r="H32" i="25"/>
  <c r="B33" i="25"/>
  <c r="J32" i="25"/>
  <c r="C32" i="25"/>
  <c r="F32" i="25"/>
  <c r="R33" i="25" l="1"/>
  <c r="P33" i="25"/>
  <c r="O33" i="25"/>
  <c r="Q33" i="25"/>
  <c r="N33" i="25"/>
  <c r="M33" i="25"/>
  <c r="L33" i="25"/>
  <c r="F33" i="25"/>
  <c r="B34" i="25"/>
  <c r="D33" i="25"/>
  <c r="G33" i="25"/>
  <c r="E33" i="25"/>
  <c r="H33" i="25"/>
  <c r="I33" i="25"/>
  <c r="K33" i="25"/>
  <c r="C33" i="25"/>
  <c r="J33" i="25"/>
  <c r="R34" i="25" l="1"/>
  <c r="N34" i="25"/>
  <c r="O34" i="25"/>
  <c r="Q34" i="25"/>
  <c r="M34" i="25"/>
  <c r="L34" i="25"/>
  <c r="P34" i="25"/>
  <c r="I34" i="25"/>
  <c r="E34" i="25"/>
  <c r="C34" i="25"/>
  <c r="B35" i="25"/>
  <c r="D34" i="25"/>
  <c r="J34" i="25"/>
  <c r="H34" i="25"/>
  <c r="F34" i="25"/>
  <c r="K34" i="25"/>
  <c r="G34" i="25"/>
  <c r="R35" i="25" l="1"/>
  <c r="M35" i="25"/>
  <c r="O35" i="25"/>
  <c r="P35" i="25"/>
  <c r="L35" i="25"/>
  <c r="Q35" i="25"/>
  <c r="N35" i="25"/>
  <c r="E35" i="25"/>
  <c r="K35" i="25"/>
  <c r="G35" i="25"/>
  <c r="H35" i="25"/>
  <c r="D35" i="25"/>
  <c r="J35" i="25"/>
  <c r="F35" i="25"/>
  <c r="I35" i="25"/>
  <c r="C35" i="25"/>
  <c r="B36" i="25"/>
  <c r="R36" i="25" l="1"/>
  <c r="Q36" i="25"/>
  <c r="N36" i="25"/>
  <c r="O36" i="25"/>
  <c r="P36" i="25"/>
  <c r="M36" i="25"/>
  <c r="L36" i="25"/>
  <c r="D36" i="25"/>
  <c r="C36" i="25"/>
  <c r="J36" i="25"/>
  <c r="G36" i="25"/>
  <c r="B37" i="25"/>
  <c r="H36" i="25"/>
  <c r="I36" i="25"/>
  <c r="F36" i="25"/>
  <c r="K36" i="25"/>
  <c r="E36" i="25"/>
  <c r="R37" i="25" l="1"/>
  <c r="Q37" i="25"/>
  <c r="M37" i="25"/>
  <c r="O37" i="25"/>
  <c r="N37" i="25"/>
  <c r="L37" i="25"/>
  <c r="P37" i="25"/>
  <c r="K37" i="25"/>
  <c r="J37" i="25"/>
  <c r="G37" i="25"/>
  <c r="E37" i="25"/>
  <c r="I37" i="25"/>
  <c r="D37" i="25"/>
  <c r="C37" i="25"/>
  <c r="B38" i="25"/>
  <c r="H37" i="25"/>
  <c r="F37" i="25"/>
  <c r="R38" i="25" l="1"/>
  <c r="N38" i="25"/>
  <c r="L38" i="25"/>
  <c r="M38" i="25"/>
  <c r="O38" i="25"/>
  <c r="Q38" i="25"/>
  <c r="P38" i="25"/>
  <c r="K38" i="25"/>
  <c r="J38" i="25"/>
  <c r="H38" i="25"/>
  <c r="I38" i="25"/>
  <c r="D38" i="25"/>
  <c r="E38" i="25"/>
  <c r="F38" i="25"/>
  <c r="C38" i="25"/>
  <c r="G38" i="25"/>
  <c r="B39" i="25"/>
  <c r="R39" i="25" l="1"/>
  <c r="Q39" i="25"/>
  <c r="O39" i="25"/>
  <c r="M39" i="25"/>
  <c r="L39" i="25"/>
  <c r="P39" i="25"/>
  <c r="N39" i="25"/>
  <c r="K39" i="25"/>
  <c r="J39" i="25"/>
  <c r="H39" i="25"/>
  <c r="I39" i="25"/>
  <c r="F39" i="25"/>
  <c r="E39" i="25"/>
  <c r="B40" i="25"/>
  <c r="D39" i="25"/>
  <c r="G39" i="25"/>
  <c r="C39" i="25"/>
  <c r="M40" i="25" l="1"/>
  <c r="L40" i="25"/>
  <c r="O40" i="25"/>
  <c r="R40" i="25"/>
  <c r="N40" i="25"/>
  <c r="Q40" i="25"/>
  <c r="P40" i="25"/>
  <c r="K40" i="25"/>
  <c r="J40" i="25"/>
  <c r="H40" i="25"/>
  <c r="I40" i="25"/>
  <c r="E40" i="25"/>
  <c r="C40" i="25"/>
  <c r="F40" i="25"/>
  <c r="B41" i="25"/>
  <c r="D40" i="25"/>
  <c r="G40" i="25"/>
  <c r="P41" i="25" l="1"/>
  <c r="M41" i="25"/>
  <c r="Q41" i="25"/>
  <c r="L41" i="25"/>
  <c r="R41" i="25"/>
  <c r="K41" i="25"/>
  <c r="O41" i="25"/>
  <c r="N41" i="25"/>
  <c r="J41" i="25"/>
  <c r="I41" i="25"/>
  <c r="H41" i="25"/>
  <c r="B42" i="25"/>
  <c r="D41" i="25"/>
  <c r="E41" i="25"/>
  <c r="F41" i="25"/>
  <c r="C41" i="25"/>
  <c r="G41" i="25"/>
  <c r="P42" i="25" l="1"/>
  <c r="L42" i="25"/>
  <c r="M42" i="25"/>
  <c r="K42" i="25"/>
  <c r="Q42" i="25"/>
  <c r="R42" i="25"/>
  <c r="O42" i="25"/>
  <c r="N42" i="25"/>
  <c r="J42" i="25"/>
  <c r="H42" i="25"/>
  <c r="I42" i="25"/>
  <c r="B43" i="25"/>
  <c r="G42" i="25"/>
  <c r="D42" i="25"/>
  <c r="C42" i="25"/>
  <c r="F42" i="25"/>
  <c r="E42" i="25"/>
  <c r="L43" i="25" l="1"/>
  <c r="P43" i="25"/>
  <c r="R43" i="25"/>
  <c r="N43" i="25"/>
  <c r="Q43" i="25"/>
  <c r="O43" i="25"/>
  <c r="K43" i="25"/>
  <c r="M43" i="25"/>
  <c r="J43" i="25"/>
  <c r="I43" i="25"/>
  <c r="H43" i="25"/>
  <c r="F43" i="25"/>
  <c r="E43" i="25"/>
  <c r="G43" i="25"/>
  <c r="B44" i="25"/>
  <c r="C43" i="25"/>
  <c r="D43" i="25"/>
  <c r="M44" i="25" l="1"/>
  <c r="R44" i="25"/>
  <c r="P44" i="25"/>
  <c r="O44" i="25"/>
  <c r="N44" i="25"/>
  <c r="K44" i="25"/>
  <c r="Q44" i="25"/>
  <c r="L44" i="25"/>
  <c r="J44" i="25"/>
  <c r="I44" i="25"/>
  <c r="H44" i="25"/>
  <c r="F44" i="25"/>
  <c r="B45" i="25"/>
  <c r="C44" i="25"/>
  <c r="D44" i="25"/>
  <c r="G44" i="25"/>
  <c r="E44" i="25"/>
  <c r="L45" i="25" l="1"/>
  <c r="O45" i="25"/>
  <c r="K45" i="25"/>
  <c r="M45" i="25"/>
  <c r="P45" i="25"/>
  <c r="N45" i="25"/>
  <c r="Q45" i="25"/>
  <c r="R45" i="25"/>
  <c r="J45" i="25"/>
  <c r="I45" i="25"/>
  <c r="H45" i="25"/>
  <c r="G45" i="25"/>
  <c r="D45" i="25"/>
  <c r="E45" i="25"/>
  <c r="F45" i="25"/>
  <c r="B46" i="25"/>
  <c r="C45" i="25"/>
  <c r="R46" i="25" l="1"/>
  <c r="Q46" i="25"/>
  <c r="O46" i="25"/>
  <c r="P46" i="25"/>
  <c r="K46" i="25"/>
  <c r="M46" i="25"/>
  <c r="N46" i="25"/>
  <c r="L46" i="25"/>
  <c r="J46" i="25"/>
  <c r="I46" i="25"/>
  <c r="H46" i="25"/>
  <c r="E46" i="25"/>
  <c r="C46" i="25"/>
  <c r="D46" i="25"/>
  <c r="B47" i="25"/>
  <c r="G46" i="25"/>
  <c r="F46" i="25"/>
  <c r="M47" i="25" l="1"/>
  <c r="R47" i="25"/>
  <c r="P47" i="25"/>
  <c r="O47" i="25"/>
  <c r="N47" i="25"/>
  <c r="Q47" i="25"/>
  <c r="L47" i="25"/>
  <c r="K47" i="25"/>
  <c r="J47" i="25"/>
  <c r="I47" i="25"/>
  <c r="H47" i="25"/>
  <c r="B48" i="25"/>
  <c r="E47" i="25"/>
  <c r="C47" i="25"/>
  <c r="D47" i="25"/>
  <c r="G47" i="25"/>
  <c r="F47" i="25"/>
  <c r="P48" i="25" l="1"/>
  <c r="R48" i="25"/>
  <c r="O48" i="25"/>
  <c r="L48" i="25"/>
  <c r="Q48" i="25"/>
  <c r="M48" i="25"/>
  <c r="K48" i="25"/>
  <c r="N48" i="25"/>
  <c r="J48" i="25"/>
  <c r="I48" i="25"/>
  <c r="H48" i="25"/>
  <c r="C48" i="25"/>
  <c r="B49" i="25"/>
  <c r="D48" i="25"/>
  <c r="F48" i="25"/>
  <c r="G48" i="25"/>
  <c r="E48" i="25"/>
  <c r="Q49" i="25" l="1"/>
  <c r="O49" i="25"/>
  <c r="N49" i="25"/>
  <c r="R49" i="25"/>
  <c r="K49" i="25"/>
  <c r="L49" i="25"/>
  <c r="M49" i="25"/>
  <c r="P49" i="25"/>
  <c r="J49" i="25"/>
  <c r="H49" i="25"/>
  <c r="I49" i="25"/>
  <c r="F49" i="25"/>
  <c r="G49" i="25"/>
  <c r="B50" i="25"/>
  <c r="D49" i="25"/>
  <c r="C49" i="25"/>
  <c r="E49" i="25"/>
  <c r="N50" i="25" l="1"/>
  <c r="O50" i="25"/>
  <c r="L50" i="25"/>
  <c r="K50" i="25"/>
  <c r="P50" i="25"/>
  <c r="R50" i="25"/>
  <c r="M50" i="25"/>
  <c r="Q50" i="25"/>
  <c r="J50" i="25"/>
  <c r="I50" i="25"/>
  <c r="H50" i="25"/>
  <c r="G50" i="25"/>
  <c r="B51" i="25"/>
  <c r="C50" i="25"/>
  <c r="F50" i="25"/>
  <c r="E50" i="25"/>
  <c r="D50" i="25"/>
  <c r="P51" i="25" l="1"/>
  <c r="O51" i="25"/>
  <c r="N51" i="25"/>
  <c r="L51" i="25"/>
  <c r="K51" i="25"/>
  <c r="R51" i="25"/>
  <c r="M51" i="25"/>
  <c r="Q51" i="25"/>
  <c r="J51" i="25"/>
  <c r="I51" i="25"/>
  <c r="H51" i="25"/>
  <c r="C51" i="25"/>
  <c r="E51" i="25"/>
  <c r="F51" i="25"/>
  <c r="G51" i="25"/>
  <c r="B52" i="25"/>
  <c r="D51" i="25"/>
  <c r="L52" i="25" l="1"/>
  <c r="O52" i="25"/>
  <c r="N52" i="25"/>
  <c r="M52" i="25"/>
  <c r="P52" i="25"/>
  <c r="R52" i="25"/>
  <c r="Q52" i="25"/>
  <c r="K52" i="25"/>
  <c r="J52" i="25"/>
  <c r="H52" i="25"/>
  <c r="I52" i="25"/>
  <c r="E52" i="25"/>
  <c r="F52" i="25"/>
  <c r="B53" i="25"/>
  <c r="G52" i="25"/>
  <c r="D52" i="25"/>
  <c r="C52" i="25"/>
  <c r="N53" i="25" l="1"/>
  <c r="R53" i="25"/>
  <c r="L53" i="25"/>
  <c r="O53" i="25"/>
  <c r="Q53" i="25"/>
  <c r="M53" i="25"/>
  <c r="P53" i="25"/>
  <c r="K53" i="25"/>
  <c r="J53" i="25"/>
  <c r="H53" i="25"/>
  <c r="I53" i="25"/>
  <c r="F53" i="25"/>
  <c r="G53" i="25"/>
  <c r="C53" i="25"/>
  <c r="B54" i="25"/>
  <c r="E53" i="25"/>
  <c r="D53" i="25"/>
  <c r="Q54" i="25" l="1"/>
  <c r="N54" i="25"/>
  <c r="M54" i="25"/>
  <c r="K54" i="25"/>
  <c r="L54" i="25"/>
  <c r="R54" i="25"/>
  <c r="P54" i="25"/>
  <c r="O54" i="25"/>
  <c r="J54" i="25"/>
  <c r="H54" i="25"/>
  <c r="I54" i="25"/>
  <c r="G54" i="25"/>
  <c r="E54" i="25"/>
  <c r="B55" i="25"/>
  <c r="F54" i="25"/>
  <c r="C54" i="25"/>
  <c r="D54" i="25"/>
  <c r="M55" i="25" l="1"/>
  <c r="N55" i="25"/>
  <c r="L55" i="25"/>
  <c r="J55" i="25"/>
  <c r="O55" i="25"/>
  <c r="Q55" i="25"/>
  <c r="R55" i="25"/>
  <c r="P55" i="25"/>
  <c r="K55" i="25"/>
  <c r="H55" i="25"/>
  <c r="I55" i="25"/>
  <c r="B56" i="25"/>
  <c r="G55" i="25"/>
  <c r="D55" i="25"/>
  <c r="E55" i="25"/>
  <c r="F55" i="25"/>
  <c r="C55" i="25"/>
  <c r="M56" i="25" l="1"/>
  <c r="Q56" i="25"/>
  <c r="O56" i="25"/>
  <c r="K56" i="25"/>
  <c r="J56" i="25"/>
  <c r="P56" i="25"/>
  <c r="N56" i="25"/>
  <c r="L56" i="25"/>
  <c r="R56" i="25"/>
  <c r="I56" i="25"/>
  <c r="H56" i="25"/>
  <c r="B57" i="25"/>
  <c r="F56" i="25"/>
  <c r="C56" i="25"/>
  <c r="E56" i="25"/>
  <c r="D56" i="25"/>
  <c r="G56" i="25"/>
  <c r="Q57" i="25" l="1"/>
  <c r="O57" i="25"/>
  <c r="M57" i="25"/>
  <c r="R57" i="25"/>
  <c r="L57" i="25"/>
  <c r="P57" i="25"/>
  <c r="K57" i="25"/>
  <c r="J57" i="25"/>
  <c r="N57" i="25"/>
  <c r="H57" i="25"/>
  <c r="I57" i="25"/>
  <c r="C57" i="25"/>
  <c r="G57" i="25"/>
  <c r="E57" i="25"/>
  <c r="D57" i="25"/>
  <c r="F57" i="25"/>
  <c r="B58" i="25"/>
  <c r="O58" i="25" l="1"/>
  <c r="R58" i="25"/>
  <c r="N58" i="25"/>
  <c r="Q58" i="25"/>
  <c r="J58" i="25"/>
  <c r="M58" i="25"/>
  <c r="K58" i="25"/>
  <c r="P58" i="25"/>
  <c r="L58" i="25"/>
  <c r="I58" i="25"/>
  <c r="H58" i="25"/>
  <c r="F58" i="25"/>
  <c r="B59" i="25"/>
  <c r="G58" i="25"/>
  <c r="D58" i="25"/>
  <c r="E58" i="25"/>
  <c r="C58" i="25"/>
  <c r="M59" i="25" l="1"/>
  <c r="L59" i="25"/>
  <c r="J59" i="25"/>
  <c r="Q59" i="25"/>
  <c r="P59" i="25"/>
  <c r="R59" i="25"/>
  <c r="O59" i="25"/>
  <c r="N59" i="25"/>
  <c r="K59" i="25"/>
  <c r="I59" i="25"/>
  <c r="H59" i="25"/>
  <c r="F59" i="25"/>
  <c r="B60" i="25"/>
  <c r="E59" i="25"/>
  <c r="G59" i="25"/>
  <c r="D59" i="25"/>
  <c r="C59" i="25"/>
  <c r="Q60" i="25" l="1"/>
  <c r="M60" i="25"/>
  <c r="P60" i="25"/>
  <c r="R60" i="25"/>
  <c r="K60" i="25"/>
  <c r="O60" i="25"/>
  <c r="J60" i="25"/>
  <c r="N60" i="25"/>
  <c r="L60" i="25"/>
  <c r="H60" i="25"/>
  <c r="I60" i="25"/>
  <c r="G60" i="25"/>
  <c r="B61" i="25"/>
  <c r="F60" i="25"/>
  <c r="C60" i="25"/>
  <c r="E60" i="25"/>
  <c r="D60" i="25"/>
  <c r="K61" i="25" l="1"/>
  <c r="Q61" i="25"/>
  <c r="J61" i="25"/>
  <c r="P61" i="25"/>
  <c r="O61" i="25"/>
  <c r="R61" i="25"/>
  <c r="M61" i="25"/>
  <c r="N61" i="25"/>
  <c r="L61" i="25"/>
  <c r="I61" i="25"/>
  <c r="H61" i="25"/>
  <c r="D61" i="25"/>
  <c r="G61" i="25"/>
  <c r="C61" i="25"/>
  <c r="B62" i="25"/>
  <c r="F61" i="25"/>
  <c r="E61" i="25"/>
  <c r="N62" i="25" l="1"/>
  <c r="Q62" i="25"/>
  <c r="M62" i="25"/>
  <c r="K62" i="25"/>
  <c r="P62" i="25"/>
  <c r="J62" i="25"/>
  <c r="R62" i="25"/>
  <c r="O62" i="25"/>
  <c r="L62" i="25"/>
  <c r="H62" i="25"/>
  <c r="I62" i="25"/>
  <c r="G62" i="25"/>
  <c r="E62" i="25"/>
  <c r="D62" i="25"/>
  <c r="F62" i="25"/>
  <c r="C62" i="25"/>
  <c r="B63" i="25"/>
  <c r="P63" i="25" l="1"/>
  <c r="J63" i="25"/>
  <c r="R63" i="25"/>
  <c r="L63" i="25"/>
  <c r="N63" i="25"/>
  <c r="K63" i="25"/>
  <c r="Q63" i="25"/>
  <c r="O63" i="25"/>
  <c r="M63" i="25"/>
  <c r="H63" i="25"/>
  <c r="I63" i="25"/>
  <c r="F63" i="25"/>
  <c r="B64" i="25"/>
  <c r="G63" i="25"/>
  <c r="D63" i="25"/>
  <c r="E63" i="25"/>
  <c r="C63" i="25"/>
  <c r="J64" i="25" l="1"/>
  <c r="Q64" i="25"/>
  <c r="K64" i="25"/>
  <c r="P64" i="25"/>
  <c r="L64" i="25"/>
  <c r="R64" i="25"/>
  <c r="O64" i="25"/>
  <c r="M64" i="25"/>
  <c r="N64" i="25"/>
  <c r="I64" i="25"/>
  <c r="H64" i="25"/>
  <c r="F64" i="25"/>
  <c r="D64" i="25"/>
  <c r="G64" i="25"/>
  <c r="E64" i="25"/>
  <c r="B65" i="25"/>
  <c r="C64" i="25"/>
  <c r="M65" i="25" l="1"/>
  <c r="J65" i="25"/>
  <c r="O65" i="25"/>
  <c r="K65" i="25"/>
  <c r="L65" i="25"/>
  <c r="N65" i="25"/>
  <c r="P65" i="25"/>
  <c r="Q65" i="25"/>
  <c r="R65" i="25"/>
  <c r="I65" i="25"/>
  <c r="H65" i="25"/>
  <c r="B66" i="25"/>
  <c r="E65" i="25"/>
  <c r="F65" i="25"/>
  <c r="C65" i="25"/>
  <c r="D65" i="25"/>
  <c r="G65" i="25"/>
  <c r="K66" i="25" l="1"/>
  <c r="J66" i="25"/>
  <c r="R66" i="25"/>
  <c r="O66" i="25"/>
  <c r="L66" i="25"/>
  <c r="M66" i="25"/>
  <c r="Q66" i="25"/>
  <c r="P66" i="25"/>
  <c r="N66" i="25"/>
  <c r="H66" i="25"/>
  <c r="I66" i="25"/>
  <c r="D66" i="25"/>
  <c r="F66" i="25"/>
  <c r="G66" i="25"/>
  <c r="C66" i="25"/>
  <c r="B67" i="25"/>
  <c r="E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<sst xmlns="http://schemas.openxmlformats.org/spreadsheetml/2006/main" count="5429" uniqueCount="2070">
  <si>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</si>
  <si>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</si>
  <si>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</si>
  <si>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</si>
  <si>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</si>
  <si>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</si>
  <si>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</si>
  <si>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</si>
  <si>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</si>
  <si>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</si>
  <si>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</si>
  <si>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</si>
  <si>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</si>
  <si>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</si>
  <si>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</si>
  <si>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</si>
  <si>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</si>
  <si>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</si>
  <si>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</si>
  <si>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</si>
  <si>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</si>
  <si>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</si>
  <si>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</si>
  <si>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</si>
  <si>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</si>
  <si>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</si>
  <si>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</si>
  <si>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</si>
  <si>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</si>
  <si>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</si>
  <si>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</si>
  <si>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</si>
  <si>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</si>
  <si>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</si>
  <si>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</si>
  <si>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</si>
  <si>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</si>
  <si>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</si>
  <si>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</si>
  <si>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</si>
  <si>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</si>
  <si>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</si>
  <si>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</si>
  <si>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</si>
  <si>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</si>
  <si>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</si>
  <si>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</si>
  <si>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</si>
  <si>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</si>
  <si>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</si>
  <si>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</si>
  <si>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</si>
  <si>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</si>
  <si>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</si>
  <si>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</si>
  <si>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</si>
  <si>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</si>
  <si>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</si>
  <si>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</si>
  <si>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</si>
  <si>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</si>
  <si>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</si>
  <si>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</si>
  <si>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</si>
  <si>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</si>
  <si>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</si>
  <si>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</si>
  <si>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</si>
  <si>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</si>
  <si>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</si>
  <si>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</si>
  <si>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</si>
  <si>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</si>
  <si>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</si>
  <si>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</si>
  <si>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</si>
  <si>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</si>
  <si>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</si>
  <si>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</si>
  <si>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</si>
  <si>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</si>
  <si>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</si>
  <si>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</si>
  <si>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</si>
  <si>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</si>
  <si>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</si>
  <si>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</si>
  <si>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</si>
  <si>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</si>
  <si>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</si>
  <si>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</si>
  <si>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</si>
  <si>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</si>
  <si>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</si>
  <si>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</si>
  <si>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</si>
  <si>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</si>
  <si>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</si>
  <si>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</si>
  <si>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</si>
  <si>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</si>
  <si>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</si>
  <si>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</si>
  <si>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</si>
  <si>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</si>
  <si>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</si>
  <si>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</si>
  <si>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</si>
  <si>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</si>
  <si>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</si>
  <si>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</si>
  <si>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</si>
  <si>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</si>
  <si>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</si>
  <si>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</si>
  <si>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</si>
  <si>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</si>
  <si>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</si>
  <si>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</si>
  <si>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</si>
  <si>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</si>
  <si>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</si>
  <si>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</si>
  <si>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</si>
  <si>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</si>
  <si>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</si>
  <si>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</si>
  <si>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</si>
  <si>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</si>
  <si>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</si>
  <si>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</si>
  <si>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</si>
  <si>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</si>
  <si>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</si>
  <si>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</si>
  <si>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</si>
  <si>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</si>
  <si>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</si>
  <si>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</si>
  <si>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</si>
  <si>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</si>
  <si>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</si>
  <si>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</si>
  <si>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</si>
  <si>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</si>
  <si>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</si>
  <si>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</si>
  <si>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</si>
  <si>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</si>
  <si>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</si>
  <si>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</si>
  <si>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</si>
  <si>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</si>
  <si>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</si>
  <si>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</si>
  <si>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</si>
  <si>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</si>
  <si>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</si>
  <si>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</si>
  <si>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</si>
  <si>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</si>
  <si>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</si>
  <si>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</si>
  <si>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</si>
  <si>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</si>
  <si>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</si>
  <si>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</si>
  <si>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</si>
  <si>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</si>
  <si>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</si>
  <si>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</si>
  <si>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</si>
  <si>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</si>
  <si>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</si>
  <si>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</si>
  <si>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</si>
  <si>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</si>
  <si>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</si>
  <si>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</si>
  <si>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</si>
  <si>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</si>
  <si>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</si>
  <si>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</si>
  <si>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</si>
  <si>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</si>
  <si>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</si>
  <si>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</si>
  <si>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</si>
  <si>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</si>
  <si>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</si>
  <si>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</si>
  <si>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</si>
  <si>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</si>
  <si>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</si>
  <si>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</si>
  <si>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</si>
  <si>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</si>
  <si>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</si>
  <si>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</si>
  <si>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</si>
  <si>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</si>
  <si>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</si>
  <si>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</si>
  <si>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</si>
  <si>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</si>
  <si>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</si>
  <si>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</si>
  <si>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</si>
  <si>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</si>
  <si>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</si>
  <si>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</si>
  <si>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</si>
  <si>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</si>
  <si>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</si>
  <si>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</si>
  <si>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</si>
  <si>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</si>
  <si>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</si>
  <si>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</si>
  <si>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</si>
  <si>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</si>
  <si>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</si>
  <si>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</si>
  <si>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</si>
  <si>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</si>
  <si>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</si>
  <si>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</si>
  <si>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</si>
  <si>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</si>
  <si>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</si>
  <si>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</si>
  <si>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</si>
  <si>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</si>
  <si>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</si>
  <si>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</si>
  <si>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</si>
  <si>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</si>
  <si>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</si>
  <si>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</si>
  <si>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</si>
  <si>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</si>
  <si>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</si>
  <si>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</si>
  <si>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</si>
  <si>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</si>
  <si>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</si>
  <si>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</si>
  <si>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</si>
  <si>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</si>
  <si>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</si>
  <si>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</si>
  <si>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</si>
  <si>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</si>
  <si>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</si>
  <si>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</si>
  <si>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</si>
  <si>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</si>
  <si>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</si>
  <si>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</si>
  <si>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</si>
  <si>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</si>
  <si>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</si>
  <si>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</si>
  <si>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</si>
  <si>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</si>
  <si>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</si>
  <si>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</si>
  <si>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</si>
  <si>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</si>
  <si>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</si>
  <si>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</si>
  <si>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</si>
  <si>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</si>
  <si>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</si>
  <si>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</si>
  <si>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</si>
  <si>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</si>
  <si>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</si>
  <si>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</si>
  <si>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</si>
  <si>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</si>
  <si>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</si>
  <si>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</si>
  <si>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</si>
  <si>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</si>
  <si>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</si>
  <si>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</si>
  <si>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</si>
  <si>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</si>
  <si>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</si>
  <si>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</si>
  <si>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</si>
  <si>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</si>
  <si>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</si>
  <si>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</si>
  <si>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</si>
  <si>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</si>
  <si>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</si>
  <si>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</si>
  <si>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</si>
  <si>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</si>
  <si>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</si>
  <si>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</si>
  <si>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</si>
  <si>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</si>
  <si>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</si>
  <si>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</si>
  <si>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</si>
  <si>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</si>
  <si>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</si>
  <si>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</si>
  <si>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</si>
  <si>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</si>
  <si>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</si>
  <si>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</si>
  <si>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</si>
  <si>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</si>
  <si>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</si>
  <si>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</si>
  <si>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</si>
  <si>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</si>
  <si>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</si>
  <si>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</si>
  <si>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</si>
  <si>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</si>
  <si>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</si>
  <si>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</si>
  <si>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</si>
  <si>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</si>
  <si>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</si>
  <si>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</si>
  <si>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</si>
  <si>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</si>
  <si>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</si>
  <si>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</si>
  <si>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</si>
  <si>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</si>
  <si>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</si>
  <si>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</si>
  <si>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</si>
  <si>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</si>
  <si>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</si>
  <si>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</si>
  <si>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</si>
  <si>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</si>
  <si>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</si>
  <si>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</si>
  <si>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</si>
  <si>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</si>
  <si>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</si>
  <si>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</si>
  <si>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</si>
  <si>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</si>
  <si>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</si>
  <si>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</si>
  <si>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</si>
  <si>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</si>
  <si>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</si>
  <si>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</si>
  <si>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</si>
  <si>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</si>
  <si>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</si>
  <si>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</si>
  <si>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</si>
  <si>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</si>
  <si>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</si>
  <si>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</si>
  <si>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</si>
  <si>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</si>
  <si>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</si>
  <si>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</si>
  <si>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</si>
  <si>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</si>
  <si>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</si>
  <si>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</si>
  <si>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</si>
  <si>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</si>
  <si>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</si>
  <si>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</si>
  <si>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</si>
  <si>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</si>
  <si>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</si>
  <si>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</si>
  <si>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</si>
  <si>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</si>
  <si>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</si>
  <si>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</si>
  <si>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</si>
  <si>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</si>
  <si>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</si>
  <si>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</si>
  <si>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</si>
  <si>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</si>
  <si>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</si>
  <si>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</si>
  <si>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</si>
  <si>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</si>
  <si>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</si>
  <si>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</si>
  <si>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</si>
  <si>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</si>
  <si>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</si>
  <si>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</si>
  <si>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</si>
  <si>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</si>
  <si>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</si>
  <si>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</si>
  <si>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</si>
  <si>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</si>
  <si>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</si>
  <si>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</si>
  <si>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</si>
  <si>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</si>
  <si>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</si>
  <si>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</si>
  <si>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</si>
  <si>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</si>
  <si>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</si>
  <si>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</si>
  <si>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</si>
  <si>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</si>
  <si>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</si>
  <si>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</si>
  <si>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</si>
  <si>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</si>
  <si>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</si>
  <si>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</si>
  <si>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</si>
  <si>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</si>
  <si>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</si>
  <si>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</si>
  <si>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</si>
  <si>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</si>
  <si>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</si>
  <si>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</si>
  <si>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</si>
  <si>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</si>
  <si>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</si>
  <si>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</si>
  <si>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</si>
  <si>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</si>
  <si>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</si>
  <si>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</si>
  <si>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</si>
  <si>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</si>
  <si>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</si>
  <si>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</si>
  <si>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</si>
  <si>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</si>
  <si>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</si>
  <si>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</si>
  <si>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</si>
  <si>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</si>
  <si>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</si>
  <si>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</si>
  <si>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</si>
  <si>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</si>
  <si>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</si>
  <si>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</si>
  <si>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</si>
  <si>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</si>
  <si>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</si>
  <si>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</si>
  <si>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</si>
  <si>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</si>
  <si>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</si>
  <si>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</si>
  <si>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</si>
  <si>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</si>
  <si>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</si>
  <si>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</si>
  <si>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</si>
  <si>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</si>
  <si>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</si>
  <si>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</si>
  <si>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</si>
  <si>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</si>
  <si>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</si>
  <si>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</si>
  <si>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</si>
  <si>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</si>
  <si>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</si>
  <si>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</si>
  <si>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</si>
  <si>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</si>
  <si>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</si>
  <si>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</si>
  <si>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</si>
  <si>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</si>
  <si>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</si>
  <si>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</si>
  <si>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</si>
  <si>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</si>
  <si>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</si>
  <si>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</si>
  <si>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</si>
  <si>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</si>
  <si>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</si>
  <si>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</si>
  <si>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</si>
  <si>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</si>
  <si>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</si>
  <si>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</si>
  <si>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</si>
  <si>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</si>
  <si>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</si>
  <si>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</si>
  <si>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</si>
  <si>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</si>
  <si>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</si>
  <si>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</si>
  <si>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</si>
  <si>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</si>
  <si>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</si>
  <si>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</si>
  <si>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</si>
  <si>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</si>
  <si>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</si>
  <si>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</si>
  <si>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</si>
  <si>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</si>
  <si>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</si>
  <si>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</si>
  <si>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</si>
  <si>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</si>
  <si>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</si>
  <si>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</si>
  <si>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</si>
  <si>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</si>
  <si>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</si>
  <si>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</si>
  <si>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</si>
  <si>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</si>
  <si>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</si>
  <si>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</si>
  <si>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</si>
  <si>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</si>
  <si>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</si>
  <si>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</si>
  <si>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</si>
  <si>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</si>
  <si>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</si>
  <si>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</si>
  <si>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</si>
  <si>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</si>
  <si>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</si>
  <si>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</si>
  <si>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</si>
  <si>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</si>
  <si>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</si>
  <si>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</si>
  <si>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</si>
  <si>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</si>
  <si>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</si>
  <si>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</si>
  <si>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</si>
  <si>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</si>
  <si>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</si>
  <si>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</si>
  <si>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</si>
  <si>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</si>
  <si>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</si>
  <si>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</si>
  <si>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</si>
  <si>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</si>
  <si>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</si>
  <si>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</si>
  <si>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</si>
  <si>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</si>
  <si>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</si>
  <si>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</si>
  <si>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</si>
  <si>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</si>
  <si>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</si>
  <si>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</si>
  <si>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</si>
  <si>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</si>
  <si>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</si>
  <si>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</si>
  <si>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</si>
  <si>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</si>
  <si>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</si>
  <si>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</si>
  <si>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</si>
  <si>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</si>
  <si>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</si>
  <si>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</si>
  <si>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</si>
  <si>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</si>
  <si>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</si>
  <si>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</si>
  <si>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</si>
  <si>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</si>
  <si>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</si>
  <si>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</si>
  <si>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</si>
  <si>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</si>
  <si>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</si>
  <si>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</si>
  <si>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</si>
  <si>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</si>
  <si>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</si>
  <si>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</si>
  <si>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</si>
  <si>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</si>
  <si>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</si>
  <si>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</si>
  <si>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</si>
  <si>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</si>
  <si>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</si>
  <si>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</si>
  <si>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</si>
  <si>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</si>
  <si>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</si>
  <si>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</si>
  <si>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</si>
  <si>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</si>
  <si>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</si>
  <si>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</si>
  <si>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</si>
  <si>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</si>
  <si>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</si>
  <si>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</si>
  <si>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</si>
  <si>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</si>
  <si>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</si>
  <si>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</si>
  <si>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</si>
  <si>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</si>
  <si>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</si>
  <si>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</si>
  <si>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</si>
  <si>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</si>
  <si>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</si>
  <si>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</si>
  <si>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</si>
  <si>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</si>
  <si>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</si>
  <si>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</si>
  <si>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</si>
  <si>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</si>
  <si>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</si>
  <si>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</si>
  <si>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</si>
  <si>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</si>
  <si>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</si>
  <si>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</si>
  <si>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</si>
  <si>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</si>
  <si>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</si>
  <si>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</si>
  <si>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</si>
  <si>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</si>
  <si>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</si>
  <si>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</si>
  <si>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</si>
  <si>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</si>
  <si>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</si>
  <si>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</si>
  <si>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</si>
  <si>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</si>
  <si>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</si>
  <si>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</si>
  <si>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</si>
  <si>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</si>
  <si>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</si>
  <si>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</si>
  <si>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</si>
  <si>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</si>
  <si>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</si>
  <si>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</si>
  <si>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</si>
  <si>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</si>
  <si>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</si>
  <si>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</si>
  <si>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</si>
  <si>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</si>
  <si>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</si>
  <si>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</si>
  <si>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</si>
  <si>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</si>
  <si>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</si>
  <si>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</si>
  <si>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</si>
  <si>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</si>
  <si>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</si>
  <si>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</si>
  <si>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</si>
  <si>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</si>
  <si>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</si>
  <si>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</si>
  <si>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</si>
  <si>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</si>
  <si>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</si>
  <si>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</si>
  <si>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</si>
  <si>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</si>
  <si>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</si>
  <si>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</si>
  <si>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</si>
  <si>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</si>
  <si>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</si>
  <si>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</si>
  <si>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</si>
  <si>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</si>
  <si>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</si>
  <si>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</si>
  <si>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</si>
  <si>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</si>
  <si>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</si>
  <si>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</si>
  <si>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</si>
  <si>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</si>
  <si>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</si>
  <si>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</si>
  <si>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</si>
  <si>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</si>
  <si>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</si>
  <si>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</si>
  <si>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</si>
  <si>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</si>
  <si>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</si>
  <si>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</si>
  <si>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</si>
  <si>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</si>
  <si>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</si>
  <si>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</si>
  <si>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</si>
  <si>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</si>
  <si>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</si>
  <si>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</si>
  <si>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</si>
  <si>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</si>
  <si>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</si>
  <si>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</si>
  <si>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</si>
  <si>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</si>
  <si>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</si>
  <si>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</si>
  <si>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</si>
  <si>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</si>
  <si>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</si>
  <si>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</si>
  <si>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</si>
  <si>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</si>
  <si>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</si>
  <si>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</si>
  <si>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</si>
  <si>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</si>
  <si>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</si>
  <si>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</si>
  <si>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</si>
  <si>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</si>
  <si>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</si>
  <si>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</si>
  <si>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</si>
  <si>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</si>
  <si>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</si>
  <si>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</si>
  <si>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</si>
  <si>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</si>
  <si>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</si>
  <si>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</si>
  <si>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</si>
  <si>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</si>
  <si>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</si>
  <si>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</si>
  <si>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</si>
  <si>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</si>
  <si>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</si>
  <si>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</si>
  <si>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</si>
  <si>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</si>
  <si>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</si>
  <si>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</si>
  <si>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</si>
  <si>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</si>
  <si>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</si>
  <si>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</si>
  <si>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</si>
  <si>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</si>
  <si>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</si>
  <si>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</si>
  <si>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</si>
  <si>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</si>
  <si>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</si>
  <si>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</si>
  <si>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</si>
  <si>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</si>
  <si>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</si>
  <si>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</si>
  <si>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</si>
  <si>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</si>
  <si>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</si>
  <si>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</si>
  <si>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</si>
  <si>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</si>
  <si>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</si>
  <si>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</si>
  <si>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</si>
  <si>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</si>
  <si>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</si>
  <si>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</si>
  <si>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</si>
  <si>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</si>
  <si>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</si>
  <si>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</si>
  <si>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</si>
  <si>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</si>
  <si>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</si>
  <si>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</si>
  <si>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</si>
  <si>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</si>
  <si>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</si>
  <si>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</si>
  <si>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</si>
  <si>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</si>
  <si>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</si>
  <si>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</si>
  <si>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</si>
  <si>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</si>
  <si>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</si>
  <si>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</si>
  <si>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</si>
  <si>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</si>
  <si>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</si>
  <si>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</si>
  <si>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</si>
  <si>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</si>
  <si>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</si>
  <si>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</si>
  <si>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</si>
  <si>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</si>
  <si>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</si>
  <si>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</si>
  <si>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</si>
  <si>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</si>
  <si>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</si>
  <si>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</si>
  <si>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</si>
  <si>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</si>
  <si>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</si>
  <si>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</si>
  <si>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</si>
  <si>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</si>
  <si>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</si>
  <si>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</si>
  <si>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</si>
  <si>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</si>
  <si>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</si>
  <si>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</si>
  <si>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</si>
  <si>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</si>
  <si>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</si>
  <si>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</si>
  <si>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</si>
  <si>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</si>
  <si>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</si>
  <si>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</si>
  <si>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</si>
  <si>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</si>
  <si>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</si>
  <si>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</si>
  <si>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</si>
  <si>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</si>
  <si>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</si>
  <si>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</si>
  <si>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</si>
  <si>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</si>
  <si>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</si>
  <si>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</si>
  <si>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</si>
  <si>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</si>
  <si>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</si>
  <si>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</si>
  <si>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</si>
  <si>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</si>
  <si>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</si>
  <si>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</si>
  <si>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</si>
  <si>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</si>
  <si>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</si>
  <si>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</si>
  <si>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</si>
  <si>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</si>
  <si>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</si>
  <si>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</si>
  <si>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</si>
  <si>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</si>
  <si>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</si>
  <si>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</si>
  <si>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</si>
  <si>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</si>
  <si>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</si>
  <si>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</si>
  <si>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</si>
  <si>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</si>
  <si>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</si>
  <si>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</si>
  <si>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</si>
  <si>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</si>
  <si>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</si>
  <si>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</si>
  <si>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</si>
  <si>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</si>
  <si>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</si>
  <si>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</si>
  <si>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</si>
  <si>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</si>
  <si>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</si>
  <si>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</si>
  <si>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</si>
  <si>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</si>
  <si>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</si>
  <si>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</si>
  <si>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</si>
  <si>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</si>
  <si>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</si>
  <si>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</si>
  <si>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</si>
  <si>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</si>
  <si>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</si>
  <si>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</si>
  <si>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</si>
  <si>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</si>
  <si>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</si>
  <si>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</si>
  <si>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</si>
  <si>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</si>
  <si>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</si>
  <si>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</si>
  <si>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</si>
  <si>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</si>
  <si>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</si>
  <si>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</si>
  <si>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</si>
  <si>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</si>
  <si>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</si>
  <si>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</si>
  <si>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</si>
  <si>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</si>
  <si>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</si>
  <si>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</si>
  <si>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</si>
  <si>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</si>
  <si>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</si>
  <si>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</si>
  <si>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</si>
  <si>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</si>
  <si>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</si>
  <si>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</si>
  <si>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</si>
  <si>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</si>
  <si>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</si>
  <si>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</si>
  <si>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</si>
  <si>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</si>
  <si>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</si>
  <si>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</si>
  <si>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</si>
  <si>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</si>
  <si>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</si>
  <si>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</si>
  <si>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</si>
  <si>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</si>
  <si>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</si>
  <si>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</si>
  <si>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</si>
  <si>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</si>
  <si>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</si>
  <si>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</si>
  <si>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</si>
  <si>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</si>
  <si>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</si>
  <si>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</si>
  <si>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</si>
  <si>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</si>
  <si>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</si>
  <si>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</si>
  <si>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</si>
  <si>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</si>
  <si>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</si>
  <si>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</si>
  <si>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</si>
  <si>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</si>
  <si>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</si>
  <si>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</si>
  <si>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</si>
  <si>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</si>
  <si>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</si>
  <si>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</si>
  <si>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</si>
  <si>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</si>
  <si>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</si>
  <si>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</si>
  <si>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</si>
  <si>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</si>
  <si>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</si>
  <si>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</si>
  <si>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</si>
  <si>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</si>
  <si>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</si>
  <si>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</si>
  <si>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</si>
  <si>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</si>
  <si>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</si>
  <si>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</si>
  <si>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</si>
  <si>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</si>
  <si>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</si>
  <si>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</si>
  <si>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</si>
  <si>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</si>
  <si>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</si>
  <si>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</si>
  <si>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</si>
  <si>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</si>
  <si>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</si>
  <si>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</si>
  <si>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</si>
  <si>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</si>
  <si>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</si>
  <si>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</si>
  <si>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</si>
  <si>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</si>
  <si>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</si>
  <si>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</si>
  <si>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</si>
  <si>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</si>
  <si>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</si>
  <si>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</si>
  <si>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</si>
  <si>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</si>
  <si>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</si>
  <si>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</si>
  <si>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</si>
  <si>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</si>
  <si>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</si>
  <si>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</si>
  <si>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</si>
  <si>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</si>
  <si>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</si>
  <si>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</si>
  <si>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</si>
  <si>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</si>
  <si>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</si>
  <si>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</si>
  <si>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</si>
  <si>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</si>
  <si>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</si>
  <si>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</si>
  <si>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</si>
  <si>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</si>
  <si>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</si>
  <si>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</si>
  <si>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</si>
  <si>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</si>
  <si>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</si>
  <si>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</si>
  <si>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</si>
  <si>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</si>
  <si>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</si>
  <si>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</si>
  <si>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</si>
  <si>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</si>
  <si>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</si>
  <si>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</si>
  <si>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</si>
  <si>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</si>
  <si>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</si>
  <si>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</si>
  <si>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</si>
  <si>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</si>
  <si>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</si>
  <si>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</si>
  <si>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</si>
  <si>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</si>
  <si>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</si>
  <si>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</si>
  <si>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</si>
  <si>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</si>
  <si>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</si>
  <si>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</si>
  <si>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</si>
  <si>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</si>
  <si>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</si>
  <si>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</si>
  <si>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</si>
  <si>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</si>
  <si>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</si>
  <si>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</si>
  <si>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</si>
  <si>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</si>
  <si>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</si>
  <si>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</si>
  <si>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</si>
  <si>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</si>
  <si>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</si>
  <si>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</si>
  <si>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</si>
  <si>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</si>
  <si>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</si>
  <si>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</si>
  <si>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</si>
  <si>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</si>
  <si>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</si>
  <si>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</si>
  <si>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</si>
  <si>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</si>
  <si>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</si>
  <si>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</si>
  <si>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</si>
  <si>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</si>
  <si>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</si>
  <si>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</si>
  <si>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</si>
  <si>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</si>
  <si>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</si>
  <si>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</si>
  <si>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</si>
  <si>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</si>
  <si>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</si>
  <si>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</si>
  <si>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</si>
  <si>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</si>
  <si>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</si>
  <si>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</si>
  <si>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</si>
  <si>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</si>
  <si>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</si>
  <si>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</si>
  <si>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</si>
  <si>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</si>
  <si>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</si>
  <si>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</si>
  <si>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</si>
  <si>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</si>
  <si>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</si>
  <si>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</si>
  <si>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</si>
  <si>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</si>
  <si>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</si>
  <si>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</si>
  <si>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</si>
  <si>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</si>
  <si>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</si>
  <si>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</si>
  <si>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</si>
  <si>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</si>
  <si>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</si>
  <si>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</si>
  <si>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</si>
  <si>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</si>
  <si>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</si>
  <si>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</si>
  <si>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</si>
  <si>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</si>
  <si>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</si>
  <si>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</si>
  <si>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</si>
  <si>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</si>
  <si>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</si>
  <si>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</si>
  <si>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</si>
  <si>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</si>
  <si>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</si>
  <si>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</si>
  <si>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</si>
  <si>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</si>
  <si>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</si>
  <si>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</si>
  <si>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</si>
  <si>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</si>
  <si>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</si>
  <si>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</si>
  <si>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</si>
  <si>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</si>
  <si>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</si>
  <si>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</si>
  <si>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</si>
  <si>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</si>
  <si>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</si>
  <si>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</si>
  <si>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</si>
  <si>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</si>
  <si>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</si>
  <si>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</si>
  <si>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</si>
  <si>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</si>
  <si>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</si>
  <si>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</si>
  <si>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</si>
  <si>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</si>
  <si>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</si>
  <si>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</si>
  <si>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</si>
  <si>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</si>
  <si>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</si>
  <si>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</si>
  <si>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</si>
  <si>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</si>
  <si>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</si>
  <si>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</si>
  <si>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</si>
  <si>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</si>
  <si>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</si>
  <si>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</si>
  <si>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</si>
  <si>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</si>
  <si>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</si>
  <si>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</si>
  <si>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</si>
  <si>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</si>
  <si>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</si>
  <si>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</si>
  <si>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</si>
  <si>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</si>
  <si>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</si>
  <si>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</si>
  <si>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</si>
  <si>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</si>
  <si>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</si>
  <si>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</si>
  <si>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</si>
  <si>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</si>
  <si>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</si>
  <si>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</si>
  <si>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</si>
  <si>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</si>
  <si>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</si>
  <si>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</si>
  <si>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</si>
  <si>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</si>
  <si>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</si>
  <si>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</si>
  <si>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</si>
  <si>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</si>
  <si>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</si>
  <si>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</si>
  <si>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</si>
  <si>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</si>
  <si>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</si>
  <si>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</si>
  <si>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</si>
  <si>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</si>
  <si>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</si>
  <si>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</si>
  <si>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</si>
  <si>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</si>
  <si>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</si>
  <si>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</si>
  <si>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</si>
  <si>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</si>
  <si>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</si>
  <si>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</si>
  <si>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</si>
  <si>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</si>
  <si>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</si>
  <si>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</si>
  <si>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</si>
  <si>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</si>
  <si>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</si>
  <si>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</si>
  <si>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</si>
  <si>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</si>
  <si>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</si>
  <si>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</si>
  <si>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</si>
  <si>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</si>
  <si>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</si>
  <si>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</si>
  <si>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</si>
  <si>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</si>
  <si>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</si>
  <si>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</si>
  <si>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</si>
  <si>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</si>
  <si>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</si>
  <si>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</si>
  <si>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</si>
  <si>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</si>
  <si>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</si>
  <si>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</si>
  <si>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</si>
  <si>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</si>
  <si>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</si>
  <si>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</si>
  <si>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</si>
  <si>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</si>
  <si>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</si>
  <si>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</si>
  <si>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</si>
  <si>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</si>
  <si>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</si>
  <si>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</si>
  <si>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</si>
  <si>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</si>
  <si>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</si>
  <si>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</si>
  <si>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</si>
  <si>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</si>
  <si>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</si>
  <si>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</si>
  <si>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</si>
  <si>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</si>
  <si>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</si>
  <si>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</si>
  <si>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</si>
  <si>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</si>
  <si>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</si>
  <si>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</si>
  <si>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</si>
  <si>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</si>
  <si>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</si>
  <si>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</si>
  <si>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</si>
  <si>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</si>
  <si>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</si>
  <si>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</si>
  <si>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</si>
  <si>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</si>
  <si>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</si>
  <si>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</si>
  <si>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</si>
  <si>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</si>
  <si>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</si>
  <si>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</si>
  <si>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</si>
  <si>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</si>
  <si>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</si>
  <si>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</si>
  <si>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</si>
  <si>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</si>
  <si>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</si>
  <si>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</si>
  <si>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</si>
  <si>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</si>
  <si>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</si>
  <si>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</si>
  <si>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</si>
  <si>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</si>
  <si>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</si>
  <si>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</si>
  <si>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</si>
  <si>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</si>
  <si>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</si>
  <si>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</si>
  <si>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</si>
  <si>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</si>
  <si>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</si>
  <si>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</si>
  <si>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</si>
  <si>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</si>
  <si>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</si>
  <si>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</si>
  <si>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</si>
  <si>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</si>
  <si>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</si>
  <si>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</si>
  <si>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</si>
  <si>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</si>
  <si>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</si>
  <si>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</si>
  <si>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</si>
  <si>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</si>
  <si>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</si>
  <si>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</si>
  <si>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</si>
  <si>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</si>
  <si>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</si>
  <si>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</si>
  <si>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</si>
  <si>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</si>
  <si>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</si>
  <si>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</si>
  <si>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</si>
  <si>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</si>
  <si>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</si>
  <si>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</si>
  <si>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</si>
  <si>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</si>
  <si>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</si>
  <si>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</si>
  <si>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</si>
  <si>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</si>
  <si>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</si>
  <si>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</si>
  <si>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</si>
  <si>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</si>
  <si>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</si>
  <si>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</si>
  <si>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</si>
  <si>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</si>
  <si>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</si>
  <si>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</si>
  <si>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</si>
  <si>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</si>
  <si>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</si>
  <si>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</si>
  <si>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</si>
  <si>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</si>
  <si>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</si>
  <si>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</si>
  <si>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</si>
  <si>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</si>
  <si>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</si>
  <si>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</si>
  <si>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</si>
  <si>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</si>
  <si>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</si>
  <si>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</si>
  <si>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</si>
  <si>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</si>
  <si>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</si>
  <si>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</si>
  <si>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</si>
  <si>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</si>
  <si>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</si>
  <si>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</si>
  <si>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</si>
  <si>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</si>
  <si>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</si>
  <si>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</si>
  <si>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</si>
  <si>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</si>
  <si>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</si>
  <si>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</si>
  <si>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</si>
  <si>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</si>
  <si>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</si>
  <si>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</si>
  <si>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</si>
  <si>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</si>
  <si>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</si>
  <si>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</si>
  <si>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</si>
  <si>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</si>
  <si>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</si>
  <si>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</si>
  <si>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</si>
  <si>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</si>
  <si>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</si>
  <si>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</si>
  <si>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</si>
  <si>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</si>
  <si>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</si>
  <si>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</si>
  <si>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</si>
  <si>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</si>
  <si>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</si>
  <si>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</si>
  <si>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</si>
  <si>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</si>
  <si>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</si>
  <si>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</si>
  <si>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</si>
  <si>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</si>
  <si>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</si>
  <si>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</si>
  <si>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</si>
  <si>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</si>
  <si>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</si>
  <si>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</si>
  <si>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</si>
  <si>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</si>
  <si>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</si>
  <si>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</si>
  <si>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</si>
  <si>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</si>
  <si>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</si>
  <si>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</si>
  <si>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</si>
  <si>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</si>
  <si>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</si>
  <si>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</si>
  <si>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</si>
  <si>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</si>
  <si>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</si>
  <si>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</si>
  <si>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</si>
  <si>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</si>
  <si>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</si>
  <si>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</si>
  <si>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</si>
  <si>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</si>
  <si>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</si>
  <si>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</si>
  <si>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</si>
  <si>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</si>
  <si>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</si>
  <si>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</si>
  <si>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</si>
  <si>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</si>
  <si>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</si>
  <si>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</si>
  <si>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</si>
  <si>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</si>
  <si>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</si>
  <si>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</si>
  <si>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</si>
  <si>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</si>
  <si>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</si>
  <si>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</si>
  <si>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</si>
  <si>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</si>
  <si>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</si>
  <si>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</si>
  <si>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</si>
  <si>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</si>
  <si>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</si>
  <si>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</si>
  <si>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</si>
  <si>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</si>
  <si>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</si>
  <si>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</si>
  <si>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</si>
  <si>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</si>
  <si>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</si>
  <si>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</si>
  <si>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</si>
  <si>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</si>
  <si>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</si>
  <si>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</si>
  <si>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</si>
  <si>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</si>
  <si>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</si>
  <si>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</si>
  <si>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</si>
  <si>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</si>
  <si>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</si>
  <si>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</si>
  <si>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</si>
  <si>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</si>
  <si>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</si>
  <si>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</si>
  <si>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</si>
  <si>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</si>
  <si>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</si>
  <si>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</si>
  <si>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</si>
  <si>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</si>
  <si>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</si>
  <si>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</si>
  <si>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</si>
  <si>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</si>
  <si>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</si>
  <si>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</si>
  <si>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</si>
  <si>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</si>
  <si>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</si>
  <si>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</si>
  <si>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</si>
  <si>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</si>
  <si>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</si>
  <si>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</si>
  <si>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</si>
  <si>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</si>
  <si>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</si>
  <si>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</si>
  <si>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</si>
  <si>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</si>
  <si>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</si>
  <si>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</si>
  <si>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</si>
  <si>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</si>
  <si>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</si>
  <si>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</si>
  <si>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</si>
  <si>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</si>
  <si>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</si>
  <si>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</si>
  <si>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</si>
  <si>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</si>
  <si>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</si>
  <si>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</si>
  <si>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</si>
  <si>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</si>
  <si>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</si>
  <si>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</si>
  <si>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</si>
  <si>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</si>
  <si>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</si>
  <si>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</si>
  <si>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</si>
  <si>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</si>
  <si>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</si>
  <si>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</si>
  <si>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</si>
  <si>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</si>
  <si>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</si>
  <si>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</si>
  <si>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</si>
  <si>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</si>
  <si>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</si>
  <si>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</si>
  <si>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</si>
  <si>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</si>
  <si>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</si>
  <si>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</si>
  <si>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</si>
  <si>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</si>
  <si>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</si>
  <si>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</si>
  <si>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</si>
  <si>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</si>
  <si>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</si>
  <si>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</si>
  <si>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</si>
  <si>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</si>
  <si>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</si>
  <si>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</si>
  <si>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</si>
  <si>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</si>
  <si>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</si>
  <si>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</si>
  <si>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</si>
  <si>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</si>
  <si>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</si>
  <si>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</si>
  <si>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</si>
  <si>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</si>
  <si>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</si>
  <si>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</si>
  <si>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</si>
  <si>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</si>
  <si>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</si>
  <si>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</si>
  <si>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</si>
  <si>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</si>
  <si>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</si>
  <si>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</si>
  <si>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</si>
  <si>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</si>
  <si>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</si>
  <si>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</si>
  <si>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</si>
  <si>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</si>
  <si>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</si>
  <si>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</si>
  <si>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</si>
  <si>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</si>
  <si>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</si>
  <si>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</si>
  <si>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</si>
  <si>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</si>
  <si>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</si>
  <si>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</si>
  <si>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</si>
  <si>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</si>
  <si>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</si>
  <si>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</si>
  <si>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</si>
  <si>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</si>
  <si>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</si>
  <si>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</si>
  <si>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</si>
  <si>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</si>
  <si>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</si>
  <si>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</si>
  <si>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</si>
  <si>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</si>
  <si>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</si>
  <si>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</si>
  <si>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</si>
  <si>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</si>
  <si>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</si>
  <si>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</si>
  <si>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</si>
  <si>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</si>
  <si>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</si>
  <si>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</si>
  <si>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</si>
  <si>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</si>
  <si>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</si>
  <si>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</si>
  <si>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</si>
  <si>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</si>
  <si>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</si>
  <si>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</si>
  <si>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</si>
  <si>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</si>
  <si>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</si>
  <si>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</si>
  <si>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</si>
  <si>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</si>
  <si>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</si>
  <si>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</si>
  <si>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</si>
  <si>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</si>
  <si>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</si>
  <si>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</si>
  <si>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</si>
  <si>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</si>
  <si>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</si>
  <si>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</si>
  <si>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</si>
  <si>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</si>
  <si>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</si>
  <si>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</si>
  <si>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</si>
  <si>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</si>
  <si>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</si>
  <si>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</si>
  <si>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</si>
  <si>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</si>
  <si>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</si>
  <si>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</si>
  <si>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</si>
  <si>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</si>
  <si>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</si>
  <si>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</si>
  <si>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</si>
  <si>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</si>
  <si>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</si>
  <si>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</si>
  <si>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</si>
  <si>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</si>
  <si>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</si>
  <si>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</si>
  <si>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</si>
  <si>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</si>
  <si>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</si>
  <si>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</si>
  <si>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</si>
  <si>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</si>
  <si>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</si>
  <si>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</si>
  <si>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</si>
  <si>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</si>
  <si>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</si>
  <si>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</si>
  <si>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</si>
  <si>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</si>
  <si>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</si>
  <si>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</si>
  <si>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</si>
  <si>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</si>
  <si>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</si>
  <si>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</si>
  <si>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</si>
  <si>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</si>
  <si>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</si>
  <si>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</si>
  <si>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</si>
  <si>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</si>
  <si>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</si>
  <si>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</si>
  <si>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</si>
  <si>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</si>
  <si>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</si>
  <si>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</si>
  <si>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</si>
  <si>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</si>
  <si>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</si>
  <si>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</si>
  <si>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</si>
  <si>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</si>
  <si>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</si>
  <si>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</si>
  <si>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</si>
  <si>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</si>
  <si>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</si>
  <si>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</si>
  <si>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</si>
  <si>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</si>
  <si>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</si>
  <si>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</si>
  <si>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</si>
  <si>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</si>
  <si>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</si>
  <si>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</si>
  <si>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</si>
  <si>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</si>
  <si>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</si>
  <si>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</si>
  <si>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</si>
  <si>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</si>
  <si>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</si>
  <si>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</si>
  <si>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</si>
  <si>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</si>
  <si>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</si>
  <si>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</si>
  <si>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</si>
  <si>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</si>
  <si>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</si>
  <si>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</si>
  <si>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</si>
  <si>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</si>
  <si>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</si>
  <si>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</si>
  <si>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</si>
  <si>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</si>
  <si>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</si>
  <si>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</si>
  <si>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</si>
  <si>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</si>
  <si>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</si>
  <si>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</si>
  <si>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</si>
  <si>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</si>
  <si>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</si>
  <si>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</si>
  <si>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</si>
  <si>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</si>
  <si>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</si>
  <si>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</si>
  <si>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</si>
  <si>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</si>
  <si>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</si>
  <si>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</si>
  <si>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</si>
  <si>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</si>
  <si>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</si>
  <si>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</si>
  <si>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</si>
  <si>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</si>
  <si>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</si>
  <si>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</si>
  <si>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</si>
  <si>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</si>
  <si>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</si>
  <si>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</si>
  <si>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</si>
  <si>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</si>
  <si>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</si>
  <si>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</si>
  <si>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</si>
  <si>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</si>
  <si>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</si>
  <si>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</si>
  <si>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</si>
  <si>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</si>
  <si>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</si>
  <si>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</si>
  <si>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</si>
  <si>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</si>
  <si>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</si>
  <si>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</si>
  <si>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</si>
  <si>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</si>
  <si>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</si>
  <si>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</si>
  <si>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</si>
  <si>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</si>
  <si>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</si>
  <si>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</si>
  <si>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</si>
  <si>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</si>
  <si>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</si>
  <si>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</si>
  <si>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</si>
  <si>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</si>
  <si>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</si>
  <si>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</si>
  <si>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</si>
  <si>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</si>
  <si>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</si>
  <si>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</si>
  <si>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</si>
  <si>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</si>
  <si>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</si>
  <si>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</si>
  <si>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</si>
  <si>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</si>
  <si>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</si>
  <si>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</si>
  <si>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</si>
  <si>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</si>
  <si>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</si>
  <si>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</si>
  <si>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</si>
  <si>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</si>
  <si>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</si>
  <si>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</si>
  <si>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</si>
  <si>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</si>
  <si>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</si>
  <si>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</si>
  <si>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</si>
  <si>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</si>
  <si>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</si>
  <si>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</si>
  <si>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</si>
  <si>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</si>
  <si>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</si>
  <si>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</si>
  <si>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</si>
  <si>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</si>
  <si>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</si>
  <si>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</si>
  <si>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</si>
  <si>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</si>
  <si>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</si>
  <si>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</si>
  <si>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</si>
  <si>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</si>
  <si>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</si>
  <si>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</si>
  <si>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</si>
  <si>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</si>
  <si>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</si>
  <si>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</si>
  <si>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</si>
  <si>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</si>
  <si>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</si>
  <si>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</si>
  <si>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</si>
  <si>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</si>
  <si>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</si>
  <si>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</si>
  <si>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</si>
  <si>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</si>
  <si>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</si>
  <si>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</si>
  <si>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</si>
  <si>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</si>
  <si>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</si>
  <si>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</si>
  <si>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</si>
  <si>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</si>
  <si>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</si>
  <si>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</si>
  <si>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</si>
  <si>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</si>
  <si>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</si>
  <si>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</si>
  <si>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</si>
  <si>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</si>
  <si>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</si>
  <si>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</si>
  <si>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</si>
  <si>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</si>
  <si>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</si>
  <si>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</si>
  <si>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</si>
  <si>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</si>
  <si>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</si>
  <si>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</si>
  <si>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</si>
  <si>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</si>
  <si>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</si>
  <si>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</si>
  <si>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</si>
  <si>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</si>
  <si>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</si>
  <si>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</si>
  <si>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</si>
  <si>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</si>
  <si>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</si>
  <si>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</si>
  <si>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</si>
  <si>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</si>
  <si>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</si>
  <si>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</si>
  <si>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</si>
  <si>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</si>
  <si>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</si>
  <si>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</si>
  <si>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</si>
  <si>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</si>
  <si>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</si>
  <si>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</si>
  <si>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</si>
  <si>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</si>
  <si>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</si>
  <si>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</si>
  <si>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</si>
  <si>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</si>
  <si>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</si>
  <si>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</si>
  <si>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</si>
  <si>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</si>
  <si>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</si>
  <si>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</si>
  <si>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</si>
  <si>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</si>
  <si>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</si>
  <si>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</si>
  <si>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</si>
  <si>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</si>
  <si>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</si>
  <si>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</si>
  <si>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</si>
  <si>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</si>
  <si>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</si>
  <si>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</si>
  <si>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</si>
  <si>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</si>
  <si>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</si>
  <si>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</si>
  <si>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</si>
  <si>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</si>
  <si>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</si>
  <si>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</si>
  <si>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</si>
  <si>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</si>
  <si>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</si>
  <si>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</si>
  <si>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</si>
  <si>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</si>
  <si>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</si>
  <si>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</si>
  <si>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</si>
  <si>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</si>
  <si>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2019_03_28_000073_create_prints_table.php</t>
  </si>
  <si>
    <t>2019_11_12_125200_create_printings_table.php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</si>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</sst>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8">
  <autoFilter ref="A1:J74"/>
  <tableColumns count="10">
    <tableColumn id="2" name="Name" dataDxfId="477"/>
    <tableColumn id="10" name="Table" dataDxfId="476">
      <calculatedColumnFormula>Tables[Name]</calculatedColumnFormula>
    </tableColumn>
    <tableColumn id="5" name="Singular Name" dataDxfId="475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4">
      <calculatedColumnFormula>"Milestone\SS\Model"</calculatedColumnFormula>
    </tableColumn>
    <tableColumn id="4" name="Class Name" dataDxfId="473">
      <calculatedColumnFormula>SUBSTITUTE(PROPER(Tables[Singular Name]),"_","")</calculatedColumnFormula>
    </tableColumn>
    <tableColumn id="1" name="Migration Artisan" dataDxfId="472">
      <calculatedColumnFormula>"php artisan make:migration create_"&amp;Tables[Table]&amp;"_table --create="&amp;Tables[Table]</calculatedColumnFormula>
    </tableColumn>
    <tableColumn id="6" name="Model Artisan" dataDxfId="471">
      <calculatedColumnFormula>"php artisan make:model "&amp;Tables[Class Name]</calculatedColumnFormula>
    </tableColumn>
    <tableColumn id="3" name="Model Statement" dataDxfId="470">
      <calculatedColumnFormula>"protected $table = '"&amp;Tables[Table]&amp;"';"</calculatedColumnFormula>
    </tableColumn>
    <tableColumn id="7" name="Seeder Artisan" dataDxfId="469">
      <calculatedColumnFormula>"php artisan make:seed "&amp;Tables[Class Name]&amp;"TableSeeder"</calculatedColumnFormula>
    </tableColumn>
    <tableColumn id="9" name="Seeder Class" dataDxfId="468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61" dataDxfId="360">
  <autoFilter ref="A1:K13"/>
  <tableColumns count="11">
    <tableColumn id="1" name="Primary" dataDxfId="359">
      <calculatedColumnFormula>'Table Seed Map'!$A$11&amp;"-"&amp;(COUNTA($F$1:ResourceForms[[#This Row],[Resource]])-2)</calculatedColumnFormula>
    </tableColumn>
    <tableColumn id="11" name="FormName" dataDxfId="358">
      <calculatedColumnFormula>ResourceForms[[#This Row],[Resource Name]]&amp;"/"&amp;ResourceForms[[#This Row],[Name]]</calculatedColumnFormula>
    </tableColumn>
    <tableColumn id="10" name="No" dataDxfId="357">
      <calculatedColumnFormula>COUNTA($A$1:ResourceForms[[#This Row],[Primary]])-2</calculatedColumnFormula>
    </tableColumn>
    <tableColumn id="2" name="Resource Name" dataDxfId="356"/>
    <tableColumn id="12" name="ID" dataDxfId="35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54">
      <calculatedColumnFormula>IFERROR(VLOOKUP(ResourceForms[[#This Row],[Resource Name]],ResourceTable[[RName]:[No]],3,0),"resource")</calculatedColumnFormula>
    </tableColumn>
    <tableColumn id="4" name="Name" dataDxfId="353"/>
    <tableColumn id="5" name="Description" dataDxfId="352"/>
    <tableColumn id="6" name="Title" dataDxfId="351"/>
    <tableColumn id="7" name="Action Text" dataDxfId="350"/>
    <tableColumn id="8" name="Form ID" dataDxfId="34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0" headerRowDxfId="348" dataDxfId="347">
  <autoFilter ref="M1:BA60"/>
  <tableColumns count="41">
    <tableColumn id="23" name="Primary" dataDxfId="346">
      <calculatedColumnFormula>'Table Seed Map'!$A$12&amp;"-"&amp;FormFields[[#This Row],[No]]</calculatedColumnFormula>
    </tableColumn>
    <tableColumn id="1" name="Form Name" totalsRowLabel="Total" dataDxfId="345"/>
    <tableColumn id="44" name="No" dataDxfId="344">
      <calculatedColumnFormula>COUNTA($N$1:FormFields[[#This Row],[Form Name]])-1</calculatedColumnFormula>
    </tableColumn>
    <tableColumn id="24" name="Field Name" dataDxfId="343">
      <calculatedColumnFormula>FormFields[[#This Row],[Form Name]]&amp;"/"&amp;FormFields[[#This Row],[Name]]</calculatedColumnFormula>
    </tableColumn>
    <tableColumn id="11" name="ID" dataDxfId="34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41">
      <calculatedColumnFormula>IFERROR(VLOOKUP(FormFields[[#This Row],[Form Name]],ResourceForms[[FormName]:[ID]],4,0),"resource_form")</calculatedColumnFormula>
    </tableColumn>
    <tableColumn id="3" name="Name" dataDxfId="340"/>
    <tableColumn id="4" name="Type" dataDxfId="339"/>
    <tableColumn id="5" name="Label" dataDxfId="338"/>
    <tableColumn id="6" name="Rel" dataDxfId="337"/>
    <tableColumn id="7" name="Rel1" dataDxfId="336"/>
    <tableColumn id="8" name="Rel2" dataDxfId="335"/>
    <tableColumn id="9" name="Rel3" dataDxfId="334"/>
    <tableColumn id="45" name="Primary FD" dataDxfId="333">
      <calculatedColumnFormula>'Table Seed Map'!$A$13&amp;"-"&amp;FormFields[[#This Row],[NO2]]</calculatedColumnFormula>
    </tableColumn>
    <tableColumn id="46" name="NO2" dataDxfId="332">
      <calculatedColumnFormula>COUNTIFS($AB$1:FormFields[[#This Row],[Exists]],1)-1</calculatedColumnFormula>
    </tableColumn>
    <tableColumn id="49" name="Exists" dataDxfId="331">
      <calculatedColumnFormula>IF(AND(FormFields[[#This Row],[Attribute]]="",FormFields[[#This Row],[Rel]]=""),0,1)</calculatedColumnFormula>
    </tableColumn>
    <tableColumn id="47" name="NO3" dataDxfId="33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9">
      <calculatedColumnFormula>IF(FormFields[[#This Row],[ID]]="id","form_field",FormFields[[#This Row],[ID]])</calculatedColumnFormula>
    </tableColumn>
    <tableColumn id="40" name="Attribute" dataDxfId="328">
      <calculatedColumnFormula>IF(FormFields[[#This Row],[No]]=0,"attribute",FormFields[[#This Row],[Name]])</calculatedColumnFormula>
    </tableColumn>
    <tableColumn id="12" name="Relation" dataDxfId="32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2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2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2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23">
      <calculatedColumnFormula>IF(OR(FormFields[[#This Row],[Option Type]]="",FormFields[[#This Row],[Option Type]]="type"),0,1)</calculatedColumnFormula>
    </tableColumn>
    <tableColumn id="50" name="Primary FO" dataDxfId="322">
      <calculatedColumnFormula>'Table Seed Map'!$A$14&amp;"-"&amp;FormFields[[#This Row],[NO4]]</calculatedColumnFormula>
    </tableColumn>
    <tableColumn id="51" name="NO4" dataDxfId="321">
      <calculatedColumnFormula>COUNTIF($AJ$2:FormFields[[#This Row],[Exists FO]],1)</calculatedColumnFormula>
    </tableColumn>
    <tableColumn id="53" name="NO5" dataDxfId="32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9">
      <calculatedColumnFormula>IF(FormFields[[#This Row],[ID]]="id","form_field",FormFields[[#This Row],[ID]])</calculatedColumnFormula>
    </tableColumn>
    <tableColumn id="18" name="Option Type" dataDxfId="318"/>
    <tableColumn id="19" name="Detail" dataDxfId="317"/>
    <tableColumn id="20" name="Value Attr" dataDxfId="316"/>
    <tableColumn id="21" name="Label Attr" dataDxfId="315"/>
    <tableColumn id="22" name="Preload" dataDxfId="314"/>
    <tableColumn id="67" name="Exists FL" dataDxfId="313">
      <calculatedColumnFormula>IF(OR(FormFields[[#This Row],[Colspan]]="",FormFields[[#This Row],[Colspan]]="colspan"),0,1)</calculatedColumnFormula>
    </tableColumn>
    <tableColumn id="68" name="Primary FL" dataDxfId="312">
      <calculatedColumnFormula>'Table Seed Map'!$A$19&amp;"-"&amp;FormFields[[#This Row],[NO8]]</calculatedColumnFormula>
    </tableColumn>
    <tableColumn id="69" name="NO8" dataDxfId="311">
      <calculatedColumnFormula>COUNTIF($AT$1:FormFields[[#This Row],[Exists FL]],1)</calculatedColumnFormula>
    </tableColumn>
    <tableColumn id="70" name="FL ID" dataDxfId="31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9">
      <calculatedColumnFormula>FormFields[Form]</calculatedColumnFormula>
    </tableColumn>
    <tableColumn id="42" name="Layout Field ID" dataDxfId="308">
      <calculatedColumnFormula>IF(FormFields[[#This Row],[ID]]="id","form_field",FormFields[[#This Row],[ID]])</calculatedColumnFormula>
    </tableColumn>
    <tableColumn id="43" name="Colspan" dataDxfId="307"/>
    <tableColumn id="16" name="Field ID" dataDxfId="306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305" dataDxfId="304">
  <autoFilter ref="BC1:BH7"/>
  <tableColumns count="6">
    <tableColumn id="1" name="ATTR Field" dataDxfId="303"/>
    <tableColumn id="5" name="Primary" dataDxfId="302">
      <calculatedColumnFormula>'Table Seed Map'!$A$15&amp;"-"&amp;(-1+COUNTA($BC$1:FieldAttrs[[#This Row],[ATTR Field]]))</calculatedColumnFormula>
    </tableColumn>
    <tableColumn id="6" name="No" dataDxfId="301">
      <calculatedColumnFormula>IF(FieldAttrs[[#This Row],[ATTR Field]]="","id",-1+COUNTA($BC$1:FieldAttrs[[#This Row],[ATTR Field]])+VLOOKUP('Table Seed Map'!$A$15,SeedMap[],9,0))</calculatedColumnFormula>
    </tableColumn>
    <tableColumn id="4" name="Field" dataDxfId="300">
      <calculatedColumnFormula>IFERROR(VLOOKUP(FieldAttrs[ATTR Field],FormFields[[Field Name]:[ID]],2,0),"form_field")</calculatedColumnFormula>
    </tableColumn>
    <tableColumn id="2" name="Name" dataDxfId="299"/>
    <tableColumn id="3" name="Value" dataDxfId="29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7" dataDxfId="296">
  <autoFilter ref="BJ1:BS3"/>
  <tableColumns count="10">
    <tableColumn id="1" name="Validation Field" dataDxfId="295"/>
    <tableColumn id="10" name="ID No" dataDxfId="294">
      <calculatedColumnFormula>COUNTA($BJ$2:FieldValidations[[#This Row],[Validation Field]])</calculatedColumnFormula>
    </tableColumn>
    <tableColumn id="8" name="Primary" dataDxfId="293">
      <calculatedColumnFormula>'Table Seed Map'!$A$17&amp;"-"&amp;FieldValidations[[#This Row],[ID No]]</calculatedColumnFormula>
    </tableColumn>
    <tableColumn id="9" name="No" dataDxfId="292">
      <calculatedColumnFormula>IF(FieldValidations[[#This Row],[ID No]]=0,"id",FieldValidations[[#This Row],[ID No]]+VLOOKUP('Table Seed Map'!$A$17,SeedMap[],9,0))</calculatedColumnFormula>
    </tableColumn>
    <tableColumn id="7" name="Field" dataDxfId="291">
      <calculatedColumnFormula>VLOOKUP(FieldValidations[Validation Field],FormFields[[Field Name]:[ID]],2,0)</calculatedColumnFormula>
    </tableColumn>
    <tableColumn id="2" name="Rule" dataDxfId="290"/>
    <tableColumn id="3" name="Message" dataDxfId="289"/>
    <tableColumn id="4" name="Arg 1" dataDxfId="288"/>
    <tableColumn id="5" name="Arg 2" dataDxfId="287"/>
    <tableColumn id="6" name="Arg 3" dataDxfId="286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85">
  <autoFilter ref="CF1:CZ2"/>
  <tableColumns count="21">
    <tableColumn id="41" name="No" dataDxfId="284">
      <calculatedColumnFormula>COUNTA($CH$1:FormDefault[[#This Row],[Form for Default]])-1</calculatedColumnFormula>
    </tableColumn>
    <tableColumn id="1" name="Primary" dataDxfId="283">
      <calculatedColumnFormula>'Table Seed Map'!$A$21&amp;"-"&amp;FormDefault[[#This Row],[No]]</calculatedColumnFormula>
    </tableColumn>
    <tableColumn id="2" name="Form for Default" dataDxfId="282"/>
    <tableColumn id="3" name="ID" dataDxfId="28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80">
      <calculatedColumnFormula>IFERROR(VLOOKUP(FormDefault[[#This Row],[Form for Default]],ResourceForms[[FormName]:[ID]],4,0),"resource_form")</calculatedColumnFormula>
    </tableColumn>
    <tableColumn id="4" name="Name" dataDxfId="279"/>
    <tableColumn id="5" name="Value" dataDxfId="278"/>
    <tableColumn id="6" name="Relation" dataDxfId="277">
      <calculatedColumnFormula>IFERROR(VLOOKUP(FormDefault[[#This Row],[R]],RelationTable[[Display]:[RELID]],2,0),"")</calculatedColumnFormula>
    </tableColumn>
    <tableColumn id="7" name="Attribute" dataDxfId="276"/>
    <tableColumn id="20" name="REL1" dataDxfId="275">
      <calculatedColumnFormula>IFERROR(VLOOKUP(FormDefault[[#This Row],[R1]],RelationTable[[Display]:[RELID]],2,0),"")</calculatedColumnFormula>
    </tableColumn>
    <tableColumn id="19" name="REL2" dataDxfId="274">
      <calculatedColumnFormula>IFERROR(VLOOKUP(FormDefault[[#This Row],[R2]],RelationTable[[Display]:[RELID]],2,0),"")</calculatedColumnFormula>
    </tableColumn>
    <tableColumn id="18" name="REL3" dataDxfId="273">
      <calculatedColumnFormula>IFERROR(VLOOKUP(FormDefault[[#This Row],[R3]],RelationTable[[Display]:[RELID]],2,0),"")</calculatedColumnFormula>
    </tableColumn>
    <tableColumn id="13" name="Method" dataDxfId="272"/>
    <tableColumn id="17" name="R" dataDxfId="271"/>
    <tableColumn id="14" name="R1" dataDxfId="270"/>
    <tableColumn id="15" name="R2" dataDxfId="269"/>
    <tableColumn id="16" name="R3" dataDxfId="268"/>
    <tableColumn id="8" name="R12" dataDxfId="267"/>
    <tableColumn id="9" name="R22" dataDxfId="266"/>
    <tableColumn id="10" name="R32" dataDxfId="265"/>
    <tableColumn id="11" name="Method2" dataDxfId="264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63" dataDxfId="262">
  <autoFilter ref="BU1:CD2"/>
  <tableColumns count="10">
    <tableColumn id="1" name="Primary" dataDxfId="261">
      <calculatedColumnFormula>'Table Seed Map'!$A$22&amp;"-"&amp;COUNTA($BV$1:FormCollection[[#This Row],[Main Form for Collection]])-1</calculatedColumnFormula>
    </tableColumn>
    <tableColumn id="2" name="Main Form for Collection" dataDxfId="260"/>
    <tableColumn id="3" name="Collection Form" dataDxfId="259"/>
    <tableColumn id="4" name="Relation" dataDxfId="258"/>
    <tableColumn id="5" name="Foreign Field" dataDxfId="257"/>
    <tableColumn id="6" name="No" dataDxfId="25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55">
      <calculatedColumnFormula>IFERROR(VLOOKUP(FormCollection[Main Form for Collection],ResourceForms[[FormName]:[ID]],4,0),"resource_form")</calculatedColumnFormula>
    </tableColumn>
    <tableColumn id="8" name="Collection Form2" dataDxfId="254">
      <calculatedColumnFormula>IFERROR(VLOOKUP(FormCollection[Collection Form],ResourceForms[[FormName]:[ID]],4,0),"collection_form")</calculatedColumnFormula>
    </tableColumn>
    <tableColumn id="9" name="Relation3" dataDxfId="253">
      <calculatedColumnFormula>IFERROR(VLOOKUP(FormCollection[Relation],RelationTable[[Display]:[RELID]],2,0),"")</calculatedColumnFormula>
    </tableColumn>
    <tableColumn id="10" name="Foreign" dataDxfId="25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51" dataDxfId="250">
  <autoFilter ref="DB1:DL2"/>
  <tableColumns count="11">
    <tableColumn id="1" name="Field for Depend" dataDxfId="249"/>
    <tableColumn id="9" name="Primary" dataDxfId="248">
      <calculatedColumnFormula>'Table Seed Map'!$A$18&amp;"-"&amp;COUNTA($DB$2:FieldDepends[[#This Row],[Field for Depend]])</calculatedColumnFormula>
    </tableColumn>
    <tableColumn id="10" name="ID" dataDxfId="24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46">
      <calculatedColumnFormula>IFERROR(VLOOKUP(FieldDepends[[#This Row],[Field for Depend]],FormFields[[Field Name]:[ID]],2,0),"form_field")</calculatedColumnFormula>
    </tableColumn>
    <tableColumn id="2" name="Field name - depends on" dataDxfId="245"/>
    <tableColumn id="3" name="Database Field" dataDxfId="244"/>
    <tableColumn id="4" name="Operator" dataDxfId="243"/>
    <tableColumn id="5" name="Compare Method" dataDxfId="242"/>
    <tableColumn id="11" name="Method" dataDxfId="241"/>
    <tableColumn id="6" name="Value DB Field" dataDxfId="240"/>
    <tableColumn id="7" name="Ignore Null" dataDxfId="239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8" dataDxfId="237">
  <autoFilter ref="DN1:DW2"/>
  <tableColumns count="10">
    <tableColumn id="1" name="Field for Dynamic" dataDxfId="236"/>
    <tableColumn id="9" name="Primary" dataDxfId="235">
      <calculatedColumnFormula>'Table Seed Map'!$A$16&amp;"-"&amp;COUNTA($DN$2:FieldDynamic[[#This Row],[Field for Dynamic]])</calculatedColumnFormula>
    </tableColumn>
    <tableColumn id="10" name="ID" dataDxfId="23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33">
      <calculatedColumnFormula>IFERROR(VLOOKUP(FieldDynamic[[#This Row],[Field for Dynamic]],FormFields[[Field Name]:[ID]],2,0),"form_field")</calculatedColumnFormula>
    </tableColumn>
    <tableColumn id="2" name="Type" dataDxfId="232"/>
    <tableColumn id="3" name="Depend Field" dataDxfId="231"/>
    <tableColumn id="4" name="Alter On" dataDxfId="230"/>
    <tableColumn id="5" name="Value" dataDxfId="229"/>
    <tableColumn id="11" name="Values" dataDxfId="228"/>
    <tableColumn id="6" name="Operator" dataDxfId="227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26" dataDxfId="225">
  <autoFilter ref="DY1:ES2"/>
  <tableColumns count="21">
    <tableColumn id="1" name="Form for Data Mapping" dataDxfId="224"/>
    <tableColumn id="2" name="Resource Data" dataDxfId="223"/>
    <tableColumn id="3" name="Form Field" dataDxfId="222"/>
    <tableColumn id="4" name="Primary" dataDxfId="221">
      <calculatedColumnFormula>'Table Seed Map'!$A$20&amp;"-"&amp;-1+COUNTA($DY$1:FormDataMapping[[#This Row],[Form for Data Mapping]])</calculatedColumnFormula>
    </tableColumn>
    <tableColumn id="5" name="ID" dataDxfId="22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7">
      <calculatedColumnFormula>IF(FormDataMapping[[#This Row],[Form for Data Mapping]]="","form_field",VLOOKUP(FormDataMapping[Form Field],FormFields[[Field Name]:[ID]],2,0))</calculatedColumnFormula>
    </tableColumn>
    <tableColumn id="9" name="Attribute" dataDxfId="216"/>
    <tableColumn id="10" name="R0" dataDxfId="21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1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1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1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1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1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9"/>
    <tableColumn id="17" name="Rel1" dataDxfId="208"/>
    <tableColumn id="18" name="Rel2" dataDxfId="207"/>
    <tableColumn id="19" name="Rel3" dataDxfId="206"/>
    <tableColumn id="20" name="Rel4" dataDxfId="205"/>
    <tableColumn id="21" name="Rel5" dataDxfId="204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0" totalsRowShown="0" dataDxfId="203">
  <autoFilter ref="A1:H30"/>
  <tableColumns count="8">
    <tableColumn id="1" name="No" dataDxfId="202">
      <calculatedColumnFormula>IFERROR($A1+1,1)</calculatedColumnFormula>
    </tableColumn>
    <tableColumn id="2" name="Filename" dataDxfId="201"/>
    <tableColumn id="9" name="Table" dataDxfId="200">
      <calculatedColumnFormula>MID(MigrationRenamer[Filename],26,LEN(MigrationRenamer[Filename])-35)</calculatedColumnFormula>
    </tableColumn>
    <tableColumn id="3" name="Date Part" dataDxfId="199">
      <calculatedColumnFormula>"2019_03_28_"</calculatedColumnFormula>
    </tableColumn>
    <tableColumn id="4" name="Sequence" dataDxfId="198">
      <calculatedColumnFormula>TEXT(MATCH(MigrationRenamer[[#This Row],[Table]],Tables[Table],0),"000000")</calculatedColumnFormula>
    </tableColumn>
    <tableColumn id="5" name="Name Part" dataDxfId="197">
      <calculatedColumnFormula>RIGHT(MigrationRenamer[Filename],LEN(MigrationRenamer[Filename])-LEN(MigrationRenamer[Date Part])-LEN(MigrationRenamer[Sequence]))</calculatedColumnFormula>
    </tableColumn>
    <tableColumn id="6" name="New Name" dataDxfId="196">
      <calculatedColumnFormula>MigrationRenamer[Date Part]&amp;MigrationRenamer[Sequence]&amp;MigrationRenamer[Name Part]</calculatedColumnFormula>
    </tableColumn>
    <tableColumn id="7" name="CMD" dataDxfId="19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11" totalsRowShown="0" dataDxfId="467">
  <autoFilter ref="A1:J311"/>
  <tableColumns count="10">
    <tableColumn id="1" name="Column" dataDxfId="466"/>
    <tableColumn id="2" name="Type" dataDxfId="465"/>
    <tableColumn id="3" name="Name" dataDxfId="464"/>
    <tableColumn id="4" name="Length/Enum" dataDxfId="463"/>
    <tableColumn id="5" name="Method1" dataDxfId="462"/>
    <tableColumn id="6" name="Method2" dataDxfId="461"/>
    <tableColumn id="7" name="Method3" dataDxfId="460"/>
    <tableColumn id="8" name="Method4" dataDxfId="459"/>
    <tableColumn id="9" name="Method5" dataDxfId="458"/>
    <tableColumn id="10" name="Usage" dataDxfId="457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94">
  <autoFilter ref="A1:K18"/>
  <tableColumns count="11">
    <tableColumn id="1" name="Primary" dataDxfId="193">
      <calculatedColumnFormula>'Table Seed Map'!$A$24&amp;"-"&amp;COUNTA($B$1:ResourceList[[#This Row],[Resource Name]])-1</calculatedColumnFormula>
    </tableColumn>
    <tableColumn id="2" name="Resource Name" dataDxfId="192"/>
    <tableColumn id="8" name="ListDisplayName" dataDxfId="191">
      <calculatedColumnFormula>ResourceList[[#This Row],[Resource Name]]&amp;"/"&amp;ResourceList[[#This Row],[Name]]</calculatedColumnFormula>
    </tableColumn>
    <tableColumn id="3" name="No" dataDxfId="19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9">
      <calculatedColumnFormula>IFERROR(VLOOKUP(ResourceList[[#This Row],[Resource Name]],ResourceTable[[RName]:[No]],3,0),"resource")</calculatedColumnFormula>
    </tableColumn>
    <tableColumn id="4" name="Name" dataDxfId="188"/>
    <tableColumn id="5" name="Description" dataDxfId="187"/>
    <tableColumn id="6" name="Title" dataDxfId="186"/>
    <tableColumn id="11" name="Identity" dataDxfId="185"/>
    <tableColumn id="10" name="Page" dataDxfId="184"/>
    <tableColumn id="9" name="ID" dataDxfId="18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82" dataDxfId="181">
  <autoFilter ref="M1:AD17"/>
  <tableColumns count="18">
    <tableColumn id="1" name="List Name" dataDxfId="180"/>
    <tableColumn id="2" name="LID" dataDxfId="179">
      <calculatedColumnFormula>VLOOKUP(ListExtras[[#This Row],[List Name]],ResourceList[[ListDisplayName]:[No]],2,0)</calculatedColumnFormula>
    </tableColumn>
    <tableColumn id="3" name="Scope Name" dataDxfId="178"/>
    <tableColumn id="4" name="Relation Name" dataDxfId="177"/>
    <tableColumn id="5" name="R1 Name" dataDxfId="176"/>
    <tableColumn id="6" name="R2 Name" dataDxfId="175"/>
    <tableColumn id="7" name="R3 Name" dataDxfId="174"/>
    <tableColumn id="8" name="Scope Primary" dataDxfId="173">
      <calculatedColumnFormula>'Table Seed Map'!$A$25&amp;"-"&amp;COUNT($W$1:ListExtras[[#This Row],[Scope ID]])</calculatedColumnFormula>
    </tableColumn>
    <tableColumn id="9" name="Scope Table ID" dataDxfId="17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71">
      <calculatedColumnFormula>IF(ListExtras[[#This Row],[LID]]=0,"resource_list",ListExtras[[#This Row],[LID]])</calculatedColumnFormula>
    </tableColumn>
    <tableColumn id="11" name="Scope ID" dataDxfId="17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9">
      <calculatedColumnFormula>'Table Seed Map'!$A$26&amp;"-"&amp;COUNT($AA$1:ListExtras[[#This Row],[Relation]])</calculatedColumnFormula>
    </tableColumn>
    <tableColumn id="13" name="Relation Table ID" dataDxfId="16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7">
      <calculatedColumnFormula>IF(ListExtras[[#This Row],[LID]]=0,"resource_list",ListExtras[[#This Row],[LID]])</calculatedColumnFormula>
    </tableColumn>
    <tableColumn id="15" name="Relation" dataDxfId="166">
      <calculatedColumnFormula>IFERROR(VLOOKUP(ListExtras[[#This Row],[Relation Name]],RelationTable[[Display]:[RELID]],2,0),IF(ListExtras[[#This Row],[LID]]=0,"relation",""))</calculatedColumnFormula>
    </tableColumn>
    <tableColumn id="16" name="R1" dataDxfId="165">
      <calculatedColumnFormula>IFERROR(VLOOKUP(ListExtras[[#This Row],[R1 Name]],RelationTable[[Display]:[RELID]],2,0),IF(ListExtras[[#This Row],[LID]]=0,"nest_relation1",""))</calculatedColumnFormula>
    </tableColumn>
    <tableColumn id="17" name="R2" dataDxfId="164">
      <calculatedColumnFormula>IFERROR(VLOOKUP(ListExtras[[#This Row],[R2 Name]],RelationTable[[Display]:[RELID]],2,0),IF(ListExtras[[#This Row],[LID]]=0,"nest_relation2",""))</calculatedColumnFormula>
    </tableColumn>
    <tableColumn id="18" name="R3" dataDxfId="16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9" totalsRowShown="0" headerRowDxfId="162" dataDxfId="161">
  <autoFilter ref="AF1:AR29"/>
  <tableColumns count="13">
    <tableColumn id="13" name="Primary" dataDxfId="160">
      <calculatedColumnFormula>'Table Seed Map'!$A$28&amp;"-"&amp;COUNTA($AH$1:ListSearch[[#This Row],[No]])-2</calculatedColumnFormula>
    </tableColumn>
    <tableColumn id="1" name="List Name for Search" dataDxfId="159"/>
    <tableColumn id="2" name="No" dataDxfId="15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7">
      <calculatedColumnFormula>IFERROR(VLOOKUP(ListSearch[[#This Row],[List Name for Search]],ResourceList[[ListDisplayName]:[No]],2,0),"resource_list")</calculatedColumnFormula>
    </tableColumn>
    <tableColumn id="4" name="Field" dataDxfId="156"/>
    <tableColumn id="5" name="REL" dataDxfId="15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5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5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5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51"/>
    <tableColumn id="10" name="Relation 1" dataDxfId="150"/>
    <tableColumn id="11" name="Relation 2" dataDxfId="149"/>
    <tableColumn id="12" name="Relation 3" dataDxfId="148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3" totalsRowShown="0" headerRowDxfId="147" dataDxfId="146">
  <autoFilter ref="AT1:BE53"/>
  <tableColumns count="12">
    <tableColumn id="13" name="Primary" dataDxfId="145">
      <calculatedColumnFormula>'Table Seed Map'!$A$27&amp;"-"&amp;COUNTA($AV$1:ListLayout[[#This Row],[No]])-2</calculatedColumnFormula>
    </tableColumn>
    <tableColumn id="1" name="List Name for Layout" dataDxfId="144"/>
    <tableColumn id="2" name="No" dataDxfId="14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42">
      <calculatedColumnFormula>IFERROR(VLOOKUP(ListLayout[[#This Row],[List Name for Layout]],ResourceList[[ListDisplayName]:[No]],2,0),"resource_list")</calculatedColumnFormula>
    </tableColumn>
    <tableColumn id="14" name="Label" dataDxfId="141"/>
    <tableColumn id="4" name="Field" dataDxfId="140"/>
    <tableColumn id="5" name="REL" dataDxfId="13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36"/>
    <tableColumn id="10" name="Relation 1" dataDxfId="135"/>
    <tableColumn id="11" name="Relation 2" dataDxfId="134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33">
  <autoFilter ref="A1:J9"/>
  <tableColumns count="10">
    <tableColumn id="1" name="Primary" dataDxfId="132">
      <calculatedColumnFormula>'Table Seed Map'!$A$29&amp;"-"&amp;COUNTA($E$1:ResourceData[[#This Row],[Resource]])-2</calculatedColumnFormula>
    </tableColumn>
    <tableColumn id="2" name="Resource Name" dataDxfId="131"/>
    <tableColumn id="8" name="DataDisplayName" dataDxfId="130">
      <calculatedColumnFormula>ResourceData[[#This Row],[Resource Name]]&amp;"/"&amp;ResourceData[[#This Row],[Name]]</calculatedColumnFormula>
    </tableColumn>
    <tableColumn id="3" name="No" dataDxfId="12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8">
      <calculatedColumnFormula>IFERROR(VLOOKUP(ResourceData[[#This Row],[Resource Name]],ResourceTable[[RName]:[No]],3,0),"resource")</calculatedColumnFormula>
    </tableColumn>
    <tableColumn id="4" name="Name" dataDxfId="127"/>
    <tableColumn id="5" name="Description" dataDxfId="126"/>
    <tableColumn id="6" name="Title Field" dataDxfId="125"/>
    <tableColumn id="9" name="Method" dataDxfId="124"/>
    <tableColumn id="10" name="ID" dataDxfId="12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22" dataDxfId="121">
  <autoFilter ref="L1:AC10"/>
  <tableColumns count="18">
    <tableColumn id="1" name="Data Name" dataDxfId="120"/>
    <tableColumn id="2" name="DID" dataDxfId="119">
      <calculatedColumnFormula>VLOOKUP(DataExtra[[#This Row],[Data Name]],ResourceData[[DataDisplayName]:[No]],2,0)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Map'!$A$30&amp;"-"&amp;COUNT($V$1:DataExtra[[#This Row],[Scope ID]])</calculatedColumnFormula>
    </tableColumn>
    <tableColumn id="9" name="Scope Table ID" dataDxfId="11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11">
      <calculatedColumnFormula>IF(DataExtra[[#This Row],[DID]]=0,"resource_data",DataExtra[[#This Row],[DID]])</calculatedColumnFormula>
    </tableColumn>
    <tableColumn id="11" name="Scope ID" dataDxfId="11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9">
      <calculatedColumnFormula>'Table Seed Map'!$A$31&amp;"-"&amp;COUNT($Z$1:DataExtra[[#This Row],[Relation]])</calculatedColumnFormula>
    </tableColumn>
    <tableColumn id="13" name="Relation Table ID" dataDxfId="10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7">
      <calculatedColumnFormula>IF(DataExtra[[#This Row],[DID]]=0,"resource_data",DataExtra[[#This Row],[DID]])</calculatedColumnFormula>
    </tableColumn>
    <tableColumn id="15" name="Relation" dataDxfId="106">
      <calculatedColumnFormula>IFERROR(VLOOKUP(DataExtra[[#This Row],[Relation Name]],RelationTable[[Display]:[RELID]],2,0),IF(DataExtra[[#This Row],[DID]]=0,"relation",""))</calculatedColumnFormula>
    </tableColumn>
    <tableColumn id="16" name="R1" dataDxfId="105">
      <calculatedColumnFormula>IFERROR(VLOOKUP(DataExtra[[#This Row],[R1 Name]],RelationTable[[Display]:[RELID]],2,0),IF(DataExtra[[#This Row],[DID]]=0,"nest_relation1",""))</calculatedColumnFormula>
    </tableColumn>
    <tableColumn id="17" name="R2" dataDxfId="104">
      <calculatedColumnFormula>IFERROR(VLOOKUP(DataExtra[[#This Row],[R2 Name]],RelationTable[[Display]:[RELID]],2,0),IF(DataExtra[[#This Row],[DID]]=0,"nest_relation2",""))</calculatedColumnFormula>
    </tableColumn>
    <tableColumn id="18" name="R3" dataDxfId="10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102" dataDxfId="101">
  <autoFilter ref="AE1:AN16"/>
  <tableColumns count="10">
    <tableColumn id="13" name="Primary" dataDxfId="100">
      <calculatedColumnFormula>'Table Seed Map'!$A$32&amp;"-"&amp;COUNTA($AF$1:DataViewSection[[#This Row],[Data Name for Layout]])-1</calculatedColumnFormula>
    </tableColumn>
    <tableColumn id="1" name="Data Name for Layout" dataDxfId="99"/>
    <tableColumn id="17" name="DataSectionDisplayName" dataDxfId="9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96">
      <calculatedColumnFormula>IFERROR(VLOOKUP(DataViewSection[[#This Row],[Data Name for Layout]],ResourceData[[DataDisplayName]:[No]],2,0),"resource_data")</calculatedColumnFormula>
    </tableColumn>
    <tableColumn id="14" name="Title" dataDxfId="95"/>
    <tableColumn id="15" name="Title Field" dataDxfId="94"/>
    <tableColumn id="16" name="Rel" dataDxfId="93">
      <calculatedColumnFormula>IFERROR(VLOOKUP(DataViewSection[[#This Row],[Relation]],RelationTable[[Display]:[RELID]],2,0),"")</calculatedColumnFormula>
    </tableColumn>
    <tableColumn id="4" name="Colspan" dataDxfId="92"/>
    <tableColumn id="9" name="Relation" dataDxfId="91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0" totalsRowShown="0" headerRowDxfId="90" dataDxfId="89">
  <autoFilter ref="AP1:AW50"/>
  <tableColumns count="8">
    <tableColumn id="13" name="Primary" dataDxfId="88">
      <calculatedColumnFormula>'Table Seed Map'!$A$33&amp;"-"&amp;-1+COUNTA($AQ$1:DataViewSectionItem[[#This Row],[Data Section for Items]])</calculatedColumnFormula>
    </tableColumn>
    <tableColumn id="1" name="Data Section for Items" dataDxfId="87"/>
    <tableColumn id="2" name="No" dataDxfId="8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8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84"/>
    <tableColumn id="4" name="Attribute" dataDxfId="83"/>
    <tableColumn id="5" name="REL" dataDxfId="8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81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80" dataDxfId="79">
  <autoFilter ref="A1:Y48"/>
  <tableColumns count="25">
    <tableColumn id="10" name="Primary" dataDxfId="78">
      <calculatedColumnFormula>'Table Seed Map'!$A$34&amp;"-"&amp;(COUNTA($E$1:ResourceAction[[#This Row],[Resource]])-2)</calculatedColumnFormula>
    </tableColumn>
    <tableColumn id="13" name="Display" dataDxfId="77">
      <calculatedColumnFormula>ResourceAction[[#This Row],[Resource Name]]&amp;"/"&amp;ResourceAction[[#This Row],[Name]]</calculatedColumnFormula>
    </tableColumn>
    <tableColumn id="2" name="Resource Name" dataDxfId="76"/>
    <tableColumn id="11" name="No" dataDxfId="7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74">
      <calculatedColumnFormula>IFERROR(VLOOKUP(ResourceAction[[#This Row],[Resource Name]],ResourceTable[[RName]:[No]],3,0),"resource")</calculatedColumnFormula>
    </tableColumn>
    <tableColumn id="4" name="Name" dataDxfId="73"/>
    <tableColumn id="6" name="Description" dataDxfId="72"/>
    <tableColumn id="7" name="Title" dataDxfId="71"/>
    <tableColumn id="8" name="Type" dataDxfId="70"/>
    <tableColumn id="9" name="Menu" dataDxfId="69"/>
    <tableColumn id="20" name="Primary Method" dataDxfId="68">
      <calculatedColumnFormula>'Table Seed Map'!$A$35&amp;"-"&amp;(COUNTA($E$1:ResourceAction[[#This Row],[Resource]])-2)</calculatedColumnFormula>
    </tableColumn>
    <tableColumn id="12" name="Method ID" dataDxfId="6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66">
      <calculatedColumnFormula>IF(ResourceAction[[#This Row],[No]]="id","resource_action",ResourceAction[[#This Row],[No]])</calculatedColumnFormula>
    </tableColumn>
    <tableColumn id="15" name="Method Type" dataDxfId="65"/>
    <tableColumn id="16" name="IDN 1" dataDxfId="6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6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6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6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6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9"/>
    <tableColumn id="22" name="IDN2" dataDxfId="58"/>
    <tableColumn id="24" name="IDN3" dataDxfId="57"/>
    <tableColumn id="25" name="IDN4" dataDxfId="56"/>
    <tableColumn id="23" name="IDN5" dataDxfId="55"/>
    <tableColumn id="1" name="AID" dataDxfId="5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53" dataDxfId="52">
  <autoFilter ref="AA1:AL27"/>
  <tableColumns count="12">
    <tableColumn id="1" name="Action Name" dataDxfId="51"/>
    <tableColumn id="3" name="Action" dataDxfId="50">
      <calculatedColumnFormula>VLOOKUP(ActionListNData[[#This Row],[Action Name]],ResourceAction[[Display]:[No]],3,0)</calculatedColumnFormula>
    </tableColumn>
    <tableColumn id="5" name="Resource List" dataDxfId="49"/>
    <tableColumn id="6" name="Resource Data" dataDxfId="48"/>
    <tableColumn id="9" name="Primary List" dataDxfId="47">
      <calculatedColumnFormula>'Table Seed Map'!$A$37&amp;"-"&amp;-1+COUNTA($AC$1:ActionListNData[[#This Row],[Resource List]])</calculatedColumnFormula>
    </tableColumn>
    <tableColumn id="10" name="List ID" dataDxfId="4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45">
      <calculatedColumnFormula>ActionListNData[[#This Row],[Action]]</calculatedColumnFormula>
    </tableColumn>
    <tableColumn id="4" name="List" dataDxfId="4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43">
      <calculatedColumnFormula>'Table Seed Map'!$A$38&amp;"-"&amp;-1+COUNTA($AD$1:ActionListNData[[#This Row],[Resource Data]])</calculatedColumnFormula>
    </tableColumn>
    <tableColumn id="12" name="Data ID" dataDxfId="4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41">
      <calculatedColumnFormula>ActionListNData[[#This Row],[Action]]</calculatedColumnFormula>
    </tableColumn>
    <tableColumn id="2" name="Data" dataDxfId="4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8" totalsRowShown="0" dataDxfId="456">
  <autoFilter ref="A1:K368"/>
  <tableColumns count="11">
    <tableColumn id="2" name="Table" dataDxfId="455"/>
    <tableColumn id="3" name="Field" dataDxfId="454"/>
    <tableColumn id="5" name="Type" dataDxfId="453">
      <calculatedColumnFormula>VLOOKUP(TableFields[Field],Columns[],2,0)&amp;"("</calculatedColumnFormula>
    </tableColumn>
    <tableColumn id="4" name="Name" dataDxfId="452">
      <calculatedColumnFormula>IF(VLOOKUP(TableFields[Field],Columns[],3,0)&lt;&gt;"","'"&amp;VLOOKUP(TableFields[Field],Columns[],3,0)&amp;"'","")</calculatedColumnFormula>
    </tableColumn>
    <tableColumn id="6" name="Arg2" dataDxfId="451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50">
      <calculatedColumnFormula>IF(VLOOKUP(TableFields[Field],Columns[],5,0)=0,"","-&gt;"&amp;VLOOKUP(TableFields[Field],Columns[],5,0))</calculatedColumnFormula>
    </tableColumn>
    <tableColumn id="8" name="Method2" dataDxfId="449">
      <calculatedColumnFormula>IF(VLOOKUP(TableFields[Field],Columns[],6,0)=0,"","-&gt;"&amp;VLOOKUP(TableFields[Field],Columns[],6,0))</calculatedColumnFormula>
    </tableColumn>
    <tableColumn id="9" name="Method3" dataDxfId="448">
      <calculatedColumnFormula>IF(VLOOKUP(TableFields[Field],Columns[],7,0)=0,"","-&gt;"&amp;VLOOKUP(TableFields[Field],Columns[],7,0))</calculatedColumnFormula>
    </tableColumn>
    <tableColumn id="10" name="Method4" dataDxfId="447">
      <calculatedColumnFormula>IF(VLOOKUP(TableFields[Field],Columns[],8,0)=0,"","-&gt;"&amp;VLOOKUP(TableFields[Field],Columns[],8,0))</calculatedColumnFormula>
    </tableColumn>
    <tableColumn id="11" name="Method5" dataDxfId="446">
      <calculatedColumnFormula>IF(VLOOKUP(TableFields[Field],Columns[],9,0)=0,"","-&gt;"&amp;VLOOKUP(TableFields[Field],Columns[],9,0))</calculatedColumnFormula>
    </tableColumn>
    <tableColumn id="12" name="Statement" dataDxfId="445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9" dataDxfId="38">
  <autoFilter ref="AN1:AS2"/>
  <tableColumns count="6">
    <tableColumn id="1" name="Action Name for Attr" dataDxfId="37"/>
    <tableColumn id="5" name="Primary" dataDxfId="36">
      <calculatedColumnFormula>'Table Seed Map'!$A$36&amp;"-"&amp;(COUNTA($AN$2:ActionAttr[[#This Row],[Action Name for Attr]]))</calculatedColumnFormula>
    </tableColumn>
    <tableColumn id="6" name="No" dataDxfId="3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3"/>
    <tableColumn id="3" name="Value" dataDxfId="32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1" dataDxfId="30">
  <autoFilter ref="A1:H6"/>
  <tableColumns count="8">
    <tableColumn id="1" name="Type" dataDxfId="29"/>
    <tableColumn id="2" name="Table Name" dataDxfId="28"/>
    <tableColumn id="3" name="Count Field" dataDxfId="27"/>
    <tableColumn id="4" name="Count Reduce" dataDxfId="26"/>
    <tableColumn id="5" name="Records" dataDxfId="25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4"/>
    <tableColumn id="8" name="Name Field Position" dataDxfId="23"/>
    <tableColumn id="9" name="ID Field Position" dataDxfId="22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1" dataDxfId="20">
  <autoFilter ref="J1:P501"/>
  <tableColumns count="7">
    <tableColumn id="1" name="No" dataDxfId="19">
      <calculatedColumnFormula>IFERROR($J1+1,1)</calculatedColumnFormula>
    </tableColumn>
    <tableColumn id="2" name="Type" dataDxfId="18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7">
      <calculatedColumnFormula>IF(IDNMaps[[#This Row],[Type]]="","",COUNTIF($K$1:IDNMaps[[#This Row],[Type]],IDNMaps[[#This Row],[Type]]))</calculatedColumnFormula>
    </tableColumn>
    <tableColumn id="4" name="Primary" dataDxfId="16">
      <calculatedColumnFormula>IFERROR(VLOOKUP(IDNMaps[[#This Row],[Type]],RecordCount[],6,0)&amp;"-"&amp;IDNMaps[[#This Row],[Type Count]],"")</calculatedColumnFormula>
    </tableColumn>
    <tableColumn id="5" name="Name" dataDxfId="15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4">
      <calculatedColumnFormula>IF(IDNMaps[[#This Row],[Name]]="","","("&amp;IDNMaps[[#This Row],[Type]]&amp;") "&amp;IDNMaps[[#This Row],[Name]])</calculatedColumnFormula>
    </tableColumn>
    <tableColumn id="7" name="ID" dataDxfId="13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2" totalsRowShown="0" headerRowDxfId="444" dataDxfId="443">
  <autoFilter ref="A1:R62"/>
  <tableColumns count="18">
    <tableColumn id="19" name="TRCode" dataDxfId="442">
      <calculatedColumnFormula>TableData[Table Name]&amp;"-"&amp;(COUNTIF($B$1:TableData[[#This Row],[Table Name]],TableData[[#This Row],[Table Name]])-1)</calculatedColumnFormula>
    </tableColumn>
    <tableColumn id="1" name="Table Name" dataDxfId="441"/>
    <tableColumn id="2" name="Record No" dataDxfId="440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9"/>
    <tableColumn id="4" name="2" dataDxfId="438"/>
    <tableColumn id="5" name="3" dataDxfId="437"/>
    <tableColumn id="6" name="4" dataDxfId="436"/>
    <tableColumn id="7" name="5" dataDxfId="435"/>
    <tableColumn id="8" name="6" dataDxfId="434"/>
    <tableColumn id="9" name="7" dataDxfId="433"/>
    <tableColumn id="10" name="8" dataDxfId="432"/>
    <tableColumn id="11" name="9" dataDxfId="431"/>
    <tableColumn id="12" name="10" dataDxfId="430"/>
    <tableColumn id="13" name="11" dataDxfId="429"/>
    <tableColumn id="14" name="12" dataDxfId="428"/>
    <tableColumn id="15" name="13" dataDxfId="427"/>
    <tableColumn id="16" name="14" dataDxfId="426"/>
    <tableColumn id="17" name="15" dataDxfId="42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24">
  <autoFilter ref="A1:K70"/>
  <tableColumns count="11">
    <tableColumn id="1" name="Name" dataDxfId="423"/>
    <tableColumn id="3" name="Table Name" dataDxfId="422"/>
    <tableColumn id="20" name="NS" dataDxfId="421">
      <calculatedColumnFormula>VLOOKUP(SeedMap[Table Name],Tables[],4,0)</calculatedColumnFormula>
    </tableColumn>
    <tableColumn id="21" name="Model" dataDxfId="420">
      <calculatedColumnFormula>VLOOKUP(SeedMap[Table Name],Tables[],5,0)</calculatedColumnFormula>
    </tableColumn>
    <tableColumn id="6" name="Data Table" dataDxfId="419"/>
    <tableColumn id="7" name="Data Range" dataDxfId="418"/>
    <tableColumn id="8" name="Skip Columns" dataDxfId="417"/>
    <tableColumn id="4" name="Query Method" dataDxfId="416"/>
    <tableColumn id="2" name="Last ID" dataDxfId="415"/>
    <tableColumn id="5" name="AI Change Query" dataDxfId="414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3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12">
  <autoFilter ref="A1:M31"/>
  <tableColumns count="13">
    <tableColumn id="11" name="Primary" dataDxfId="411">
      <calculatedColumnFormula>Page&amp;"-"&amp;(COUNTA($E$1:ResourceTable[[#This Row],[Name]])-2)</calculatedColumnFormula>
    </tableColumn>
    <tableColumn id="12" name="RName" dataDxfId="410">
      <calculatedColumnFormula>ResourceTable[[#This Row],[Name]]</calculatedColumnFormula>
    </tableColumn>
    <tableColumn id="13" name="RID" dataDxfId="409">
      <calculatedColumnFormula>COUNTA($A$1:ResourceTable[[#This Row],[Primary]])-2</calculatedColumnFormula>
    </tableColumn>
    <tableColumn id="1" name="No" dataDxfId="408">
      <calculatedColumnFormula>IF(ResourceTable[[#This Row],[RID]]=0,"id",ResourceTable[[#This Row],[RID]]+IF(ISNUMBER(VLOOKUP(Page,SeedMap[],9,0)),VLOOKUP(Page,SeedMap[],9,0),0))</calculatedColumnFormula>
    </tableColumn>
    <tableColumn id="2" name="Name" dataDxfId="407"/>
    <tableColumn id="3" name="Description" dataDxfId="406"/>
    <tableColumn id="4" name="Title" dataDxfId="405"/>
    <tableColumn id="5" name="NS" dataDxfId="404">
      <calculatedColumnFormula>"Milestone\SS\Model"</calculatedColumnFormula>
    </tableColumn>
    <tableColumn id="6" name="Table" dataDxfId="403"/>
    <tableColumn id="8" name="Controller" dataDxfId="402"/>
    <tableColumn id="9" name="Controller NS" dataDxfId="401"/>
    <tableColumn id="7" name="Development" dataDxfId="400"/>
    <tableColumn id="10" name="RID2" dataDxfId="39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8">
  <autoFilter ref="O1:Z5"/>
  <tableColumns count="12">
    <tableColumn id="1" name="Select Resource for Default" dataDxfId="397"/>
    <tableColumn id="2" name="List" dataDxfId="396"/>
    <tableColumn id="3" name="Form" dataDxfId="395"/>
    <tableColumn id="4" name="Data" dataDxfId="394"/>
    <tableColumn id="5" name="FormWithData" dataDxfId="393"/>
    <tableColumn id="6" name="Primary" dataDxfId="392">
      <calculatedColumnFormula>'Table Seed Map'!$A$39&amp;"-"&amp;COUNTA($O$2:ResourceDefaultsTable[[#This Row],[Select Resource for Default]])</calculatedColumnFormula>
    </tableColumn>
    <tableColumn id="12" name="ID" dataDxfId="39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9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3" totalsRowShown="0" dataDxfId="385">
  <autoFilter ref="A1:N43"/>
  <tableColumns count="14">
    <tableColumn id="11" name="Primary" dataDxfId="384">
      <calculatedColumnFormula>Page&amp;"-"&amp;(COUNTA($E$1:RelationTable[[#This Row],[Resource]])-1)</calculatedColumnFormula>
    </tableColumn>
    <tableColumn id="1" name="No" dataDxfId="38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2">
      <calculatedColumnFormula>RelationTable[[#This Row],[Resource]]&amp;"/"&amp;RelationTable[[#This Row],[Method]]</calculatedColumnFormula>
    </tableColumn>
    <tableColumn id="14" name="RELID" dataDxfId="381">
      <calculatedColumnFormula>RelationTable[[#This Row],[No]]</calculatedColumnFormula>
    </tableColumn>
    <tableColumn id="3" name="Resource" dataDxfId="380"/>
    <tableColumn id="4" name="Relate Resource" dataDxfId="379"/>
    <tableColumn id="12" name="ID" dataDxfId="378">
      <calculatedColumnFormula>RelationTable[[#This Row],[No]]</calculatedColumnFormula>
    </tableColumn>
    <tableColumn id="2" name="Resource Id" dataDxfId="377">
      <calculatedColumnFormula>IF(RelationTable[[#This Row],[No]]="id","resource",VLOOKUP(RelationTable[Resource],CHOOSE({1,2},ResourceTable[Name],ResourceTable[No]),2,0))</calculatedColumnFormula>
    </tableColumn>
    <tableColumn id="5" name="Name" dataDxfId="376"/>
    <tableColumn id="6" name="Description" dataDxfId="375"/>
    <tableColumn id="7" name="Method" dataDxfId="374"/>
    <tableColumn id="8" name="Type" dataDxfId="373"/>
    <tableColumn id="10" name="Relate Id" dataDxfId="372">
      <calculatedColumnFormula>VLOOKUP(RelationTable[Relate Resource],CHOOSE({1,2},ResourceTable[Name],ResourceTable[No]),2,0)</calculatedColumnFormula>
    </tableColumn>
    <tableColumn id="9" name="RID" dataDxfId="37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3" totalsRowShown="0" dataDxfId="370">
  <autoFilter ref="P1:W13"/>
  <tableColumns count="8">
    <tableColumn id="1" name="Primary" dataDxfId="369">
      <calculatedColumnFormula>'Table Seed Map'!$A$9&amp;"-"&amp;COUNTA($Q$1:ResourceScopes[[#This Row],[Resource for Scope]])-1</calculatedColumnFormula>
    </tableColumn>
    <tableColumn id="2" name="Resource for Scope" dataDxfId="368"/>
    <tableColumn id="8" name="ScopesDisplayNames" dataDxfId="367">
      <calculatedColumnFormula>ResourceScopes[[#This Row],[Resource for Scope]]&amp;"/"&amp;ResourceScopes[[#This Row],[Name]]</calculatedColumnFormula>
    </tableColumn>
    <tableColumn id="3" name="No" dataDxfId="36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5">
      <calculatedColumnFormula>IFERROR(VLOOKUP(ResourceScopes[[#This Row],[Resource for Scope]],CHOOSE({1,2},ResourceTable[Name],ResourceTable[No]),2,0),"resource")</calculatedColumnFormula>
    </tableColumn>
    <tableColumn id="4" name="Name" dataDxfId="364"/>
    <tableColumn id="5" name="Description" dataDxfId="363"/>
    <tableColumn id="6" name="Method" dataDxfId="36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G61" workbookViewId="0">
      <selection activeCell="I74" sqref="I74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1835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1681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1695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1702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1614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1624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1944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2004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" sqref="H2:H30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8" si="0">IFERROR($A1+1,1)</f>
        <v>1</v>
      </c>
      <c r="B2" s="1" t="s">
        <v>1622</v>
      </c>
      <c r="C2" s="8" t="str">
        <f>MID(MigrationRenamer[Filename],26,LEN(MigrationRenamer[Filename])-35)</f>
        <v>setup</v>
      </c>
      <c r="D2" s="8" t="str">
        <f t="shared" ref="D2:D28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1861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1862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1863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1864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1947</v>
      </c>
      <c r="C7" s="8" t="str">
        <f>MID(MigrationRenamer[Filename],26,LEN(MigrationRenamer[Filename])-35)</f>
        <v>product_group_master</v>
      </c>
      <c r="D7" s="8" t="str">
        <f t="shared" si="1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2019_03_28_000051_create_product_group_master_table.php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2019_03_28_000051_create_product_group_master_table.php</v>
      </c>
    </row>
    <row r="8" spans="1:8" x14ac:dyDescent="0.25">
      <c r="A8" s="32">
        <f t="shared" si="0"/>
        <v>7</v>
      </c>
      <c r="B8" s="1" t="s">
        <v>1948</v>
      </c>
      <c r="C8" s="8" t="str">
        <f>MID(MigrationRenamer[Filename],26,LEN(MigrationRenamer[Filename])-35)</f>
        <v>products</v>
      </c>
      <c r="D8" s="8" t="str">
        <f t="shared" si="1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2019_03_28_000052_create_products_table.php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2019_03_28_000052_create_products_table.php</v>
      </c>
    </row>
    <row r="9" spans="1:8" x14ac:dyDescent="0.25">
      <c r="A9" s="32">
        <f t="shared" si="0"/>
        <v>8</v>
      </c>
      <c r="B9" s="1" t="s">
        <v>1949</v>
      </c>
      <c r="C9" s="8" t="str">
        <f>MID(MigrationRenamer[Filename],26,LEN(MigrationRenamer[Filename])-35)</f>
        <v>product_groups</v>
      </c>
      <c r="D9" s="8" t="str">
        <f t="shared" si="1"/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2019_03_28_000053_create_product_groups_table.php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2019_03_28_000053_create_product_groups_table.php</v>
      </c>
    </row>
    <row r="10" spans="1:8" x14ac:dyDescent="0.25">
      <c r="A10" s="32">
        <f t="shared" si="0"/>
        <v>9</v>
      </c>
      <c r="B10" s="1" t="s">
        <v>1950</v>
      </c>
      <c r="C10" s="8" t="str">
        <f>MID(MigrationRenamer[Filename],26,LEN(MigrationRenamer[Filename])-35)</f>
        <v>product_images</v>
      </c>
      <c r="D10" s="8" t="str">
        <f t="shared" si="1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2019_03_28_000054_create_product_images_table.php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2019_03_28_000054_create_product_images_table.php</v>
      </c>
    </row>
    <row r="11" spans="1:8" x14ac:dyDescent="0.25">
      <c r="A11" s="32">
        <f t="shared" si="0"/>
        <v>10</v>
      </c>
      <c r="B11" s="1" t="s">
        <v>1951</v>
      </c>
      <c r="C11" s="8" t="str">
        <f>MID(MigrationRenamer[Filename],26,LEN(MigrationRenamer[Filename])-35)</f>
        <v>pricelist</v>
      </c>
      <c r="D11" s="8" t="str">
        <f t="shared" si="1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2019_03_28_000055_create_pricelist_table.php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2019_03_28_000055_create_pricelist_table.php</v>
      </c>
    </row>
    <row r="12" spans="1:8" x14ac:dyDescent="0.25">
      <c r="A12" s="32">
        <f t="shared" si="0"/>
        <v>11</v>
      </c>
      <c r="B12" s="1" t="s">
        <v>1952</v>
      </c>
      <c r="C12" s="8" t="str">
        <f>MID(MigrationRenamer[Filename],26,LEN(MigrationRenamer[Filename])-35)</f>
        <v>pricelist_products</v>
      </c>
      <c r="D12" s="8" t="str">
        <f t="shared" si="1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2019_03_28_000056_create_pricelist_products_table.php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2019_03_28_000056_create_pricelist_products_table.php</v>
      </c>
    </row>
    <row r="13" spans="1:8" x14ac:dyDescent="0.25">
      <c r="A13" s="32">
        <f t="shared" si="0"/>
        <v>12</v>
      </c>
      <c r="B13" s="1" t="s">
        <v>1953</v>
      </c>
      <c r="C13" s="8" t="str">
        <f>MID(MigrationRenamer[Filename],26,LEN(MigrationRenamer[Filename])-35)</f>
        <v>functiondetails</v>
      </c>
      <c r="D13" s="8" t="str">
        <f t="shared" si="1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2019_03_28_000057_create_functiondetails_table.php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2019_03_28_000057_create_functiondetails_table.php</v>
      </c>
    </row>
    <row r="14" spans="1:8" x14ac:dyDescent="0.25">
      <c r="A14" s="32">
        <f t="shared" si="0"/>
        <v>13</v>
      </c>
      <c r="B14" s="1" t="s">
        <v>1865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1866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1867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1868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1869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1954</v>
      </c>
      <c r="C19" s="8" t="str">
        <f>MID(MigrationRenamer[Filename],26,LEN(MigrationRenamer[Filename])-35)</f>
        <v>sales_order</v>
      </c>
      <c r="D19" s="8" t="str">
        <f t="shared" si="1"/>
        <v>2019_03_28_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2019_03_28_000063_create_sales_order_table.php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2019_03_28_000063_create_sales_order_table.php</v>
      </c>
    </row>
    <row r="20" spans="1:8" x14ac:dyDescent="0.25">
      <c r="A20" s="32">
        <f t="shared" si="0"/>
        <v>19</v>
      </c>
      <c r="B20" s="1" t="s">
        <v>1955</v>
      </c>
      <c r="C20" s="8" t="str">
        <f>MID(MigrationRenamer[Filename],26,LEN(MigrationRenamer[Filename])-35)</f>
        <v>sales_order_items</v>
      </c>
      <c r="D20" s="8" t="str">
        <f t="shared" si="1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2019_03_28_000064_create_sales_order_items_table.php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2019_03_28_000064_create_sales_order_items_table.php</v>
      </c>
    </row>
    <row r="21" spans="1:8" x14ac:dyDescent="0.25">
      <c r="A21" s="32">
        <f t="shared" si="0"/>
        <v>20</v>
      </c>
      <c r="B21" s="1" t="s">
        <v>1956</v>
      </c>
      <c r="C21" s="8" t="str">
        <f>MID(MigrationRenamer[Filename],26,LEN(MigrationRenamer[Filename])-35)</f>
        <v>transactions</v>
      </c>
      <c r="D21" s="8" t="str">
        <f t="shared" si="1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0"/>
        <v>21</v>
      </c>
      <c r="B22" s="1" t="s">
        <v>1957</v>
      </c>
      <c r="C22" s="8" t="str">
        <f>MID(MigrationRenamer[Filename],26,LEN(MigrationRenamer[Filename])-35)</f>
        <v>transaction_details</v>
      </c>
      <c r="D22" s="8" t="str">
        <f t="shared" si="1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0"/>
        <v>22</v>
      </c>
      <c r="B23" s="1" t="s">
        <v>1958</v>
      </c>
      <c r="C23" s="8" t="str">
        <f>MID(MigrationRenamer[Filename],26,LEN(MigrationRenamer[Filename])-35)</f>
        <v>d_data</v>
      </c>
      <c r="D23" s="8" t="str">
        <f t="shared" si="1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2019_03_28_000067_create_d_data_table.php</v>
      </c>
      <c r="H23" s="8" t="str">
        <f>IFERROR("ren "&amp;MigrationRenamer[Filename]&amp;" "&amp;MigrationRenamer[New Name],"del "&amp;MigrationRenamer[Filename])</f>
        <v>ren 2019_03_28_000067_create_d_data_table.php 2019_03_28_000067_create_d_data_table.php</v>
      </c>
    </row>
    <row r="24" spans="1:8" x14ac:dyDescent="0.25">
      <c r="A24" s="32">
        <f t="shared" si="0"/>
        <v>23</v>
      </c>
      <c r="B24" s="1" t="s">
        <v>1870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1871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1872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1873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  <row r="28" spans="1:8" x14ac:dyDescent="0.25">
      <c r="A28" s="32">
        <f t="shared" si="0"/>
        <v>27</v>
      </c>
      <c r="B28" s="1" t="s">
        <v>2003</v>
      </c>
      <c r="C28" s="8" t="str">
        <f>MID(MigrationRenamer[Filename],26,LEN(MigrationRenamer[Filename])-35)</f>
        <v>user_executive</v>
      </c>
      <c r="D28" s="8" t="str">
        <f t="shared" si="1"/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2019_03_28_000072_create_user_executive_table.php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2019_03_28_000072_create_user_executive_table.php</v>
      </c>
    </row>
    <row r="29" spans="1:8" x14ac:dyDescent="0.25">
      <c r="A29" s="32">
        <f>IFERROR($A28+1,1)</f>
        <v>28</v>
      </c>
      <c r="B29" s="5" t="s">
        <v>2005</v>
      </c>
      <c r="C29" s="8" t="str">
        <f>MID(MigrationRenamer[Filename],26,LEN(MigrationRenamer[Filename])-35)</f>
        <v>prints</v>
      </c>
      <c r="D29" s="8" t="str">
        <f>"2019_03_28_"</f>
        <v>2019_03_28_</v>
      </c>
      <c r="E29" s="8" t="e">
        <f>TEXT(MATCH(MigrationRenamer[[#This Row],[Table]],Tables[Table],0),"000000")</f>
        <v>#N/A</v>
      </c>
      <c r="F29" s="8" t="e">
        <f>RIGHT(MigrationRenamer[Filename],LEN(MigrationRenamer[Filename])-LEN(MigrationRenamer[Date Part])-LEN(MigrationRenamer[Sequence]))</f>
        <v>#N/A</v>
      </c>
      <c r="G29" s="8" t="e">
        <f>MigrationRenamer[Date Part]&amp;MigrationRenamer[Sequence]&amp;MigrationRenamer[Name Part]</f>
        <v>#N/A</v>
      </c>
      <c r="H29" s="8" t="str">
        <f>IFERROR("ren "&amp;MigrationRenamer[Filename]&amp;" "&amp;MigrationRenamer[New Name],"del "&amp;MigrationRenamer[Filename])</f>
        <v>del 2019_03_28_000073_create_prints_table.php</v>
      </c>
    </row>
    <row r="30" spans="1:8" x14ac:dyDescent="0.25">
      <c r="A30" s="32">
        <f>IFERROR($A29+1,1)</f>
        <v>29</v>
      </c>
      <c r="B30" s="5" t="s">
        <v>2006</v>
      </c>
      <c r="C30" s="8" t="str">
        <f>MID(MigrationRenamer[Filename],26,LEN(MigrationRenamer[Filename])-35)</f>
        <v>printings</v>
      </c>
      <c r="D30" s="8" t="str">
        <f>"2019_03_28_"</f>
        <v>2019_03_28_</v>
      </c>
      <c r="E30" s="8" t="str">
        <f>TEXT(MATCH(MigrationRenamer[[#This Row],[Table]],Tables[Table],0),"000000")</f>
        <v>000073</v>
      </c>
      <c r="F30" s="8" t="str">
        <f>RIGHT(MigrationRenamer[Filename],LEN(MigrationRenamer[Filename])-LEN(MigrationRenamer[Date Part])-LEN(MigrationRenamer[Sequence]))</f>
        <v>_create_printings_table.php</v>
      </c>
      <c r="G30" s="8" t="str">
        <f>MigrationRenamer[Date Part]&amp;MigrationRenamer[Sequence]&amp;MigrationRenamer[Name Part]</f>
        <v>2019_03_28_000073_create_printings_table.php</v>
      </c>
      <c r="H30" s="8" t="str">
        <f>IFERROR("ren "&amp;MigrationRenamer[Filename]&amp;" "&amp;MigrationRenamer[New Name],"del "&amp;MigrationRenamer[Filename])</f>
        <v>ren 2019_11_12_125200_create_printings_table.php 2019_03_28_000073_create_printings_table.php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topLeftCell="AO32" workbookViewId="0">
      <selection activeCell="AU53" sqref="AU53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1378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1419</v>
      </c>
      <c r="N3" s="7">
        <f>VLOOKUP(ListExtras[[#This Row],[List Name]],ResourceList[[ListDisplayName]:[No]],2,0)</f>
        <v>322103</v>
      </c>
      <c r="O3" s="4"/>
      <c r="P3" s="4" t="s">
        <v>1405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1379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1408</v>
      </c>
      <c r="G4" s="64" t="s">
        <v>1409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1419</v>
      </c>
      <c r="N4" s="7">
        <f>VLOOKUP(ListExtras[[#This Row],[List Name]],ResourceList[[ListDisplayName]:[No]],2,0)</f>
        <v>322103</v>
      </c>
      <c r="O4" s="4"/>
      <c r="P4" s="4" t="s">
        <v>1406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1379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1376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1417</v>
      </c>
      <c r="G5" s="64" t="s">
        <v>1418</v>
      </c>
      <c r="H5" s="64" t="s">
        <v>1306</v>
      </c>
      <c r="I5" s="64" t="s">
        <v>1449</v>
      </c>
      <c r="J5" s="64">
        <v>50</v>
      </c>
      <c r="K5" s="58">
        <f>ResourceList[No]</f>
        <v>322103</v>
      </c>
      <c r="M5" s="4" t="s">
        <v>1438</v>
      </c>
      <c r="N5" s="7">
        <f>VLOOKUP(ListExtras[[#This Row],[List Name]],ResourceList[[ListDisplayName]:[No]],2,0)</f>
        <v>322104</v>
      </c>
      <c r="O5" s="4" t="s">
        <v>1439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1358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1435</v>
      </c>
      <c r="G6" s="64" t="s">
        <v>1436</v>
      </c>
      <c r="H6" s="64" t="s">
        <v>1437</v>
      </c>
      <c r="I6" s="64" t="s">
        <v>23</v>
      </c>
      <c r="J6" s="64">
        <v>50</v>
      </c>
      <c r="K6" s="58">
        <f>ResourceList[No]</f>
        <v>322104</v>
      </c>
      <c r="M6" s="4" t="s">
        <v>1500</v>
      </c>
      <c r="N6" s="7">
        <f>VLOOKUP(ListExtras[[#This Row],[List Name]],ResourceList[[ListDisplayName]:[No]],2,0)</f>
        <v>322105</v>
      </c>
      <c r="O6" s="4"/>
      <c r="P6" s="4" t="s">
        <v>1501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1411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1498</v>
      </c>
      <c r="G7" s="64" t="s">
        <v>1499</v>
      </c>
      <c r="H7" s="64" t="s">
        <v>1495</v>
      </c>
      <c r="I7" s="64" t="s">
        <v>1449</v>
      </c>
      <c r="J7" s="64">
        <v>50</v>
      </c>
      <c r="K7" s="58">
        <f>ResourceList[No]</f>
        <v>322105</v>
      </c>
      <c r="M7" s="4" t="s">
        <v>1500</v>
      </c>
      <c r="N7" s="7">
        <f>VLOOKUP(ListExtras[[#This Row],[List Name]],ResourceList[[ListDisplayName]:[No]],2,0)</f>
        <v>322105</v>
      </c>
      <c r="O7" s="4"/>
      <c r="P7" s="4" t="s">
        <v>1502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1410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1414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1412</v>
      </c>
      <c r="AY7" s="64" t="s">
        <v>1411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1529</v>
      </c>
      <c r="G8" s="64" t="s">
        <v>1530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1500</v>
      </c>
      <c r="N8" s="7">
        <f>VLOOKUP(ListExtras[[#This Row],[List Name]],ResourceList[[ListDisplayName]:[No]],2,0)</f>
        <v>322105</v>
      </c>
      <c r="O8" s="4"/>
      <c r="P8" s="4" t="s">
        <v>1503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1419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1406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1413</v>
      </c>
      <c r="AY8" s="64" t="s">
        <v>1414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1533</v>
      </c>
      <c r="G9" s="64" t="s">
        <v>1534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1750</v>
      </c>
      <c r="N9" s="8">
        <f>VLOOKUP(ListExtras[[#This Row],[List Name]],ResourceList[[ListDisplayName]:[No]],2,0)</f>
        <v>322108</v>
      </c>
      <c r="O9" s="5"/>
      <c r="P9" s="4" t="s">
        <v>1742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1419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1405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1406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1718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1749</v>
      </c>
      <c r="G10" s="78" t="s">
        <v>1757</v>
      </c>
      <c r="H10" s="78" t="s">
        <v>1720</v>
      </c>
      <c r="I10" s="78" t="s">
        <v>1751</v>
      </c>
      <c r="J10" s="78">
        <v>15</v>
      </c>
      <c r="K10" s="32">
        <f>ResourceList[No]</f>
        <v>322108</v>
      </c>
      <c r="M10" s="4" t="s">
        <v>1786</v>
      </c>
      <c r="N10" s="8">
        <f>VLOOKUP(ListExtras[[#This Row],[List Name]],ResourceList[[ListDisplayName]:[No]],2,0)</f>
        <v>322110</v>
      </c>
      <c r="O10" s="5"/>
      <c r="P10" s="4" t="s">
        <v>1780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1438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1405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1756</v>
      </c>
      <c r="G11" s="78" t="s">
        <v>1758</v>
      </c>
      <c r="H11" s="78" t="s">
        <v>1759</v>
      </c>
      <c r="I11" s="78" t="s">
        <v>768</v>
      </c>
      <c r="J11" s="78">
        <v>50</v>
      </c>
      <c r="K11" s="32">
        <f>ResourceList[No]</f>
        <v>322109</v>
      </c>
      <c r="M11" s="4" t="s">
        <v>1786</v>
      </c>
      <c r="N11" s="8">
        <f>VLOOKUP(ListExtras[[#This Row],[List Name]],ResourceList[[ListDisplayName]:[No]],2,0)</f>
        <v>322110</v>
      </c>
      <c r="O11" s="5"/>
      <c r="P11" s="4" t="s">
        <v>1781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1500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1501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1419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1637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1784</v>
      </c>
      <c r="G12" s="78" t="s">
        <v>1785</v>
      </c>
      <c r="H12" s="78" t="s">
        <v>1638</v>
      </c>
      <c r="I12" s="78" t="s">
        <v>858</v>
      </c>
      <c r="J12" s="78">
        <v>50</v>
      </c>
      <c r="K12" s="32">
        <f>ResourceList[No]</f>
        <v>322110</v>
      </c>
      <c r="M12" s="4" t="s">
        <v>1810</v>
      </c>
      <c r="N12" s="8">
        <f>VLOOKUP(ListExtras[[#This Row],[List Name]],ResourceList[[ListDisplayName]:[No]],2,0)</f>
        <v>322111</v>
      </c>
      <c r="O12" s="5" t="s">
        <v>1811</v>
      </c>
      <c r="P12" s="4" t="s">
        <v>1780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1500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1502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1419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1358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1637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1808</v>
      </c>
      <c r="G13" s="78" t="s">
        <v>1809</v>
      </c>
      <c r="H13" s="78" t="s">
        <v>1638</v>
      </c>
      <c r="I13" s="78" t="s">
        <v>858</v>
      </c>
      <c r="J13" s="78">
        <v>50</v>
      </c>
      <c r="K13" s="32">
        <f>ResourceList[No]</f>
        <v>322111</v>
      </c>
      <c r="M13" s="4" t="s">
        <v>1810</v>
      </c>
      <c r="N13" s="8">
        <f>VLOOKUP(ListExtras[[#This Row],[List Name]],ResourceList[[ListDisplayName]:[No]],2,0)</f>
        <v>322111</v>
      </c>
      <c r="O13" s="5"/>
      <c r="P13" s="4" t="s">
        <v>1781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1500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1503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1438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1892</v>
      </c>
      <c r="G14" s="78" t="s">
        <v>1898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1901</v>
      </c>
      <c r="N14" s="8">
        <f>VLOOKUP(ListExtras[[#This Row],[List Name]],ResourceList[[ListDisplayName]:[No]],2,0)</f>
        <v>322112</v>
      </c>
      <c r="O14" s="4" t="s">
        <v>1901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1531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1438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1413</v>
      </c>
      <c r="AY14" s="64" t="s">
        <v>1414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1899</v>
      </c>
      <c r="G15" s="78" t="s">
        <v>1900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1902</v>
      </c>
      <c r="N15" s="8">
        <f>VLOOKUP(ListExtras[[#This Row],[List Name]],ResourceList[[ListDisplayName]:[No]],2,0)</f>
        <v>322113</v>
      </c>
      <c r="O15" s="4" t="s">
        <v>1903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1535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1412</v>
      </c>
      <c r="AY15" s="64" t="s">
        <v>1411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1930</v>
      </c>
      <c r="G16" s="78" t="s">
        <v>1931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1969</v>
      </c>
      <c r="N16" s="6">
        <f>VLOOKUP(ListExtras[[#This Row],[List Name]],ResourceList[[ListDisplayName]:[No]],2,0)</f>
        <v>322115</v>
      </c>
      <c r="O16" s="1"/>
      <c r="P16" s="1" t="s">
        <v>1970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1750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1742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1500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1504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1503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1959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1966</v>
      </c>
      <c r="G17" s="13" t="s">
        <v>1967</v>
      </c>
      <c r="H17" s="13" t="s">
        <v>1961</v>
      </c>
      <c r="I17" s="13" t="s">
        <v>1968</v>
      </c>
      <c r="J17" s="78">
        <v>50</v>
      </c>
      <c r="K17" s="3">
        <f>ResourceList[No]</f>
        <v>322115</v>
      </c>
      <c r="M17" s="2" t="s">
        <v>1969</v>
      </c>
      <c r="N17" s="6">
        <f>VLOOKUP(ListExtras[[#This Row],[List Name]],ResourceList[[ListDisplayName]:[No]],2,0)</f>
        <v>322115</v>
      </c>
      <c r="O17" s="1"/>
      <c r="P17" s="1" t="s">
        <v>1971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1760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1500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1502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2007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2037</v>
      </c>
      <c r="G18" s="78" t="s">
        <v>2038</v>
      </c>
      <c r="H18" s="78" t="s">
        <v>2032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1786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1500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1501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1786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1780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1500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1358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1786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1781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1532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1810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1810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1780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1810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1781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1358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1901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1535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1532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1901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1904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1535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1901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1411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1535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1536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1902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1535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1537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1902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1904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1750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1742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1902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1411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1760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1532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T30" s="30" t="str">
        <f>'Table Seed Map'!$A$27&amp;"-"&amp;COUNTA($AV$1:ListLayout[[#This Row],[No]])-2</f>
        <v>List Layout-28</v>
      </c>
      <c r="AU30" s="4" t="s">
        <v>1760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1812</v>
      </c>
      <c r="AY30" s="78" t="s">
        <v>1631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T31" s="30" t="str">
        <f>'Table Seed Map'!$A$27&amp;"-"&amp;COUNTA($AV$1:ListLayout[[#This Row],[No]])-2</f>
        <v>List Layout-29</v>
      </c>
      <c r="AU31" s="4" t="s">
        <v>1760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1761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T32" s="30" t="str">
        <f>'Table Seed Map'!$A$27&amp;"-"&amp;COUNTA($AV$1:ListLayout[[#This Row],[No]])-2</f>
        <v>List Layout-30</v>
      </c>
      <c r="AU32" s="4" t="s">
        <v>1786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1532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1786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1780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1786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1781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1786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1772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1810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1532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1810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1780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1810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1781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1810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1772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1901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1901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1905</v>
      </c>
      <c r="AY41" s="78" t="s">
        <v>1904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1902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1902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1905</v>
      </c>
      <c r="AY43" s="78" t="s">
        <v>1904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1932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1925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1932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1932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1933</v>
      </c>
      <c r="AY46" s="78" t="s">
        <v>1876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1932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1934</v>
      </c>
      <c r="AY47" s="78" t="s">
        <v>1832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1932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1358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1969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1972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1971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1969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1973</v>
      </c>
      <c r="AY50" s="13" t="s">
        <v>1904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1971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1969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1412</v>
      </c>
      <c r="AY51" s="13" t="s">
        <v>1411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1971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2039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2039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1358</v>
      </c>
      <c r="AY53" s="78" t="s">
        <v>776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</sheetData>
  <dataValidations count="4">
    <dataValidation type="list" allowBlank="1" showInputMessage="1" showErrorMessage="1" sqref="P2:S17 AO2:AR29 BC2:BE53">
      <formula1>Relations</formula1>
    </dataValidation>
    <dataValidation type="list" allowBlank="1" showInputMessage="1" showErrorMessage="1" sqref="AU2:AU53 AG2:AG29 M2:M17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"/>
  <sheetViews>
    <sheetView topLeftCell="Q1" workbookViewId="0">
      <selection activeCell="AU50" sqref="AU5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1380</v>
      </c>
      <c r="G3" s="64" t="s">
        <v>1381</v>
      </c>
      <c r="H3" s="64" t="s">
        <v>23</v>
      </c>
      <c r="I3" s="88"/>
      <c r="J3" s="63">
        <f>ResourceData[No]</f>
        <v>327101</v>
      </c>
      <c r="L3" s="2" t="s">
        <v>1481</v>
      </c>
      <c r="M3" s="9">
        <f>VLOOKUP(DataExtra[[#This Row],[Data Name]],ResourceData[[DataDisplayName]:[No]],2,0)</f>
        <v>327102</v>
      </c>
      <c r="N3" s="2"/>
      <c r="O3" s="2" t="s">
        <v>1406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1382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1383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1479</v>
      </c>
      <c r="G4" s="14" t="s">
        <v>1480</v>
      </c>
      <c r="H4" s="14" t="s">
        <v>1449</v>
      </c>
      <c r="I4" s="105"/>
      <c r="J4" s="106">
        <f>ResourceData[No]</f>
        <v>327102</v>
      </c>
      <c r="L4" s="2" t="s">
        <v>1481</v>
      </c>
      <c r="M4" s="9">
        <f>VLOOKUP(DataExtra[[#This Row],[Data Name]],ResourceData[[DataDisplayName]:[No]],2,0)</f>
        <v>327102</v>
      </c>
      <c r="N4" s="2"/>
      <c r="O4" s="2" t="s">
        <v>1405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1382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1376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1516</v>
      </c>
      <c r="G5" s="64" t="s">
        <v>1517</v>
      </c>
      <c r="H5" s="14" t="s">
        <v>1449</v>
      </c>
      <c r="I5" s="88"/>
      <c r="J5" s="63">
        <f>ResourceData[No]</f>
        <v>327103</v>
      </c>
      <c r="L5" s="2" t="s">
        <v>1518</v>
      </c>
      <c r="M5" s="7">
        <f>VLOOKUP(DataExtra[[#This Row],[Data Name]],ResourceData[[DataDisplayName]:[No]],2,0)</f>
        <v>327103</v>
      </c>
      <c r="N5" s="4"/>
      <c r="O5" s="2" t="s">
        <v>1501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1481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1482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1358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1718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1736</v>
      </c>
      <c r="G6" s="78" t="s">
        <v>1737</v>
      </c>
      <c r="H6" s="78" t="s">
        <v>1738</v>
      </c>
      <c r="I6" s="117"/>
      <c r="J6" s="116">
        <f>ResourceData[No]</f>
        <v>327104</v>
      </c>
      <c r="L6" s="2" t="s">
        <v>1518</v>
      </c>
      <c r="M6" s="7">
        <f>VLOOKUP(DataExtra[[#This Row],[Data Name]],ResourceData[[DataDisplayName]:[No]],2,0)</f>
        <v>327103</v>
      </c>
      <c r="N6" s="4"/>
      <c r="O6" s="2" t="s">
        <v>1502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1518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1350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1350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1637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1768</v>
      </c>
      <c r="G7" s="78" t="s">
        <v>1769</v>
      </c>
      <c r="H7" s="78" t="s">
        <v>768</v>
      </c>
      <c r="I7" s="117"/>
      <c r="J7" s="116">
        <f>ResourceData[No]</f>
        <v>327105</v>
      </c>
      <c r="L7" s="2" t="s">
        <v>1518</v>
      </c>
      <c r="M7" s="7">
        <f>VLOOKUP(DataExtra[[#This Row],[Data Name]],ResourceData[[DataDisplayName]:[No]],2,0)</f>
        <v>327103</v>
      </c>
      <c r="N7" s="4"/>
      <c r="O7" s="2" t="s">
        <v>1503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1739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1738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1483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1406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1922</v>
      </c>
      <c r="G8" s="78" t="s">
        <v>1923</v>
      </c>
      <c r="H8" s="78" t="s">
        <v>23</v>
      </c>
      <c r="I8" s="117"/>
      <c r="J8" s="116">
        <f>ResourceData[No]</f>
        <v>327106</v>
      </c>
      <c r="L8" s="4" t="s">
        <v>1739</v>
      </c>
      <c r="M8" s="8">
        <f>VLOOKUP(DataExtra[[#This Row],[Data Name]],ResourceData[[DataDisplayName]:[No]],2,0)</f>
        <v>327104</v>
      </c>
      <c r="N8" s="5"/>
      <c r="O8" s="2" t="s">
        <v>1742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1770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1483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1484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1405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2007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2040</v>
      </c>
      <c r="G9" s="78" t="s">
        <v>2041</v>
      </c>
      <c r="H9" s="78" t="s">
        <v>23</v>
      </c>
      <c r="I9" s="117"/>
      <c r="J9" s="116">
        <f>ResourceData[No]</f>
        <v>327107</v>
      </c>
      <c r="L9" s="4" t="s">
        <v>1770</v>
      </c>
      <c r="M9" s="8">
        <f>VLOOKUP(DataExtra[[#This Row],[Data Name]],ResourceData[[DataDisplayName]:[No]],2,0)</f>
        <v>327105</v>
      </c>
      <c r="N9" s="5"/>
      <c r="O9" s="2" t="s">
        <v>1780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1770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1772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1483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1770</v>
      </c>
      <c r="M10" s="8">
        <f>VLOOKUP(DataExtra[[#This Row],[Data Name]],ResourceData[[DataDisplayName]:[No]],2,0)</f>
        <v>327105</v>
      </c>
      <c r="N10" s="5"/>
      <c r="O10" s="4" t="s">
        <v>1781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1924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1483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1358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2042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1519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1504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1503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2042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2043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1519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1502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2042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2044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1519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1501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2042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2045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1519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1358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2042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2016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1743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1725</v>
      </c>
      <c r="AU15" s="78" t="s">
        <v>1703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2042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2015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1743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1726</v>
      </c>
      <c r="AU16" s="78" t="s">
        <v>1704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1743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1727</v>
      </c>
      <c r="AU17" s="78" t="s">
        <v>1705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1743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1728</v>
      </c>
      <c r="AU18" s="78" t="s">
        <v>1706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1743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1729</v>
      </c>
      <c r="AU19" s="78" t="s">
        <v>1707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1771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1532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1771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1780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1771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1781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1771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1773</v>
      </c>
      <c r="AU23" s="78" t="s">
        <v>1625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1771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1774</v>
      </c>
      <c r="AU24" s="78" t="s">
        <v>1626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1782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1775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1782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1783</v>
      </c>
      <c r="AU26" s="78" t="s">
        <v>1643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1782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1772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1782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1358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1929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1929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1926</v>
      </c>
      <c r="AU30" s="78" t="s">
        <v>1830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1929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1927</v>
      </c>
      <c r="AU31" s="78" t="s">
        <v>1876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1929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1928</v>
      </c>
      <c r="AU32" s="78" t="s">
        <v>1832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1929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1921</v>
      </c>
      <c r="AU33" s="78" t="s">
        <v>1834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1929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1358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2046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1358</v>
      </c>
      <c r="AU35" s="78" t="s">
        <v>776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2046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102</v>
      </c>
      <c r="AU36" s="78" t="s">
        <v>24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2047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330110</v>
      </c>
      <c r="AT37" s="30" t="s">
        <v>2025</v>
      </c>
      <c r="AU37" s="78" t="s">
        <v>1990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2047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2026</v>
      </c>
      <c r="AU38" s="78" t="s">
        <v>1996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2047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2027</v>
      </c>
      <c r="AU39" s="78" t="s">
        <v>1991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2047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2029</v>
      </c>
      <c r="AU40" s="78" t="s">
        <v>1997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2047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2028</v>
      </c>
      <c r="AU41" s="78" t="s">
        <v>1992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2047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2030</v>
      </c>
      <c r="AU42" s="78" t="s">
        <v>1998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2048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330111</v>
      </c>
      <c r="AT43" s="30" t="s">
        <v>2018</v>
      </c>
      <c r="AU43" s="78" t="s">
        <v>1993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2048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2019</v>
      </c>
      <c r="AU44" s="78" t="s">
        <v>1994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2048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2020</v>
      </c>
      <c r="AU45" s="78" t="s">
        <v>1995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2049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330112</v>
      </c>
      <c r="AT46" s="30" t="s">
        <v>2021</v>
      </c>
      <c r="AU46" s="78" t="s">
        <v>1999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2049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2022</v>
      </c>
      <c r="AU47" s="78" t="s">
        <v>2000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2049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2023</v>
      </c>
      <c r="AU48" s="78" t="s">
        <v>2001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2050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330113</v>
      </c>
      <c r="AT49" s="30"/>
      <c r="AU49" s="78" t="s">
        <v>2002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2051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330114</v>
      </c>
      <c r="AT50" s="30"/>
      <c r="AU50" s="78" t="s">
        <v>2011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</sheetData>
  <dataValidations count="5">
    <dataValidation type="list" allowBlank="1" showInputMessage="1" showErrorMessage="1" sqref="O2:R10 AN2:AN16 AW2:AW50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0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1386</v>
      </c>
      <c r="G3" s="67" t="s">
        <v>1387</v>
      </c>
      <c r="H3" s="67"/>
      <c r="I3" s="67"/>
      <c r="J3" s="67" t="s">
        <v>1367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1388</v>
      </c>
      <c r="U3" s="87"/>
      <c r="V3" s="87"/>
      <c r="W3" s="87"/>
      <c r="X3" s="87"/>
      <c r="Y3" s="73">
        <f>ResourceAction[No]</f>
        <v>332101</v>
      </c>
      <c r="Z3"/>
      <c r="AA3" s="4" t="s">
        <v>1399</v>
      </c>
      <c r="AB3" s="60">
        <f>VLOOKUP(ActionListNData[[#This Row],[Action Name]],ResourceAction[[Display]:[No]],3,0)</f>
        <v>332103</v>
      </c>
      <c r="AC3" s="60" t="s">
        <v>1379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1389</v>
      </c>
      <c r="G4" s="67" t="s">
        <v>1390</v>
      </c>
      <c r="H4" s="67"/>
      <c r="I4" s="67"/>
      <c r="J4" s="67" t="s">
        <v>1391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1392</v>
      </c>
      <c r="U4" s="87"/>
      <c r="V4" s="87"/>
      <c r="W4" s="87"/>
      <c r="X4" s="87"/>
      <c r="Y4" s="73">
        <f>ResourceAction[No]</f>
        <v>332102</v>
      </c>
      <c r="Z4"/>
      <c r="AA4" s="4" t="s">
        <v>1400</v>
      </c>
      <c r="AB4" s="60">
        <f>VLOOKUP(ActionListNData[[#This Row],[Action Name]],ResourceAction[[Display]:[No]],3,0)</f>
        <v>332104</v>
      </c>
      <c r="AC4" s="60" t="s">
        <v>1379</v>
      </c>
      <c r="AD4" s="60" t="s">
        <v>1382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1393</v>
      </c>
      <c r="G5" s="67" t="s">
        <v>1394</v>
      </c>
      <c r="H5" s="67" t="s">
        <v>1350</v>
      </c>
      <c r="I5" s="67" t="s">
        <v>1368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1395</v>
      </c>
      <c r="U5" s="87"/>
      <c r="V5" s="87"/>
      <c r="W5" s="87"/>
      <c r="X5" s="87"/>
      <c r="Y5" s="73">
        <f>ResourceAction[No]</f>
        <v>332103</v>
      </c>
      <c r="Z5"/>
      <c r="AA5" s="4" t="s">
        <v>1424</v>
      </c>
      <c r="AB5" s="60">
        <f>VLOOKUP(ActionListNData[[#This Row],[Action Name]],ResourceAction[[Display]:[No]],3,0)</f>
        <v>332106</v>
      </c>
      <c r="AC5" s="60" t="s">
        <v>1438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1396</v>
      </c>
      <c r="G6" s="67" t="s">
        <v>1397</v>
      </c>
      <c r="H6" s="67" t="s">
        <v>1398</v>
      </c>
      <c r="I6" s="67" t="s">
        <v>1368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1388</v>
      </c>
      <c r="U6" s="87" t="s">
        <v>1395</v>
      </c>
      <c r="V6" s="87"/>
      <c r="W6" s="87"/>
      <c r="X6" s="87"/>
      <c r="Y6" s="73">
        <f>ResourceAction[No]</f>
        <v>332104</v>
      </c>
      <c r="Z6"/>
      <c r="AA6" s="2" t="s">
        <v>1455</v>
      </c>
      <c r="AB6" s="16">
        <f>VLOOKUP(ActionListNData[[#This Row],[Action Name]],ResourceAction[[Display]:[No]],3,0)</f>
        <v>332109</v>
      </c>
      <c r="AC6" s="60" t="s">
        <v>1438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1415</v>
      </c>
      <c r="G7" s="67" t="s">
        <v>1409</v>
      </c>
      <c r="H7" s="67"/>
      <c r="I7" s="67"/>
      <c r="J7" s="67" t="s">
        <v>1391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1416</v>
      </c>
      <c r="U7" s="87"/>
      <c r="V7" s="87"/>
      <c r="W7" s="87"/>
      <c r="X7" s="87"/>
      <c r="Y7" s="73">
        <f>ResourceAction[No]</f>
        <v>332105</v>
      </c>
      <c r="Z7"/>
      <c r="AA7" s="2" t="s">
        <v>1463</v>
      </c>
      <c r="AB7" s="16">
        <f>VLOOKUP(ActionListNData[[#This Row],[Action Name]],ResourceAction[[Display]:[No]],3,0)</f>
        <v>332110</v>
      </c>
      <c r="AC7" s="60" t="s">
        <v>1379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1420</v>
      </c>
      <c r="G8" s="67" t="s">
        <v>1421</v>
      </c>
      <c r="H8" s="67" t="s">
        <v>1450</v>
      </c>
      <c r="I8" s="67" t="s">
        <v>1368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1407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1422</v>
      </c>
      <c r="U8" s="87" t="s">
        <v>1423</v>
      </c>
      <c r="V8" s="87"/>
      <c r="W8" s="87"/>
      <c r="X8" s="87"/>
      <c r="Y8" s="73">
        <f>ResourceAction[No]</f>
        <v>332106</v>
      </c>
      <c r="Z8"/>
      <c r="AA8" s="2" t="s">
        <v>1464</v>
      </c>
      <c r="AB8" s="16">
        <f>VLOOKUP(ActionListNData[[#This Row],[Action Name]],ResourceAction[[Display]:[No]],3,0)</f>
        <v>332111</v>
      </c>
      <c r="AC8" s="60" t="s">
        <v>1379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1440</v>
      </c>
      <c r="G9" s="67" t="s">
        <v>1441</v>
      </c>
      <c r="H9" s="67"/>
      <c r="I9" s="67"/>
      <c r="J9" s="67" t="s">
        <v>1437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1442</v>
      </c>
      <c r="U9" s="87"/>
      <c r="V9" s="87"/>
      <c r="W9" s="87"/>
      <c r="X9" s="87"/>
      <c r="Y9" s="73">
        <f>ResourceAction[No]</f>
        <v>332107</v>
      </c>
      <c r="Z9"/>
      <c r="AA9" s="2" t="s">
        <v>1489</v>
      </c>
      <c r="AB9" s="16">
        <f>VLOOKUP(ActionListNData[[#This Row],[Action Name]],ResourceAction[[Display]:[No]],3,0)</f>
        <v>332114</v>
      </c>
      <c r="AC9" s="60" t="s">
        <v>1419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1445</v>
      </c>
      <c r="G10" s="67" t="s">
        <v>1446</v>
      </c>
      <c r="H10" s="67"/>
      <c r="I10" s="67"/>
      <c r="J10" s="67" t="s">
        <v>1447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1448</v>
      </c>
      <c r="U10" s="87"/>
      <c r="V10" s="87"/>
      <c r="W10" s="87"/>
      <c r="X10" s="87"/>
      <c r="Y10" s="73">
        <f>ResourceAction[No]</f>
        <v>332108</v>
      </c>
      <c r="Z10"/>
      <c r="AA10" s="2" t="s">
        <v>1490</v>
      </c>
      <c r="AB10" s="16">
        <f>VLOOKUP(ActionListNData[[#This Row],[Action Name]],ResourceAction[[Display]:[No]],3,0)</f>
        <v>332113</v>
      </c>
      <c r="AC10" s="16" t="s">
        <v>1419</v>
      </c>
      <c r="AD10" s="16" t="s">
        <v>1481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1451</v>
      </c>
      <c r="G11" s="67" t="s">
        <v>1452</v>
      </c>
      <c r="H11" s="67" t="s">
        <v>1453</v>
      </c>
      <c r="I11" s="67" t="s">
        <v>1368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1454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1422</v>
      </c>
      <c r="U11" s="87" t="s">
        <v>1448</v>
      </c>
      <c r="V11" s="87" t="s">
        <v>1467</v>
      </c>
      <c r="W11" s="87"/>
      <c r="X11" s="87"/>
      <c r="Y11" s="73">
        <f>ResourceAction[No]</f>
        <v>332109</v>
      </c>
      <c r="Z11"/>
      <c r="AA11" s="2" t="s">
        <v>1525</v>
      </c>
      <c r="AB11" s="60">
        <f>VLOOKUP(ActionListNData[[#This Row],[Action Name]],ResourceAction[[Display]:[No]],3,0)</f>
        <v>332117</v>
      </c>
      <c r="AC11" s="16" t="s">
        <v>1500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1459</v>
      </c>
      <c r="G12" s="38" t="s">
        <v>1460</v>
      </c>
      <c r="H12" s="38" t="s">
        <v>1461</v>
      </c>
      <c r="I12" s="67" t="s">
        <v>1368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1407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1462</v>
      </c>
      <c r="U12" s="96" t="s">
        <v>1423</v>
      </c>
      <c r="V12" s="87"/>
      <c r="W12" s="96"/>
      <c r="X12" s="96"/>
      <c r="Y12" s="55">
        <f>ResourceAction[No]</f>
        <v>332110</v>
      </c>
      <c r="Z12"/>
      <c r="AA12" s="2" t="s">
        <v>1526</v>
      </c>
      <c r="AB12" s="60">
        <f>VLOOKUP(ActionListNData[[#This Row],[Action Name]],ResourceAction[[Display]:[No]],3,0)</f>
        <v>332118</v>
      </c>
      <c r="AC12" s="16" t="s">
        <v>1500</v>
      </c>
      <c r="AD12" s="60" t="s">
        <v>1518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1456</v>
      </c>
      <c r="G13" s="38" t="s">
        <v>1457</v>
      </c>
      <c r="H13" s="38" t="s">
        <v>1458</v>
      </c>
      <c r="I13" s="67" t="s">
        <v>1368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1454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1462</v>
      </c>
      <c r="U13" s="96" t="s">
        <v>1448</v>
      </c>
      <c r="V13" s="87" t="s">
        <v>1468</v>
      </c>
      <c r="W13" s="96"/>
      <c r="X13" s="96"/>
      <c r="Y13" s="55">
        <f>ResourceAction[No]</f>
        <v>332111</v>
      </c>
      <c r="AA13" s="2" t="s">
        <v>1548</v>
      </c>
      <c r="AB13" s="60">
        <f>VLOOKUP(ActionListNData[[#This Row],[Action Name]],ResourceAction[[Display]:[No]],3,0)</f>
        <v>332121</v>
      </c>
      <c r="AC13" s="60" t="s">
        <v>1438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1469</v>
      </c>
      <c r="G14" s="38" t="s">
        <v>1470</v>
      </c>
      <c r="H14" s="38"/>
      <c r="I14" s="38"/>
      <c r="J14" s="38" t="s">
        <v>1391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1423</v>
      </c>
      <c r="U14" s="96"/>
      <c r="V14" s="96"/>
      <c r="W14" s="96"/>
      <c r="X14" s="96"/>
      <c r="Y14" s="55">
        <f>ResourceAction[No]</f>
        <v>332112</v>
      </c>
      <c r="AA14" s="2" t="s">
        <v>1552</v>
      </c>
      <c r="AB14" s="60">
        <f>VLOOKUP(ActionListNData[[#This Row],[Action Name]],ResourceAction[[Display]:[No]],3,0)</f>
        <v>332122</v>
      </c>
      <c r="AC14" s="60" t="s">
        <v>1438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1476</v>
      </c>
      <c r="G15" s="38" t="s">
        <v>1477</v>
      </c>
      <c r="H15" s="38" t="s">
        <v>1473</v>
      </c>
      <c r="I15" s="38" t="s">
        <v>1368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1478</v>
      </c>
      <c r="U15" s="96" t="s">
        <v>1485</v>
      </c>
      <c r="V15" s="96"/>
      <c r="W15" s="96"/>
      <c r="X15" s="96"/>
      <c r="Y15" s="55">
        <f>ResourceAction[No]</f>
        <v>332113</v>
      </c>
      <c r="AA15" s="2" t="s">
        <v>1562</v>
      </c>
      <c r="AB15" s="60">
        <f>VLOOKUP(ActionListNData[[#This Row],[Action Name]],ResourceAction[[Display]:[No]],3,0)</f>
        <v>332123</v>
      </c>
      <c r="AC15" s="60" t="s">
        <v>1531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1486</v>
      </c>
      <c r="G16" s="38" t="s">
        <v>1487</v>
      </c>
      <c r="H16" s="38" t="s">
        <v>1488</v>
      </c>
      <c r="I16" s="38" t="s">
        <v>1368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1485</v>
      </c>
      <c r="U16" s="96"/>
      <c r="V16" s="96"/>
      <c r="W16" s="96"/>
      <c r="X16" s="96"/>
      <c r="Y16" s="55">
        <f>ResourceAction[No]</f>
        <v>332114</v>
      </c>
      <c r="AA16" s="2" t="s">
        <v>1563</v>
      </c>
      <c r="AB16" s="60">
        <f>VLOOKUP(ActionListNData[[#This Row],[Action Name]],ResourceAction[[Display]:[No]],3,0)</f>
        <v>332124</v>
      </c>
      <c r="AC16" s="60" t="s">
        <v>1531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1505</v>
      </c>
      <c r="G17" s="67" t="s">
        <v>1506</v>
      </c>
      <c r="H17" s="67"/>
      <c r="I17" s="67"/>
      <c r="J17" s="67" t="s">
        <v>1367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1507</v>
      </c>
      <c r="U17" s="87"/>
      <c r="V17" s="87"/>
      <c r="W17" s="87"/>
      <c r="X17" s="87"/>
      <c r="Y17" s="73">
        <f>ResourceAction[No]</f>
        <v>332115</v>
      </c>
      <c r="AA17" s="2" t="s">
        <v>1569</v>
      </c>
      <c r="AB17" s="60">
        <f>VLOOKUP(ActionListNData[[#This Row],[Action Name]],ResourceAction[[Display]:[No]],3,0)</f>
        <v>332125</v>
      </c>
      <c r="AC17" s="60" t="s">
        <v>1535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1508</v>
      </c>
      <c r="G18" s="67" t="s">
        <v>1509</v>
      </c>
      <c r="H18" s="67"/>
      <c r="I18" s="67"/>
      <c r="J18" s="67" t="s">
        <v>1391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1510</v>
      </c>
      <c r="U18" s="87"/>
      <c r="V18" s="87"/>
      <c r="W18" s="87"/>
      <c r="X18" s="87"/>
      <c r="Y18" s="73">
        <f>ResourceAction[No]</f>
        <v>332116</v>
      </c>
      <c r="AA18" s="4" t="s">
        <v>1755</v>
      </c>
      <c r="AB18" s="30">
        <f>VLOOKUP(ActionListNData[[#This Row],[Action Name]],ResourceAction[[Display]:[No]],3,0)</f>
        <v>332127</v>
      </c>
      <c r="AC18" s="60" t="s">
        <v>1750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1520</v>
      </c>
      <c r="G19" s="67" t="s">
        <v>1521</v>
      </c>
      <c r="H19" s="67" t="s">
        <v>1488</v>
      </c>
      <c r="I19" s="67" t="s">
        <v>1368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1522</v>
      </c>
      <c r="U19" s="87"/>
      <c r="V19" s="87"/>
      <c r="W19" s="87"/>
      <c r="X19" s="87"/>
      <c r="Y19" s="73">
        <f>ResourceAction[No]</f>
        <v>332117</v>
      </c>
      <c r="AA19" s="4" t="s">
        <v>1825</v>
      </c>
      <c r="AB19" s="30">
        <f>VLOOKUP(ActionListNData[[#This Row],[Action Name]],ResourceAction[[Display]:[No]],3,0)</f>
        <v>332129</v>
      </c>
      <c r="AC19" s="60" t="s">
        <v>1750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1523</v>
      </c>
      <c r="G20" s="67" t="s">
        <v>1524</v>
      </c>
      <c r="H20" s="67" t="s">
        <v>1398</v>
      </c>
      <c r="I20" s="67" t="s">
        <v>1368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1507</v>
      </c>
      <c r="U20" s="87" t="s">
        <v>1522</v>
      </c>
      <c r="V20" s="87"/>
      <c r="W20" s="87"/>
      <c r="X20" s="87"/>
      <c r="Y20" s="73">
        <f>ResourceAction[No]</f>
        <v>332118</v>
      </c>
      <c r="AA20" s="4" t="s">
        <v>1796</v>
      </c>
      <c r="AB20" s="30">
        <f>VLOOKUP(ActionListNData[[#This Row],[Action Name]],ResourceAction[[Display]:[No]],3,0)</f>
        <v>332132</v>
      </c>
      <c r="AC20" s="60" t="s">
        <v>1786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1538</v>
      </c>
      <c r="G21" s="67" t="s">
        <v>1539</v>
      </c>
      <c r="H21" s="67"/>
      <c r="I21" s="67"/>
      <c r="J21" s="67" t="s">
        <v>1391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1540</v>
      </c>
      <c r="U21" s="87"/>
      <c r="V21" s="87"/>
      <c r="W21" s="87"/>
      <c r="X21" s="87"/>
      <c r="Y21" s="73">
        <f>ResourceAction[No]</f>
        <v>332119</v>
      </c>
      <c r="AA21" s="4" t="s">
        <v>1804</v>
      </c>
      <c r="AB21" s="30">
        <f>VLOOKUP(ActionListNData[[#This Row],[Action Name]],ResourceAction[[Display]:[No]],3,0)</f>
        <v>332133</v>
      </c>
      <c r="AC21" s="60" t="s">
        <v>1786</v>
      </c>
      <c r="AD21" s="30" t="s">
        <v>1770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1541</v>
      </c>
      <c r="G22" s="67" t="s">
        <v>1542</v>
      </c>
      <c r="H22" s="67"/>
      <c r="I22" s="67"/>
      <c r="J22" s="67" t="s">
        <v>1391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1543</v>
      </c>
      <c r="U22" s="87"/>
      <c r="V22" s="87"/>
      <c r="W22" s="87"/>
      <c r="X22" s="87"/>
      <c r="Y22" s="73">
        <f>ResourceAction[No]</f>
        <v>332120</v>
      </c>
      <c r="AA22" s="4" t="s">
        <v>1796</v>
      </c>
      <c r="AB22" s="30">
        <f>VLOOKUP(ActionListNData[[#This Row],[Action Name]],ResourceAction[[Display]:[No]],3,0)</f>
        <v>332132</v>
      </c>
      <c r="AC22" s="60" t="s">
        <v>1810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1544</v>
      </c>
      <c r="G23" s="67" t="s">
        <v>1545</v>
      </c>
      <c r="H23" s="67" t="s">
        <v>1546</v>
      </c>
      <c r="I23" s="67" t="s">
        <v>1368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1407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1547</v>
      </c>
      <c r="U23" s="87" t="s">
        <v>1510</v>
      </c>
      <c r="V23" s="87"/>
      <c r="W23" s="87"/>
      <c r="X23" s="87"/>
      <c r="Y23" s="73">
        <f>ResourceAction[No]</f>
        <v>332121</v>
      </c>
      <c r="AA23" s="4" t="s">
        <v>1804</v>
      </c>
      <c r="AB23" s="30">
        <f>VLOOKUP(ActionListNData[[#This Row],[Action Name]],ResourceAction[[Display]:[No]],3,0)</f>
        <v>332133</v>
      </c>
      <c r="AC23" s="60" t="s">
        <v>1810</v>
      </c>
      <c r="AD23" s="30" t="s">
        <v>1770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1549</v>
      </c>
      <c r="G24" s="67" t="s">
        <v>1550</v>
      </c>
      <c r="H24" s="67" t="s">
        <v>1551</v>
      </c>
      <c r="I24" s="67" t="s">
        <v>1368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1454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1547</v>
      </c>
      <c r="U24" s="87" t="s">
        <v>1507</v>
      </c>
      <c r="V24" s="87" t="s">
        <v>1553</v>
      </c>
      <c r="W24" s="87"/>
      <c r="X24" s="87"/>
      <c r="Y24" s="73">
        <f>ResourceAction[No]</f>
        <v>332122</v>
      </c>
      <c r="AA24" s="4" t="s">
        <v>1917</v>
      </c>
      <c r="AB24" s="30">
        <f>VLOOKUP(ActionListNData[[#This Row],[Action Name]],ResourceAction[[Display]:[No]],3,0)</f>
        <v>332138</v>
      </c>
      <c r="AC24" s="60" t="s">
        <v>1932</v>
      </c>
      <c r="AD24" s="30" t="s">
        <v>1924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1554</v>
      </c>
      <c r="G25" s="67" t="s">
        <v>1555</v>
      </c>
      <c r="H25" s="67" t="s">
        <v>1556</v>
      </c>
      <c r="I25" s="67" t="s">
        <v>1368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1407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1557</v>
      </c>
      <c r="U25" s="87" t="s">
        <v>1510</v>
      </c>
      <c r="V25" s="87"/>
      <c r="W25" s="87"/>
      <c r="X25" s="87"/>
      <c r="Y25" s="73">
        <f>ResourceAction[No]</f>
        <v>332123</v>
      </c>
      <c r="AA25" s="4" t="s">
        <v>1924</v>
      </c>
      <c r="AB25" s="30">
        <f>VLOOKUP(ActionListNData[[#This Row],[Action Name]],ResourceAction[[Display]:[No]],3,0)</f>
        <v>332139</v>
      </c>
      <c r="AC25" s="60" t="s">
        <v>1932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1558</v>
      </c>
      <c r="G26" s="67" t="s">
        <v>1559</v>
      </c>
      <c r="H26" s="67" t="s">
        <v>1560</v>
      </c>
      <c r="I26" s="67" t="s">
        <v>1368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1454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1557</v>
      </c>
      <c r="U26" s="87" t="s">
        <v>1507</v>
      </c>
      <c r="V26" s="87" t="s">
        <v>1561</v>
      </c>
      <c r="W26" s="87"/>
      <c r="X26" s="87"/>
      <c r="Y26" s="73">
        <f>ResourceAction[No]</f>
        <v>332124</v>
      </c>
      <c r="AA26" s="4" t="s">
        <v>2068</v>
      </c>
      <c r="AB26" s="30">
        <f>VLOOKUP(ActionListNData[[#This Row],[Action Name]],ResourceAction[[Display]:[No]],3,0)</f>
        <v>332146</v>
      </c>
      <c r="AC26" s="60" t="s">
        <v>2039</v>
      </c>
      <c r="AD26" s="30" t="s">
        <v>2042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1565</v>
      </c>
      <c r="G27" s="67" t="s">
        <v>1566</v>
      </c>
      <c r="H27" s="67" t="s">
        <v>1567</v>
      </c>
      <c r="I27" s="67" t="s">
        <v>1368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1568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1564</v>
      </c>
      <c r="U27" s="87" t="s">
        <v>1442</v>
      </c>
      <c r="V27" s="87"/>
      <c r="W27" s="87"/>
      <c r="X27" s="87"/>
      <c r="Y27" s="73">
        <f>ResourceAction[No]</f>
        <v>332125</v>
      </c>
      <c r="AA27" s="4" t="s">
        <v>2069</v>
      </c>
      <c r="AB27" s="30">
        <f>VLOOKUP(ActionListNData[[#This Row],[Action Name]],ResourceAction[[Display]:[No]],3,0)</f>
        <v>332145</v>
      </c>
      <c r="AC27" s="60" t="s">
        <v>2039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1718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1733</v>
      </c>
      <c r="G28" s="79" t="s">
        <v>1734</v>
      </c>
      <c r="H28" s="79"/>
      <c r="I28" s="67" t="s">
        <v>1368</v>
      </c>
      <c r="J28" s="79" t="s">
        <v>1746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1735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1718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1744</v>
      </c>
      <c r="G29" s="79" t="s">
        <v>1745</v>
      </c>
      <c r="H29" s="79" t="s">
        <v>1747</v>
      </c>
      <c r="I29" s="67" t="s">
        <v>1368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1735</v>
      </c>
      <c r="U29" s="87" t="s">
        <v>1748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1718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1752</v>
      </c>
      <c r="G30" s="79" t="s">
        <v>1753</v>
      </c>
      <c r="H30" s="79"/>
      <c r="I30" s="79"/>
      <c r="J30" s="79" t="s">
        <v>1391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1754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1718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1823</v>
      </c>
      <c r="G31" s="79" t="s">
        <v>1824</v>
      </c>
      <c r="H31" s="79" t="s">
        <v>1350</v>
      </c>
      <c r="I31" s="79" t="s">
        <v>1368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1748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1637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1787</v>
      </c>
      <c r="G32" s="79" t="s">
        <v>1788</v>
      </c>
      <c r="H32" s="79"/>
      <c r="I32" s="79"/>
      <c r="J32" s="79" t="s">
        <v>1391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1789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1637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1790</v>
      </c>
      <c r="G33" s="79" t="s">
        <v>1791</v>
      </c>
      <c r="H33" s="79"/>
      <c r="I33" s="79"/>
      <c r="J33" s="79" t="s">
        <v>1746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1792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1637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1793</v>
      </c>
      <c r="G34" s="79" t="s">
        <v>1794</v>
      </c>
      <c r="H34" s="79" t="s">
        <v>1350</v>
      </c>
      <c r="I34" s="79" t="s">
        <v>1368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1795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1637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1801</v>
      </c>
      <c r="G35" s="79" t="s">
        <v>1802</v>
      </c>
      <c r="H35" s="79" t="s">
        <v>335</v>
      </c>
      <c r="I35" s="79" t="s">
        <v>1368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1803</v>
      </c>
      <c r="U35" s="83" t="s">
        <v>1795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1637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1813</v>
      </c>
      <c r="G36" s="79" t="s">
        <v>1814</v>
      </c>
      <c r="H36" s="79"/>
      <c r="I36" s="79"/>
      <c r="J36" s="79" t="s">
        <v>1815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1816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1906</v>
      </c>
      <c r="G37" s="79" t="s">
        <v>1907</v>
      </c>
      <c r="H37" s="79"/>
      <c r="I37" s="79"/>
      <c r="J37" s="79" t="s">
        <v>1908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1909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1910</v>
      </c>
      <c r="G38" s="79" t="s">
        <v>1912</v>
      </c>
      <c r="H38" s="79"/>
      <c r="I38" s="79"/>
      <c r="J38" s="79" t="s">
        <v>1911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1913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1935</v>
      </c>
      <c r="G39" s="79" t="s">
        <v>1936</v>
      </c>
      <c r="H39" s="79"/>
      <c r="I39" s="79"/>
      <c r="J39" s="79" t="s">
        <v>1391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1937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1914</v>
      </c>
      <c r="G40" s="79" t="s">
        <v>1938</v>
      </c>
      <c r="H40" s="79" t="s">
        <v>335</v>
      </c>
      <c r="I40" s="79" t="s">
        <v>1368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1939</v>
      </c>
      <c r="U40" s="83" t="s">
        <v>1940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1922</v>
      </c>
      <c r="G41" s="79" t="s">
        <v>1941</v>
      </c>
      <c r="H41" s="79" t="s">
        <v>1350</v>
      </c>
      <c r="I41" s="79" t="s">
        <v>1368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1940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1959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1984</v>
      </c>
      <c r="G42" s="37" t="s">
        <v>1981</v>
      </c>
      <c r="H42" s="37"/>
      <c r="I42" s="37"/>
      <c r="J42" s="37" t="s">
        <v>1391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1982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1959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1983</v>
      </c>
      <c r="G43" s="37" t="s">
        <v>1985</v>
      </c>
      <c r="H43" s="37"/>
      <c r="I43" s="37"/>
      <c r="J43" s="37" t="s">
        <v>1986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1987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2007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2052</v>
      </c>
      <c r="G44" s="79" t="s">
        <v>2053</v>
      </c>
      <c r="H44" s="79"/>
      <c r="I44" s="79"/>
      <c r="J44" s="79" t="s">
        <v>1391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2054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2007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2055</v>
      </c>
      <c r="G45" s="79" t="s">
        <v>2064</v>
      </c>
      <c r="H45" s="79"/>
      <c r="I45" s="79"/>
      <c r="J45" s="79" t="s">
        <v>2056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2057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2007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2062</v>
      </c>
      <c r="G46" s="79" t="s">
        <v>2063</v>
      </c>
      <c r="H46" s="79"/>
      <c r="I46" s="79"/>
      <c r="J46" s="79" t="s">
        <v>2065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2066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2007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2061</v>
      </c>
      <c r="G47" s="79" t="s">
        <v>2058</v>
      </c>
      <c r="H47" s="79" t="s">
        <v>1350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2059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2007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2060</v>
      </c>
      <c r="G48" s="79" t="s">
        <v>2067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2057</v>
      </c>
      <c r="U48" s="83" t="s">
        <v>2059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1466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58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</v>
      </c>
      <c r="M77" s="6" t="str">
        <f ca="1">IFERROR(VLOOKUP(IDNMaps[[#This Row],[Type]],RecordCount[],6,0)&amp;"-"&amp;IDNMaps[[#This Row],[Type Count]],"")</f>
        <v>Form Fields-1</v>
      </c>
      <c r="N77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7" s="6" t="str">
        <f ca="1">IF(IDNMaps[[#This Row],[Name]]="","","("&amp;IDNMaps[[#This Row],[Type]]&amp;") "&amp;IDNMaps[[#This Row],[Name]])</f>
        <v>(Fields) Setting/AddNewSetting/name</v>
      </c>
      <c r="P77" s="6">
        <f ca="1">IFERROR(VLOOKUP(IDNMaps[[#This Row],[Primary]],INDIRECT(VLOOKUP(IDNMaps[[#This Row],[Type]],RecordCount[],2,0)),VLOOKUP(IDNMaps[[#This Row],[Type]],RecordCount[],8,0),0),"")</f>
        <v>310101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2</v>
      </c>
      <c r="M78" s="6" t="str">
        <f ca="1">IFERROR(VLOOKUP(IDNMaps[[#This Row],[Type]],RecordCount[],6,0)&amp;"-"&amp;IDNMaps[[#This Row],[Type Count]],"")</f>
        <v>Form Fields-2</v>
      </c>
      <c r="N78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8" s="6" t="str">
        <f ca="1">IF(IDNMaps[[#This Row],[Name]]="","","("&amp;IDNMaps[[#This Row],[Type]]&amp;") "&amp;IDNMaps[[#This Row],[Name]])</f>
        <v>(Fields) Setting/AddNewSetting/value</v>
      </c>
      <c r="P78" s="6">
        <f ca="1">IFERROR(VLOOKUP(IDNMaps[[#This Row],[Primary]],INDIRECT(VLOOKUP(IDNMaps[[#This Row],[Type]],RecordCount[],2,0)),VLOOKUP(IDNMaps[[#This Row],[Type]],RecordCount[],8,0),0),"")</f>
        <v>310102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3</v>
      </c>
      <c r="M79" s="6" t="str">
        <f ca="1">IFERROR(VLOOKUP(IDNMaps[[#This Row],[Type]],RecordCount[],6,0)&amp;"-"&amp;IDNMaps[[#This Row],[Type Count]],"")</f>
        <v>Form Fields-3</v>
      </c>
      <c r="N79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9" s="6" t="str">
        <f ca="1">IF(IDNMaps[[#This Row],[Name]]="","","("&amp;IDNMaps[[#This Row],[Type]]&amp;") "&amp;IDNMaps[[#This Row],[Name]])</f>
        <v>(Fields) Setting/AddNewSetting/status</v>
      </c>
      <c r="P79" s="6">
        <f ca="1">IFERROR(VLOOKUP(IDNMaps[[#This Row],[Primary]],INDIRECT(VLOOKUP(IDNMaps[[#This Row],[Type]],RecordCount[],2,0)),VLOOKUP(IDNMaps[[#This Row],[Type]],RecordCount[],8,0),0),"")</f>
        <v>310103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4</v>
      </c>
      <c r="M80" s="6" t="str">
        <f ca="1">IFERROR(VLOOKUP(IDNMaps[[#This Row],[Type]],RecordCount[],6,0)&amp;"-"&amp;IDNMaps[[#This Row],[Type Count]],"")</f>
        <v>Form Fields-4</v>
      </c>
      <c r="N80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0" s="6" t="str">
        <f ca="1">IF(IDNMaps[[#This Row],[Name]]="","","("&amp;IDNMaps[[#This Row],[Type]]&amp;") "&amp;IDNMaps[[#This Row],[Name]])</f>
        <v>(Fields) Setting/AddNewSetting/description</v>
      </c>
      <c r="P80" s="6">
        <f ca="1">IFERROR(VLOOKUP(IDNMaps[[#This Row],[Primary]],INDIRECT(VLOOKUP(IDNMaps[[#This Row],[Type]],RecordCount[],2,0)),VLOOKUP(IDNMaps[[#This Row],[Type]],RecordCount[],8,0),0),"")</f>
        <v>310104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5</v>
      </c>
      <c r="M81" s="6" t="str">
        <f ca="1">IFERROR(VLOOKUP(IDNMaps[[#This Row],[Type]],RecordCount[],6,0)&amp;"-"&amp;IDNMaps[[#This Row],[Type Count]],"")</f>
        <v>Form Fields-5</v>
      </c>
      <c r="N81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1" s="6" t="str">
        <f ca="1">IF(IDNMaps[[#This Row],[Name]]="","","("&amp;IDNMaps[[#This Row],[Type]]&amp;") "&amp;IDNMaps[[#This Row],[Name]])</f>
        <v>(Fields) UserSetting/AddNewUserSetting/user</v>
      </c>
      <c r="P81" s="6">
        <f ca="1">IFERROR(VLOOKUP(IDNMaps[[#This Row],[Primary]],INDIRECT(VLOOKUP(IDNMaps[[#This Row],[Type]],RecordCount[],2,0)),VLOOKUP(IDNMaps[[#This Row],[Type]],RecordCount[],8,0),0),"")</f>
        <v>310105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6</v>
      </c>
      <c r="M82" s="6" t="str">
        <f ca="1">IFERROR(VLOOKUP(IDNMaps[[#This Row],[Type]],RecordCount[],6,0)&amp;"-"&amp;IDNMaps[[#This Row],[Type Count]],"")</f>
        <v>Form Fields-6</v>
      </c>
      <c r="N82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2" s="6" t="str">
        <f ca="1">IF(IDNMaps[[#This Row],[Name]]="","","("&amp;IDNMaps[[#This Row],[Type]]&amp;") "&amp;IDNMaps[[#This Row],[Name]])</f>
        <v>(Fields) UserSetting/AddNewUserSetting/setting</v>
      </c>
      <c r="P82" s="6">
        <f ca="1">IFERROR(VLOOKUP(IDNMaps[[#This Row],[Primary]],INDIRECT(VLOOKUP(IDNMaps[[#This Row],[Type]],RecordCount[],2,0)),VLOOKUP(IDNMaps[[#This Row],[Type]],RecordCount[],8,0),0),"")</f>
        <v>310106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7</v>
      </c>
      <c r="M83" s="6" t="str">
        <f ca="1">IFERROR(VLOOKUP(IDNMaps[[#This Row],[Type]],RecordCount[],6,0)&amp;"-"&amp;IDNMaps[[#This Row],[Type Count]],"")</f>
        <v>Form Fields-7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3" s="6" t="str">
        <f ca="1">IF(IDNMaps[[#This Row],[Name]]="","","("&amp;IDNMaps[[#This Row],[Type]]&amp;") "&amp;IDNMaps[[#This Row],[Name]])</f>
        <v>(Fields) UserSetting/AddNewUserSetting/value</v>
      </c>
      <c r="P83" s="6">
        <f ca="1">IFERROR(VLOOKUP(IDNMaps[[#This Row],[Primary]],INDIRECT(VLOOKUP(IDNMaps[[#This Row],[Type]],RecordCount[],2,0)),VLOOKUP(IDNMaps[[#This Row],[Type]],RecordCount[],8,0),0),"")</f>
        <v>310107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8</v>
      </c>
      <c r="M84" s="6" t="str">
        <f ca="1">IFERROR(VLOOKUP(IDNMaps[[#This Row],[Type]],RecordCount[],6,0)&amp;"-"&amp;IDNMaps[[#This Row],[Type Count]],"")</f>
        <v>Form Fields-8</v>
      </c>
      <c r="N84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4" s="6" t="str">
        <f ca="1">IF(IDNMaps[[#This Row],[Name]]="","","("&amp;IDNMaps[[#This Row],[Type]]&amp;") "&amp;IDNMaps[[#This Row],[Name]])</f>
        <v>(Fields) UserSetting/ChangeUserSettingStatus/status</v>
      </c>
      <c r="P84" s="6">
        <f ca="1">IFERROR(VLOOKUP(IDNMaps[[#This Row],[Primary]],INDIRECT(VLOOKUP(IDNMaps[[#This Row],[Type]],RecordCount[],2,0)),VLOOKUP(IDNMaps[[#This Row],[Type]],RecordCount[],8,0),0),"")</f>
        <v>310108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9</v>
      </c>
      <c r="M85" s="6" t="str">
        <f ca="1">IFERROR(VLOOKUP(IDNMaps[[#This Row],[Type]],RecordCount[],6,0)&amp;"-"&amp;IDNMaps[[#This Row],[Type Count]],"")</f>
        <v>Form Fields-9</v>
      </c>
      <c r="N85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5" s="6" t="str">
        <f ca="1">IF(IDNMaps[[#This Row],[Name]]="","","("&amp;IDNMaps[[#This Row],[Type]]&amp;") "&amp;IDNMaps[[#This Row],[Name]])</f>
        <v>(Fields) UserStoreArea/AddUserStoreAreaForm/user</v>
      </c>
      <c r="P85" s="6">
        <f ca="1">IFERROR(VLOOKUP(IDNMaps[[#This Row],[Primary]],INDIRECT(VLOOKUP(IDNMaps[[#This Row],[Type]],RecordCount[],2,0)),VLOOKUP(IDNMaps[[#This Row],[Type]],RecordCount[],8,0),0),"")</f>
        <v>310109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10</v>
      </c>
      <c r="M86" s="6" t="str">
        <f ca="1">IFERROR(VLOOKUP(IDNMaps[[#This Row],[Type]],RecordCount[],6,0)&amp;"-"&amp;IDNMaps[[#This Row],[Type Count]],"")</f>
        <v>Form Fields-10</v>
      </c>
      <c r="N86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6" s="6" t="str">
        <f ca="1">IF(IDNMaps[[#This Row],[Name]]="","","("&amp;IDNMaps[[#This Row],[Type]]&amp;") "&amp;IDNMaps[[#This Row],[Name]])</f>
        <v>(Fields) UserStoreArea/AddUserStoreAreaForm/store</v>
      </c>
      <c r="P86" s="6">
        <f ca="1">IFERROR(VLOOKUP(IDNMaps[[#This Row],[Primary]],INDIRECT(VLOOKUP(IDNMaps[[#This Row],[Type]],RecordCount[],2,0)),VLOOKUP(IDNMaps[[#This Row],[Type]],RecordCount[],8,0),0),"")</f>
        <v>310110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11</v>
      </c>
      <c r="M87" s="6" t="str">
        <f ca="1">IFERROR(VLOOKUP(IDNMaps[[#This Row],[Type]],RecordCount[],6,0)&amp;"-"&amp;IDNMaps[[#This Row],[Type Count]],"")</f>
        <v>Form Fields-11</v>
      </c>
      <c r="N87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87" s="6" t="str">
        <f ca="1">IF(IDNMaps[[#This Row],[Name]]="","","("&amp;IDNMaps[[#This Row],[Type]]&amp;") "&amp;IDNMaps[[#This Row],[Name]])</f>
        <v>(Fields) UserStoreArea/AddUserStoreAreaForm/area</v>
      </c>
      <c r="P87" s="6">
        <f ca="1">IFERROR(VLOOKUP(IDNMaps[[#This Row],[Primary]],INDIRECT(VLOOKUP(IDNMaps[[#This Row],[Type]],RecordCount[],2,0)),VLOOKUP(IDNMaps[[#This Row],[Type]],RecordCount[],8,0),0),"")</f>
        <v>310111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12</v>
      </c>
      <c r="M88" s="6" t="str">
        <f ca="1">IFERROR(VLOOKUP(IDNMaps[[#This Row],[Type]],RecordCount[],6,0)&amp;"-"&amp;IDNMaps[[#This Row],[Type Count]],"")</f>
        <v>Form Fields-12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8" s="6" t="str">
        <f ca="1">IF(IDNMaps[[#This Row],[Name]]="","","("&amp;IDNMaps[[#This Row],[Type]]&amp;") "&amp;IDNMaps[[#This Row],[Name]])</f>
        <v>(Fields) UserStoreArea/AddUserStoreAreaForm/status</v>
      </c>
      <c r="P88" s="6">
        <f ca="1">IFERROR(VLOOKUP(IDNMaps[[#This Row],[Primary]],INDIRECT(VLOOKUP(IDNMaps[[#This Row],[Type]],RecordCount[],2,0)),VLOOKUP(IDNMaps[[#This Row],[Type]],RecordCount[],8,0),0),"")</f>
        <v>310112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13</v>
      </c>
      <c r="M89" s="6" t="str">
        <f ca="1">IFERROR(VLOOKUP(IDNMaps[[#This Row],[Type]],RecordCount[],6,0)&amp;"-"&amp;IDNMaps[[#This Row],[Type Count]],"")</f>
        <v>Form Fields-13</v>
      </c>
      <c r="N89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89" s="6" t="str">
        <f ca="1">IF(IDNMaps[[#This Row],[Name]]="","","("&amp;IDNMaps[[#This Row],[Type]]&amp;") "&amp;IDNMaps[[#This Row],[Name]])</f>
        <v>(Fields) ProductImage/AddProductImage/product</v>
      </c>
      <c r="P89" s="6">
        <f ca="1">IFERROR(VLOOKUP(IDNMaps[[#This Row],[Primary]],INDIRECT(VLOOKUP(IDNMaps[[#This Row],[Type]],RecordCount[],2,0)),VLOOKUP(IDNMaps[[#This Row],[Type]],RecordCount[],8,0),0),"")</f>
        <v>310113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14</v>
      </c>
      <c r="M90" s="6" t="str">
        <f ca="1">IFERROR(VLOOKUP(IDNMaps[[#This Row],[Type]],RecordCount[],6,0)&amp;"-"&amp;IDNMaps[[#This Row],[Type Count]],"")</f>
        <v>Form Fields-14</v>
      </c>
      <c r="N90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0" s="6" t="str">
        <f ca="1">IF(IDNMaps[[#This Row],[Name]]="","","("&amp;IDNMaps[[#This Row],[Type]]&amp;") "&amp;IDNMaps[[#This Row],[Name]])</f>
        <v>(Fields) ProductImage/AddProductImage/image01</v>
      </c>
      <c r="P90" s="6">
        <f ca="1">IFERROR(VLOOKUP(IDNMaps[[#This Row],[Primary]],INDIRECT(VLOOKUP(IDNMaps[[#This Row],[Type]],RecordCount[],2,0)),VLOOKUP(IDNMaps[[#This Row],[Type]],RecordCount[],8,0),0),"")</f>
        <v>310114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15</v>
      </c>
      <c r="M91" s="6" t="str">
        <f ca="1">IFERROR(VLOOKUP(IDNMaps[[#This Row],[Type]],RecordCount[],6,0)&amp;"-"&amp;IDNMaps[[#This Row],[Type Count]],"")</f>
        <v>Form Fields-15</v>
      </c>
      <c r="N91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1" s="6" t="str">
        <f ca="1">IF(IDNMaps[[#This Row],[Name]]="","","("&amp;IDNMaps[[#This Row],[Type]]&amp;") "&amp;IDNMaps[[#This Row],[Name]])</f>
        <v>(Fields) ProductImage/AddProductImage/image02</v>
      </c>
      <c r="P91" s="6">
        <f ca="1">IFERROR(VLOOKUP(IDNMaps[[#This Row],[Primary]],INDIRECT(VLOOKUP(IDNMaps[[#This Row],[Type]],RecordCount[],2,0)),VLOOKUP(IDNMaps[[#This Row],[Type]],RecordCount[],8,0),0),"")</f>
        <v>310115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16</v>
      </c>
      <c r="M92" s="6" t="str">
        <f ca="1">IFERROR(VLOOKUP(IDNMaps[[#This Row],[Type]],RecordCount[],6,0)&amp;"-"&amp;IDNMaps[[#This Row],[Type Count]],"")</f>
        <v>Form Fields-16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2" s="6" t="str">
        <f ca="1">IF(IDNMaps[[#This Row],[Name]]="","","("&amp;IDNMaps[[#This Row],[Type]]&amp;") "&amp;IDNMaps[[#This Row],[Name]])</f>
        <v>(Fields) ProductImage/AddProductImage/image03</v>
      </c>
      <c r="P92" s="6">
        <f ca="1">IFERROR(VLOOKUP(IDNMaps[[#This Row],[Primary]],INDIRECT(VLOOKUP(IDNMaps[[#This Row],[Type]],RecordCount[],2,0)),VLOOKUP(IDNMaps[[#This Row],[Type]],RecordCount[],8,0),0),"")</f>
        <v>310116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17</v>
      </c>
      <c r="M93" s="6" t="str">
        <f ca="1">IFERROR(VLOOKUP(IDNMaps[[#This Row],[Type]],RecordCount[],6,0)&amp;"-"&amp;IDNMaps[[#This Row],[Type Count]],"")</f>
        <v>Form Fields-17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3" s="6" t="str">
        <f ca="1">IF(IDNMaps[[#This Row],[Name]]="","","("&amp;IDNMaps[[#This Row],[Type]]&amp;") "&amp;IDNMaps[[#This Row],[Name]])</f>
        <v>(Fields) ProductImage/AddProductImage/image04</v>
      </c>
      <c r="P93" s="6">
        <f ca="1">IFERROR(VLOOKUP(IDNMaps[[#This Row],[Primary]],INDIRECT(VLOOKUP(IDNMaps[[#This Row],[Type]],RecordCount[],2,0)),VLOOKUP(IDNMaps[[#This Row],[Type]],RecordCount[],8,0),0),"")</f>
        <v>310117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18</v>
      </c>
      <c r="M94" s="6" t="str">
        <f ca="1">IFERROR(VLOOKUP(IDNMaps[[#This Row],[Type]],RecordCount[],6,0)&amp;"-"&amp;IDNMaps[[#This Row],[Type Count]],"")</f>
        <v>Form Fields-18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4" s="6" t="str">
        <f ca="1">IF(IDNMaps[[#This Row],[Name]]="","","("&amp;IDNMaps[[#This Row],[Type]]&amp;") "&amp;IDNMaps[[#This Row],[Name]])</f>
        <v>(Fields) ProductImage/AddProductImage/image05</v>
      </c>
      <c r="P94" s="6">
        <f ca="1">IFERROR(VLOOKUP(IDNMaps[[#This Row],[Primary]],INDIRECT(VLOOKUP(IDNMaps[[#This Row],[Type]],RecordCount[],2,0)),VLOOKUP(IDNMaps[[#This Row],[Type]],RecordCount[],8,0),0),"")</f>
        <v>310118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19</v>
      </c>
      <c r="M95" s="6" t="str">
        <f ca="1">IFERROR(VLOOKUP(IDNMaps[[#This Row],[Type]],RecordCount[],6,0)&amp;"-"&amp;IDNMaps[[#This Row],[Type Count]],"")</f>
        <v>Form Fields-19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5" s="6" t="str">
        <f ca="1">IF(IDNMaps[[#This Row],[Name]]="","","("&amp;IDNMaps[[#This Row],[Type]]&amp;") "&amp;IDNMaps[[#This Row],[Name]])</f>
        <v>(Fields) ProductImage/AddProductImage/default</v>
      </c>
      <c r="P95" s="6">
        <f ca="1">IFERROR(VLOOKUP(IDNMaps[[#This Row],[Primary]],INDIRECT(VLOOKUP(IDNMaps[[#This Row],[Type]],RecordCount[],2,0)),VLOOKUP(IDNMaps[[#This Row],[Type]],RecordCount[],8,0),0),"")</f>
        <v>310119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20</v>
      </c>
      <c r="M96" s="6" t="str">
        <f ca="1">IFERROR(VLOOKUP(IDNMaps[[#This Row],[Type]],RecordCount[],6,0)&amp;"-"&amp;IDNMaps[[#This Row],[Type Count]],"")</f>
        <v>Form Fields-20</v>
      </c>
      <c r="N96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6" s="6" t="str">
        <f ca="1">IF(IDNMaps[[#This Row],[Name]]="","","("&amp;IDNMaps[[#This Row],[Type]]&amp;") "&amp;IDNMaps[[#This Row],[Name]])</f>
        <v>(Fields) FnReserve/AddFNReserves/fncode</v>
      </c>
      <c r="P96" s="6">
        <f ca="1">IFERROR(VLOOKUP(IDNMaps[[#This Row],[Primary]],INDIRECT(VLOOKUP(IDNMaps[[#This Row],[Type]],RecordCount[],2,0)),VLOOKUP(IDNMaps[[#This Row],[Type]],RecordCount[],8,0),0),"")</f>
        <v>310120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21</v>
      </c>
      <c r="M97" s="6" t="str">
        <f ca="1">IFERROR(VLOOKUP(IDNMaps[[#This Row],[Type]],RecordCount[],6,0)&amp;"-"&amp;IDNMaps[[#This Row],[Type Count]],"")</f>
        <v>Form Fields-21</v>
      </c>
      <c r="N97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97" s="6" t="str">
        <f ca="1">IF(IDNMaps[[#This Row],[Name]]="","","("&amp;IDNMaps[[#This Row],[Type]]&amp;") "&amp;IDNMaps[[#This Row],[Name]])</f>
        <v>(Fields) FnReserve/AddFNReserves/store</v>
      </c>
      <c r="P97" s="6">
        <f ca="1">IFERROR(VLOOKUP(IDNMaps[[#This Row],[Primary]],INDIRECT(VLOOKUP(IDNMaps[[#This Row],[Type]],RecordCount[],2,0)),VLOOKUP(IDNMaps[[#This Row],[Type]],RecordCount[],8,0),0),"")</f>
        <v>310121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22</v>
      </c>
      <c r="M98" s="6" t="str">
        <f ca="1">IFERROR(VLOOKUP(IDNMaps[[#This Row],[Type]],RecordCount[],6,0)&amp;"-"&amp;IDNMaps[[#This Row],[Type Count]],"")</f>
        <v>Form Fields-22</v>
      </c>
      <c r="N98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98" s="6" t="str">
        <f ca="1">IF(IDNMaps[[#This Row],[Name]]="","","("&amp;IDNMaps[[#This Row],[Type]]&amp;") "&amp;IDNMaps[[#This Row],[Name]])</f>
        <v>(Fields) FnReserve/AddFNReserves/start_num</v>
      </c>
      <c r="P98" s="6">
        <f ca="1">IFERROR(VLOOKUP(IDNMaps[[#This Row],[Primary]],INDIRECT(VLOOKUP(IDNMaps[[#This Row],[Type]],RecordCount[],2,0)),VLOOKUP(IDNMaps[[#This Row],[Type]],RecordCount[],8,0),0),"")</f>
        <v>310122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23</v>
      </c>
      <c r="M99" s="6" t="str">
        <f ca="1">IFERROR(VLOOKUP(IDNMaps[[#This Row],[Type]],RecordCount[],6,0)&amp;"-"&amp;IDNMaps[[#This Row],[Type Count]],"")</f>
        <v>Form Fields-23</v>
      </c>
      <c r="N99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99" s="6" t="str">
        <f ca="1">IF(IDNMaps[[#This Row],[Name]]="","","("&amp;IDNMaps[[#This Row],[Type]]&amp;") "&amp;IDNMaps[[#This Row],[Name]])</f>
        <v>(Fields) FnReserve/AddFNReserves/end_num</v>
      </c>
      <c r="P99" s="6">
        <f ca="1">IFERROR(VLOOKUP(IDNMaps[[#This Row],[Primary]],INDIRECT(VLOOKUP(IDNMaps[[#This Row],[Type]],RecordCount[],2,0)),VLOOKUP(IDNMaps[[#This Row],[Type]],RecordCount[],8,0),0),"")</f>
        <v>310123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24</v>
      </c>
      <c r="M100" s="6" t="str">
        <f ca="1">IFERROR(VLOOKUP(IDNMaps[[#This Row],[Type]],RecordCount[],6,0)&amp;"-"&amp;IDNMaps[[#This Row],[Type Count]],"")</f>
        <v>Form Fields-24</v>
      </c>
      <c r="N100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0" s="6" t="str">
        <f ca="1">IF(IDNMaps[[#This Row],[Name]]="","","("&amp;IDNMaps[[#This Row],[Type]]&amp;") "&amp;IDNMaps[[#This Row],[Name]])</f>
        <v>(Fields) FnReserve/UpdateReserves/start_num</v>
      </c>
      <c r="P100" s="6">
        <f ca="1">IFERROR(VLOOKUP(IDNMaps[[#This Row],[Primary]],INDIRECT(VLOOKUP(IDNMaps[[#This Row],[Type]],RecordCount[],2,0)),VLOOKUP(IDNMaps[[#This Row],[Type]],RecordCount[],8,0),0),"")</f>
        <v>310124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25</v>
      </c>
      <c r="M101" s="6" t="str">
        <f ca="1">IFERROR(VLOOKUP(IDNMaps[[#This Row],[Type]],RecordCount[],6,0)&amp;"-"&amp;IDNMaps[[#This Row],[Type Count]],"")</f>
        <v>Form Fields-25</v>
      </c>
      <c r="N101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1" s="6" t="str">
        <f ca="1">IF(IDNMaps[[#This Row],[Name]]="","","("&amp;IDNMaps[[#This Row],[Type]]&amp;") "&amp;IDNMaps[[#This Row],[Name]])</f>
        <v>(Fields) FnReserve/UpdateReserves/end_num</v>
      </c>
      <c r="P101" s="6">
        <f ca="1">IFERROR(VLOOKUP(IDNMaps[[#This Row],[Primary]],INDIRECT(VLOOKUP(IDNMaps[[#This Row],[Type]],RecordCount[],2,0)),VLOOKUP(IDNMaps[[#This Row],[Type]],RecordCount[],8,0),0),"")</f>
        <v>310125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26</v>
      </c>
      <c r="M102" s="6" t="str">
        <f ca="1">IFERROR(VLOOKUP(IDNMaps[[#This Row],[Type]],RecordCount[],6,0)&amp;"-"&amp;IDNMaps[[#This Row],[Type Count]],"")</f>
        <v>Form Fields-26</v>
      </c>
      <c r="N102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2" s="6" t="str">
        <f ca="1">IF(IDNMaps[[#This Row],[Name]]="","","("&amp;IDNMaps[[#This Row],[Type]]&amp;") "&amp;IDNMaps[[#This Row],[Name]])</f>
        <v>(Fields) FnReserve/UpdateReserves/current</v>
      </c>
      <c r="P102" s="6">
        <f ca="1">IFERROR(VLOOKUP(IDNMaps[[#This Row],[Primary]],INDIRECT(VLOOKUP(IDNMaps[[#This Row],[Type]],RecordCount[],2,0)),VLOOKUP(IDNMaps[[#This Row],[Type]],RecordCount[],8,0),0),"")</f>
        <v>310126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27</v>
      </c>
      <c r="M103" s="6" t="str">
        <f ca="1">IFERROR(VLOOKUP(IDNMaps[[#This Row],[Type]],RecordCount[],6,0)&amp;"-"&amp;IDNMaps[[#This Row],[Type Count]],"")</f>
        <v>Form Fields-27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3" s="6" t="str">
        <f ca="1">IF(IDNMaps[[#This Row],[Name]]="","","("&amp;IDNMaps[[#This Row],[Type]]&amp;") "&amp;IDNMaps[[#This Row],[Name]])</f>
        <v>(Fields) FnReserve/UpdateReserves/progress</v>
      </c>
      <c r="P103" s="6">
        <f ca="1">IFERROR(VLOOKUP(IDNMaps[[#This Row],[Primary]],INDIRECT(VLOOKUP(IDNMaps[[#This Row],[Type]],RecordCount[],2,0)),VLOOKUP(IDNMaps[[#This Row],[Type]],RecordCount[],8,0),0),"")</f>
        <v>310127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28</v>
      </c>
      <c r="M104" s="6" t="str">
        <f ca="1">IFERROR(VLOOKUP(IDNMaps[[#This Row],[Type]],RecordCount[],6,0)&amp;"-"&amp;IDNMaps[[#This Row],[Type Count]],"")</f>
        <v>Form Fields-28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4" s="6" t="str">
        <f ca="1">IF(IDNMaps[[#This Row],[Name]]="","","("&amp;IDNMaps[[#This Row],[Type]]&amp;") "&amp;IDNMaps[[#This Row],[Name]])</f>
        <v>(Fields) FnReserve/UpdateReserves/status</v>
      </c>
      <c r="P104" s="6">
        <f ca="1">IFERROR(VLOOKUP(IDNMaps[[#This Row],[Primary]],INDIRECT(VLOOKUP(IDNMaps[[#This Row],[Type]],RecordCount[],2,0)),VLOOKUP(IDNMaps[[#This Row],[Type]],RecordCount[],8,0),0),"")</f>
        <v>310128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29</v>
      </c>
      <c r="M105" s="6" t="str">
        <f ca="1">IFERROR(VLOOKUP(IDNMaps[[#This Row],[Type]],RecordCount[],6,0)&amp;"-"&amp;IDNMaps[[#This Row],[Type Count]],"")</f>
        <v>Form Fields-29</v>
      </c>
      <c r="N105" s="6" t="str">
        <f ca="1">IFERROR(VLOOKUP(IDNMaps[[#This Row],[Primary]],INDIRECT(VLOOKUP(IDNMaps[[#This Row],[Type]],RecordCount[],2,0)),VLOOKUP(IDNMaps[[#This Row],[Type]],RecordCount[],7,0),0),"")</f>
        <v>Menu/UpdateMenu/name</v>
      </c>
      <c r="O105" s="6" t="str">
        <f ca="1">IF(IDNMaps[[#This Row],[Name]]="","","("&amp;IDNMaps[[#This Row],[Type]]&amp;") "&amp;IDNMaps[[#This Row],[Name]])</f>
        <v>(Fields) Menu/UpdateMenu/name</v>
      </c>
      <c r="P105" s="6">
        <f ca="1">IFERROR(VLOOKUP(IDNMaps[[#This Row],[Primary]],INDIRECT(VLOOKUP(IDNMaps[[#This Row],[Type]],RecordCount[],2,0)),VLOOKUP(IDNMaps[[#This Row],[Type]],RecordCount[],8,0),0),"")</f>
        <v>310129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30</v>
      </c>
      <c r="M106" s="6" t="str">
        <f ca="1">IFERROR(VLOOKUP(IDNMaps[[#This Row],[Type]],RecordCount[],6,0)&amp;"-"&amp;IDNMaps[[#This Row],[Type Count]],"")</f>
        <v>Form Fields-30</v>
      </c>
      <c r="N106" s="6" t="str">
        <f ca="1">IFERROR(VLOOKUP(IDNMaps[[#This Row],[Primary]],INDIRECT(VLOOKUP(IDNMaps[[#This Row],[Type]],RecordCount[],2,0)),VLOOKUP(IDNMaps[[#This Row],[Type]],RecordCount[],7,0),0),"")</f>
        <v>Menu/UpdateMenu/icon</v>
      </c>
      <c r="O106" s="6" t="str">
        <f ca="1">IF(IDNMaps[[#This Row],[Name]]="","","("&amp;IDNMaps[[#This Row],[Type]]&amp;") "&amp;IDNMaps[[#This Row],[Name]])</f>
        <v>(Fields) Menu/UpdateMenu/icon</v>
      </c>
      <c r="P106" s="6">
        <f ca="1">IFERROR(VLOOKUP(IDNMaps[[#This Row],[Primary]],INDIRECT(VLOOKUP(IDNMaps[[#This Row],[Type]],RecordCount[],2,0)),VLOOKUP(IDNMaps[[#This Row],[Type]],RecordCount[],8,0),0),"")</f>
        <v>310130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31</v>
      </c>
      <c r="M107" s="6" t="str">
        <f ca="1">IFERROR(VLOOKUP(IDNMaps[[#This Row],[Type]],RecordCount[],6,0)&amp;"-"&amp;IDNMaps[[#This Row],[Type Count]],"")</f>
        <v>Form Fields-31</v>
      </c>
      <c r="N107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07" s="6" t="str">
        <f ca="1">IF(IDNMaps[[#This Row],[Name]]="","","("&amp;IDNMaps[[#This Row],[Type]]&amp;") "&amp;IDNMaps[[#This Row],[Name]])</f>
        <v>(Fields) Menu/UpdateMenu/home_display</v>
      </c>
      <c r="P107" s="6">
        <f ca="1">IFERROR(VLOOKUP(IDNMaps[[#This Row],[Primary]],INDIRECT(VLOOKUP(IDNMaps[[#This Row],[Type]],RecordCount[],2,0)),VLOOKUP(IDNMaps[[#This Row],[Type]],RecordCount[],8,0),0),"")</f>
        <v>310131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32</v>
      </c>
      <c r="M108" s="6" t="str">
        <f ca="1">IFERROR(VLOOKUP(IDNMaps[[#This Row],[Type]],RecordCount[],6,0)&amp;"-"&amp;IDNMaps[[#This Row],[Type Count]],"")</f>
        <v>Form Fields-32</v>
      </c>
      <c r="N108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08" s="6" t="str">
        <f ca="1">IF(IDNMaps[[#This Row],[Name]]="","","("&amp;IDNMaps[[#This Row],[Type]]&amp;") "&amp;IDNMaps[[#This Row],[Name]])</f>
        <v>(Fields) Menu/UpdateMenu/drawer_display</v>
      </c>
      <c r="P108" s="6">
        <f ca="1">IFERROR(VLOOKUP(IDNMaps[[#This Row],[Primary]],INDIRECT(VLOOKUP(IDNMaps[[#This Row],[Type]],RecordCount[],2,0)),VLOOKUP(IDNMaps[[#This Row],[Type]],RecordCount[],8,0),0),"")</f>
        <v>310132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33</v>
      </c>
      <c r="M109" s="6" t="str">
        <f ca="1">IFERROR(VLOOKUP(IDNMaps[[#This Row],[Type]],RecordCount[],6,0)&amp;"-"&amp;IDNMaps[[#This Row],[Type Count]],"")</f>
        <v>Form Fields-33</v>
      </c>
      <c r="N109" s="6" t="str">
        <f ca="1">IFERROR(VLOOKUP(IDNMaps[[#This Row],[Primary]],INDIRECT(VLOOKUP(IDNMaps[[#This Row],[Type]],RecordCount[],2,0)),VLOOKUP(IDNMaps[[#This Row],[Type]],RecordCount[],7,0),0),"")</f>
        <v>Menu/UpdateMenu/order</v>
      </c>
      <c r="O109" s="6" t="str">
        <f ca="1">IF(IDNMaps[[#This Row],[Name]]="","","("&amp;IDNMaps[[#This Row],[Type]]&amp;") "&amp;IDNMaps[[#This Row],[Name]])</f>
        <v>(Fields) Menu/UpdateMenu/order</v>
      </c>
      <c r="P109" s="6">
        <f ca="1">IFERROR(VLOOKUP(IDNMaps[[#This Row],[Primary]],INDIRECT(VLOOKUP(IDNMaps[[#This Row],[Type]],RecordCount[],2,0)),VLOOKUP(IDNMaps[[#This Row],[Type]],RecordCount[],8,0),0),"")</f>
        <v>310133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34</v>
      </c>
      <c r="M110" s="6" t="str">
        <f ca="1">IFERROR(VLOOKUP(IDNMaps[[#This Row],[Type]],RecordCount[],6,0)&amp;"-"&amp;IDNMaps[[#This Row],[Type Count]],"")</f>
        <v>Form Fields-34</v>
      </c>
      <c r="N110" s="6" t="str">
        <f ca="1">IFERROR(VLOOKUP(IDNMaps[[#This Row],[Primary]],INDIRECT(VLOOKUP(IDNMaps[[#This Row],[Type]],RecordCount[],2,0)),VLOOKUP(IDNMaps[[#This Row],[Type]],RecordCount[],7,0),0),"")</f>
        <v>Menu/UpdateMenu/status</v>
      </c>
      <c r="O110" s="6" t="str">
        <f ca="1">IF(IDNMaps[[#This Row],[Name]]="","","("&amp;IDNMaps[[#This Row],[Type]]&amp;") "&amp;IDNMaps[[#This Row],[Name]])</f>
        <v>(Fields) Menu/UpdateMenu/status</v>
      </c>
      <c r="P110" s="6">
        <f ca="1">IFERROR(VLOOKUP(IDNMaps[[#This Row],[Primary]],INDIRECT(VLOOKUP(IDNMaps[[#This Row],[Type]],RecordCount[],2,0)),VLOOKUP(IDNMaps[[#This Row],[Type]],RecordCount[],8,0),0),"")</f>
        <v>310134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35</v>
      </c>
      <c r="M111" s="6" t="str">
        <f ca="1">IFERROR(VLOOKUP(IDNMaps[[#This Row],[Type]],RecordCount[],6,0)&amp;"-"&amp;IDNMaps[[#This Row],[Type Count]],"")</f>
        <v>Form Fields-35</v>
      </c>
      <c r="N111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1" s="6" t="str">
        <f ca="1">IF(IDNMaps[[#This Row],[Name]]="","","("&amp;IDNMaps[[#This Row],[Type]]&amp;") "&amp;IDNMaps[[#This Row],[Name]])</f>
        <v>(Fields) UserExecutive/NewExecutiveLoginMap/login_user</v>
      </c>
      <c r="P111" s="6">
        <f ca="1">IFERROR(VLOOKUP(IDNMaps[[#This Row],[Primary]],INDIRECT(VLOOKUP(IDNMaps[[#This Row],[Type]],RecordCount[],2,0)),VLOOKUP(IDNMaps[[#This Row],[Type]],RecordCount[],8,0),0),"")</f>
        <v>310135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36</v>
      </c>
      <c r="M112" s="6" t="str">
        <f ca="1">IFERROR(VLOOKUP(IDNMaps[[#This Row],[Type]],RecordCount[],6,0)&amp;"-"&amp;IDNMaps[[#This Row],[Type Count]],"")</f>
        <v>Form Fields-36</v>
      </c>
      <c r="N112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2" s="6" t="str">
        <f ca="1">IF(IDNMaps[[#This Row],[Name]]="","","("&amp;IDNMaps[[#This Row],[Type]]&amp;") "&amp;IDNMaps[[#This Row],[Name]])</f>
        <v>(Fields) UserExecutive/NewExecutiveLoginMap/executive_user</v>
      </c>
      <c r="P112" s="6">
        <f ca="1">IFERROR(VLOOKUP(IDNMaps[[#This Row],[Primary]],INDIRECT(VLOOKUP(IDNMaps[[#This Row],[Type]],RecordCount[],2,0)),VLOOKUP(IDNMaps[[#This Row],[Type]],RecordCount[],8,0),0),"")</f>
        <v>310136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37</v>
      </c>
      <c r="M113" s="6" t="str">
        <f ca="1">IFERROR(VLOOKUP(IDNMaps[[#This Row],[Type]],RecordCount[],6,0)&amp;"-"&amp;IDNMaps[[#This Row],[Type Count]],"")</f>
        <v>Form Fields-37</v>
      </c>
      <c r="N113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3" s="6" t="str">
        <f ca="1">IF(IDNMaps[[#This Row],[Name]]="","","("&amp;IDNMaps[[#This Row],[Type]]&amp;") "&amp;IDNMaps[[#This Row],[Name]])</f>
        <v>(Fields) Printing/NewPrintThroughForm/name</v>
      </c>
      <c r="P113" s="6">
        <f ca="1">IFERROR(VLOOKUP(IDNMaps[[#This Row],[Primary]],INDIRECT(VLOOKUP(IDNMaps[[#This Row],[Type]],RecordCount[],2,0)),VLOOKUP(IDNMaps[[#This Row],[Type]],RecordCount[],8,0),0),"")</f>
        <v>310137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38</v>
      </c>
      <c r="M114" s="6" t="str">
        <f ca="1">IFERROR(VLOOKUP(IDNMaps[[#This Row],[Type]],RecordCount[],6,0)&amp;"-"&amp;IDNMaps[[#This Row],[Type Count]],"")</f>
        <v>Form Fields-38</v>
      </c>
      <c r="N114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4" s="6" t="str">
        <f ca="1">IF(IDNMaps[[#This Row],[Name]]="","","("&amp;IDNMaps[[#This Row],[Type]]&amp;") "&amp;IDNMaps[[#This Row],[Name]])</f>
        <v>(Fields) Printing/NewPrintThroughForm/fncode</v>
      </c>
      <c r="P114" s="6">
        <f ca="1">IFERROR(VLOOKUP(IDNMaps[[#This Row],[Primary]],INDIRECT(VLOOKUP(IDNMaps[[#This Row],[Type]],RecordCount[],2,0)),VLOOKUP(IDNMaps[[#This Row],[Type]],RecordCount[],8,0),0),"")</f>
        <v>310138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39</v>
      </c>
      <c r="M115" s="6" t="str">
        <f ca="1">IFERROR(VLOOKUP(IDNMaps[[#This Row],[Type]],RecordCount[],6,0)&amp;"-"&amp;IDNMaps[[#This Row],[Type Count]],"")</f>
        <v>Form Fields-39</v>
      </c>
      <c r="N115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5" s="6" t="str">
        <f ca="1">IF(IDNMaps[[#This Row],[Name]]="","","("&amp;IDNMaps[[#This Row],[Type]]&amp;") "&amp;IDNMaps[[#This Row],[Name]])</f>
        <v>(Fields) Printing/NewPrintThroughForm/status</v>
      </c>
      <c r="P115" s="6">
        <f ca="1">IFERROR(VLOOKUP(IDNMaps[[#This Row],[Primary]],INDIRECT(VLOOKUP(IDNMaps[[#This Row],[Type]],RecordCount[],2,0)),VLOOKUP(IDNMaps[[#This Row],[Type]],RecordCount[],8,0),0),"")</f>
        <v>310139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40</v>
      </c>
      <c r="M116" s="6" t="str">
        <f ca="1">IFERROR(VLOOKUP(IDNMaps[[#This Row],[Type]],RecordCount[],6,0)&amp;"-"&amp;IDNMaps[[#This Row],[Type Count]],"")</f>
        <v>Form Fields-40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6" s="6" t="str">
        <f ca="1">IF(IDNMaps[[#This Row],[Name]]="","","("&amp;IDNMaps[[#This Row],[Type]]&amp;") "&amp;IDNMaps[[#This Row],[Name]])</f>
        <v>(Fields) Printing/NewPrintThroughForm/description</v>
      </c>
      <c r="P116" s="6">
        <f ca="1">IFERROR(VLOOKUP(IDNMaps[[#This Row],[Primary]],INDIRECT(VLOOKUP(IDNMaps[[#This Row],[Type]],RecordCount[],2,0)),VLOOKUP(IDNMaps[[#This Row],[Type]],RecordCount[],8,0),0),"")</f>
        <v>310140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41</v>
      </c>
      <c r="M117" s="6" t="str">
        <f ca="1">IFERROR(VLOOKUP(IDNMaps[[#This Row],[Type]],RecordCount[],6,0)&amp;"-"&amp;IDNMaps[[#This Row],[Type Count]],"")</f>
        <v>Form Fields-41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17" s="6" t="str">
        <f ca="1">IF(IDNMaps[[#This Row],[Name]]="","","("&amp;IDNMaps[[#This Row],[Type]]&amp;") "&amp;IDNMaps[[#This Row],[Name]])</f>
        <v>(Fields) Printing/NewPrintThroughForm/query1</v>
      </c>
      <c r="P117" s="6">
        <f ca="1">IFERROR(VLOOKUP(IDNMaps[[#This Row],[Primary]],INDIRECT(VLOOKUP(IDNMaps[[#This Row],[Type]],RecordCount[],2,0)),VLOOKUP(IDNMaps[[#This Row],[Type]],RecordCount[],8,0),0),"")</f>
        <v>310141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42</v>
      </c>
      <c r="M118" s="6" t="str">
        <f ca="1">IFERROR(VLOOKUP(IDNMaps[[#This Row],[Type]],RecordCount[],6,0)&amp;"-"&amp;IDNMaps[[#This Row],[Type Count]],"")</f>
        <v>Form Fields-42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18" s="6" t="str">
        <f ca="1">IF(IDNMaps[[#This Row],[Name]]="","","("&amp;IDNMaps[[#This Row],[Type]]&amp;") "&amp;IDNMaps[[#This Row],[Name]])</f>
        <v>(Fields) Printing/NewPrintThroughForm/query1_props</v>
      </c>
      <c r="P118" s="6">
        <f ca="1">IFERROR(VLOOKUP(IDNMaps[[#This Row],[Primary]],INDIRECT(VLOOKUP(IDNMaps[[#This Row],[Type]],RecordCount[],2,0)),VLOOKUP(IDNMaps[[#This Row],[Type]],RecordCount[],8,0),0),"")</f>
        <v>310142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43</v>
      </c>
      <c r="M119" s="6" t="str">
        <f ca="1">IFERROR(VLOOKUP(IDNMaps[[#This Row],[Type]],RecordCount[],6,0)&amp;"-"&amp;IDNMaps[[#This Row],[Type Count]],"")</f>
        <v>Form Fields-43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19" s="6" t="str">
        <f ca="1">IF(IDNMaps[[#This Row],[Name]]="","","("&amp;IDNMaps[[#This Row],[Type]]&amp;") "&amp;IDNMaps[[#This Row],[Name]])</f>
        <v>(Fields) Printing/NewPrintThroughForm/query2</v>
      </c>
      <c r="P119" s="6">
        <f ca="1">IFERROR(VLOOKUP(IDNMaps[[#This Row],[Primary]],INDIRECT(VLOOKUP(IDNMaps[[#This Row],[Type]],RecordCount[],2,0)),VLOOKUP(IDNMaps[[#This Row],[Type]],RecordCount[],8,0),0),"")</f>
        <v>310143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44</v>
      </c>
      <c r="M120" s="6" t="str">
        <f ca="1">IFERROR(VLOOKUP(IDNMaps[[#This Row],[Type]],RecordCount[],6,0)&amp;"-"&amp;IDNMaps[[#This Row],[Type Count]],"")</f>
        <v>Form Fields-44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0" s="6" t="str">
        <f ca="1">IF(IDNMaps[[#This Row],[Name]]="","","("&amp;IDNMaps[[#This Row],[Type]]&amp;") "&amp;IDNMaps[[#This Row],[Name]])</f>
        <v>(Fields) Printing/NewPrintThroughForm/query3</v>
      </c>
      <c r="P120" s="6">
        <f ca="1">IFERROR(VLOOKUP(IDNMaps[[#This Row],[Primary]],INDIRECT(VLOOKUP(IDNMaps[[#This Row],[Type]],RecordCount[],2,0)),VLOOKUP(IDNMaps[[#This Row],[Type]],RecordCount[],8,0),0),"")</f>
        <v>310144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45</v>
      </c>
      <c r="M121" s="6" t="str">
        <f ca="1">IFERROR(VLOOKUP(IDNMaps[[#This Row],[Type]],RecordCount[],6,0)&amp;"-"&amp;IDNMaps[[#This Row],[Type Count]],"")</f>
        <v>Form Fields-45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1" s="6" t="str">
        <f ca="1">IF(IDNMaps[[#This Row],[Name]]="","","("&amp;IDNMaps[[#This Row],[Type]]&amp;") "&amp;IDNMaps[[#This Row],[Name]])</f>
        <v>(Fields) Printing/NewPrintThroughForm/query2_props</v>
      </c>
      <c r="P121" s="6">
        <f ca="1">IFERROR(VLOOKUP(IDNMaps[[#This Row],[Primary]],INDIRECT(VLOOKUP(IDNMaps[[#This Row],[Type]],RecordCount[],2,0)),VLOOKUP(IDNMaps[[#This Row],[Type]],RecordCount[],8,0),0),"")</f>
        <v>310145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46</v>
      </c>
      <c r="M122" s="6" t="str">
        <f ca="1">IFERROR(VLOOKUP(IDNMaps[[#This Row],[Type]],RecordCount[],6,0)&amp;"-"&amp;IDNMaps[[#This Row],[Type Count]],"")</f>
        <v>Form Fields-46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2" s="6" t="str">
        <f ca="1">IF(IDNMaps[[#This Row],[Name]]="","","("&amp;IDNMaps[[#This Row],[Type]]&amp;") "&amp;IDNMaps[[#This Row],[Name]])</f>
        <v>(Fields) Printing/NewPrintThroughForm/query3_props</v>
      </c>
      <c r="P122" s="6">
        <f ca="1">IFERROR(VLOOKUP(IDNMaps[[#This Row],[Primary]],INDIRECT(VLOOKUP(IDNMaps[[#This Row],[Type]],RecordCount[],2,0)),VLOOKUP(IDNMaps[[#This Row],[Type]],RecordCount[],8,0),0),"")</f>
        <v>310146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47</v>
      </c>
      <c r="M123" s="6" t="str">
        <f ca="1">IFERROR(VLOOKUP(IDNMaps[[#This Row],[Type]],RecordCount[],6,0)&amp;"-"&amp;IDNMaps[[#This Row],[Type Count]],"")</f>
        <v>Form Fields-47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3" s="6" t="str">
        <f ca="1">IF(IDNMaps[[#This Row],[Name]]="","","("&amp;IDNMaps[[#This Row],[Type]]&amp;") "&amp;IDNMaps[[#This Row],[Name]])</f>
        <v>(Fields) Printing/NewPrintThroughForm/header1</v>
      </c>
      <c r="P123" s="6">
        <f ca="1">IFERROR(VLOOKUP(IDNMaps[[#This Row],[Primary]],INDIRECT(VLOOKUP(IDNMaps[[#This Row],[Type]],RecordCount[],2,0)),VLOOKUP(IDNMaps[[#This Row],[Type]],RecordCount[],8,0),0),"")</f>
        <v>310147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48</v>
      </c>
      <c r="M124" s="6" t="str">
        <f ca="1">IFERROR(VLOOKUP(IDNMaps[[#This Row],[Type]],RecordCount[],6,0)&amp;"-"&amp;IDNMaps[[#This Row],[Type Count]],"")</f>
        <v>Form Fields-48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4" s="6" t="str">
        <f ca="1">IF(IDNMaps[[#This Row],[Name]]="","","("&amp;IDNMaps[[#This Row],[Type]]&amp;") "&amp;IDNMaps[[#This Row],[Name]])</f>
        <v>(Fields) Printing/NewPrintThroughForm/header2</v>
      </c>
      <c r="P124" s="6">
        <f ca="1">IFERROR(VLOOKUP(IDNMaps[[#This Row],[Primary]],INDIRECT(VLOOKUP(IDNMaps[[#This Row],[Type]],RecordCount[],2,0)),VLOOKUP(IDNMaps[[#This Row],[Type]],RecordCount[],8,0),0),"")</f>
        <v>310148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49</v>
      </c>
      <c r="M125" s="6" t="str">
        <f ca="1">IFERROR(VLOOKUP(IDNMaps[[#This Row],[Type]],RecordCount[],6,0)&amp;"-"&amp;IDNMaps[[#This Row],[Type Count]],"")</f>
        <v>Form Fields-49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5" s="6" t="str">
        <f ca="1">IF(IDNMaps[[#This Row],[Name]]="","","("&amp;IDNMaps[[#This Row],[Type]]&amp;") "&amp;IDNMaps[[#This Row],[Name]])</f>
        <v>(Fields) Printing/NewPrintThroughForm/header3</v>
      </c>
      <c r="P125" s="6">
        <f ca="1">IFERROR(VLOOKUP(IDNMaps[[#This Row],[Primary]],INDIRECT(VLOOKUP(IDNMaps[[#This Row],[Type]],RecordCount[],2,0)),VLOOKUP(IDNMaps[[#This Row],[Type]],RecordCount[],8,0),0),"")</f>
        <v>310149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50</v>
      </c>
      <c r="M126" s="6" t="str">
        <f ca="1">IFERROR(VLOOKUP(IDNMaps[[#This Row],[Type]],RecordCount[],6,0)&amp;"-"&amp;IDNMaps[[#This Row],[Type Count]],"")</f>
        <v>Form Fields-50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6" s="6" t="str">
        <f ca="1">IF(IDNMaps[[#This Row],[Name]]="","","("&amp;IDNMaps[[#This Row],[Type]]&amp;") "&amp;IDNMaps[[#This Row],[Name]])</f>
        <v>(Fields) Printing/NewPrintThroughForm/footer1</v>
      </c>
      <c r="P126" s="6">
        <f ca="1">IFERROR(VLOOKUP(IDNMaps[[#This Row],[Primary]],INDIRECT(VLOOKUP(IDNMaps[[#This Row],[Type]],RecordCount[],2,0)),VLOOKUP(IDNMaps[[#This Row],[Type]],RecordCount[],8,0),0),"")</f>
        <v>310150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51</v>
      </c>
      <c r="M127" s="6" t="str">
        <f ca="1">IFERROR(VLOOKUP(IDNMaps[[#This Row],[Type]],RecordCount[],6,0)&amp;"-"&amp;IDNMaps[[#This Row],[Type Count]],"")</f>
        <v>Form Fields-51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27" s="6" t="str">
        <f ca="1">IF(IDNMaps[[#This Row],[Name]]="","","("&amp;IDNMaps[[#This Row],[Type]]&amp;") "&amp;IDNMaps[[#This Row],[Name]])</f>
        <v>(Fields) Printing/NewPrintThroughForm/footer2</v>
      </c>
      <c r="P127" s="6">
        <f ca="1">IFERROR(VLOOKUP(IDNMaps[[#This Row],[Primary]],INDIRECT(VLOOKUP(IDNMaps[[#This Row],[Type]],RecordCount[],2,0)),VLOOKUP(IDNMaps[[#This Row],[Type]],RecordCount[],8,0),0),"")</f>
        <v>310151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52</v>
      </c>
      <c r="M128" s="6" t="str">
        <f ca="1">IFERROR(VLOOKUP(IDNMaps[[#This Row],[Type]],RecordCount[],6,0)&amp;"-"&amp;IDNMaps[[#This Row],[Type Count]],"")</f>
        <v>Form Fields-52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28" s="6" t="str">
        <f ca="1">IF(IDNMaps[[#This Row],[Name]]="","","("&amp;IDNMaps[[#This Row],[Type]]&amp;") "&amp;IDNMaps[[#This Row],[Name]])</f>
        <v>(Fields) Printing/NewPrintThroughForm/footer3</v>
      </c>
      <c r="P128" s="6">
        <f ca="1">IFERROR(VLOOKUP(IDNMaps[[#This Row],[Primary]],INDIRECT(VLOOKUP(IDNMaps[[#This Row],[Type]],RecordCount[],2,0)),VLOOKUP(IDNMaps[[#This Row],[Type]],RecordCount[],8,0),0),"")</f>
        <v>310152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53</v>
      </c>
      <c r="M129" s="6" t="str">
        <f ca="1">IFERROR(VLOOKUP(IDNMaps[[#This Row],[Type]],RecordCount[],6,0)&amp;"-"&amp;IDNMaps[[#This Row],[Type Count]],"")</f>
        <v>Form Fields-53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29" s="6" t="str">
        <f ca="1">IF(IDNMaps[[#This Row],[Name]]="","","("&amp;IDNMaps[[#This Row],[Type]]&amp;") "&amp;IDNMaps[[#This Row],[Name]])</f>
        <v>(Fields) Printing/NewPrintThroughForm/template</v>
      </c>
      <c r="P129" s="6">
        <f ca="1">IFERROR(VLOOKUP(IDNMaps[[#This Row],[Primary]],INDIRECT(VLOOKUP(IDNMaps[[#This Row],[Type]],RecordCount[],2,0)),VLOOKUP(IDNMaps[[#This Row],[Type]],RecordCount[],8,0),0),"")</f>
        <v>310153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54</v>
      </c>
      <c r="M130" s="6" t="str">
        <f ca="1">IFERROR(VLOOKUP(IDNMaps[[#This Row],[Type]],RecordCount[],6,0)&amp;"-"&amp;IDNMaps[[#This Row],[Type Count]],"")</f>
        <v>Form Fields-54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0" s="6" t="str">
        <f ca="1">IF(IDNMaps[[#This Row],[Name]]="","","("&amp;IDNMaps[[#This Row],[Type]]&amp;") "&amp;IDNMaps[[#This Row],[Name]])</f>
        <v>(Fields) Printing/NewPrintThroughForm/object</v>
      </c>
      <c r="P130" s="6">
        <f ca="1">IFERROR(VLOOKUP(IDNMaps[[#This Row],[Primary]],INDIRECT(VLOOKUP(IDNMaps[[#This Row],[Type]],RecordCount[],2,0)),VLOOKUP(IDNMaps[[#This Row],[Type]],RecordCount[],8,0),0),"")</f>
        <v>310154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55</v>
      </c>
      <c r="M131" s="6" t="str">
        <f ca="1">IFERROR(VLOOKUP(IDNMaps[[#This Row],[Type]],RecordCount[],6,0)&amp;"-"&amp;IDNMaps[[#This Row],[Type Count]],"")</f>
        <v>Form Fields-55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1" s="6" t="str">
        <f ca="1">IF(IDNMaps[[#This Row],[Name]]="","","("&amp;IDNMaps[[#This Row],[Type]]&amp;") "&amp;IDNMaps[[#This Row],[Name]])</f>
        <v>(Fields) Printing/NewPrintThroughUpload/name</v>
      </c>
      <c r="P131" s="6">
        <f ca="1">IFERROR(VLOOKUP(IDNMaps[[#This Row],[Primary]],INDIRECT(VLOOKUP(IDNMaps[[#This Row],[Type]],RecordCount[],2,0)),VLOOKUP(IDNMaps[[#This Row],[Type]],RecordCount[],8,0),0),"")</f>
        <v>310155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56</v>
      </c>
      <c r="M132" s="6" t="str">
        <f ca="1">IFERROR(VLOOKUP(IDNMaps[[#This Row],[Type]],RecordCount[],6,0)&amp;"-"&amp;IDNMaps[[#This Row],[Type Count]],"")</f>
        <v>Form Fields-56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2" s="6" t="str">
        <f ca="1">IF(IDNMaps[[#This Row],[Name]]="","","("&amp;IDNMaps[[#This Row],[Type]]&amp;") "&amp;IDNMaps[[#This Row],[Name]])</f>
        <v>(Fields) Printing/NewPrintThroughUpload/status</v>
      </c>
      <c r="P132" s="6">
        <f ca="1">IFERROR(VLOOKUP(IDNMaps[[#This Row],[Primary]],INDIRECT(VLOOKUP(IDNMaps[[#This Row],[Type]],RecordCount[],2,0)),VLOOKUP(IDNMaps[[#This Row],[Type]],RecordCount[],8,0),0),"")</f>
        <v>310156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57</v>
      </c>
      <c r="M133" s="6" t="str">
        <f ca="1">IFERROR(VLOOKUP(IDNMaps[[#This Row],[Type]],RecordCount[],6,0)&amp;"-"&amp;IDNMaps[[#This Row],[Type Count]],"")</f>
        <v>Form Fields-57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3" s="6" t="str">
        <f ca="1">IF(IDNMaps[[#This Row],[Name]]="","","("&amp;IDNMaps[[#This Row],[Type]]&amp;") "&amp;IDNMaps[[#This Row],[Name]])</f>
        <v>(Fields) Printing/NewPrintThroughUpload/description</v>
      </c>
      <c r="P133" s="6">
        <f ca="1">IFERROR(VLOOKUP(IDNMaps[[#This Row],[Primary]],INDIRECT(VLOOKUP(IDNMaps[[#This Row],[Type]],RecordCount[],2,0)),VLOOKUP(IDNMaps[[#This Row],[Type]],RecordCount[],8,0),0),"")</f>
        <v>310157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58</v>
      </c>
      <c r="M134" s="6" t="str">
        <f ca="1">IFERROR(VLOOKUP(IDNMaps[[#This Row],[Type]],RecordCount[],6,0)&amp;"-"&amp;IDNMaps[[#This Row],[Type Count]],"")</f>
        <v>Form Fields-58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4" s="6" t="str">
        <f ca="1">IF(IDNMaps[[#This Row],[Name]]="","","("&amp;IDNMaps[[#This Row],[Type]]&amp;") "&amp;IDNMaps[[#This Row],[Name]])</f>
        <v>(Fields) Printing/NewPrintThroughUpload/file</v>
      </c>
      <c r="P134" s="6">
        <f ca="1">IFERROR(VLOOKUP(IDNMaps[[#This Row],[Primary]],INDIRECT(VLOOKUP(IDNMaps[[#This Row],[Type]],RecordCount[],2,0)),VLOOKUP(IDNMaps[[#This Row],[Type]],RecordCount[],8,0),0),"")</f>
        <v>310158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A179" workbookViewId="0">
      <selection activeCell="E189" sqref="E189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1880</v>
      </c>
      <c r="B14" s="4" t="s">
        <v>773</v>
      </c>
      <c r="C14" s="4" t="s">
        <v>1881</v>
      </c>
      <c r="D14" s="4" t="s">
        <v>1882</v>
      </c>
      <c r="E14" s="4" t="s">
        <v>771</v>
      </c>
      <c r="F14" s="4" t="s">
        <v>1883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1859</v>
      </c>
      <c r="B15" s="2" t="s">
        <v>797</v>
      </c>
      <c r="C15" s="2" t="s">
        <v>1859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1830</v>
      </c>
      <c r="B16" s="2" t="s">
        <v>797</v>
      </c>
      <c r="C16" s="2" t="s">
        <v>1830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1875</v>
      </c>
      <c r="B17" s="2" t="s">
        <v>797</v>
      </c>
      <c r="C17" s="4" t="s">
        <v>1876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1831</v>
      </c>
      <c r="B18" s="2" t="s">
        <v>797</v>
      </c>
      <c r="C18" s="2" t="s">
        <v>1832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1833</v>
      </c>
      <c r="B19" s="2" t="s">
        <v>1860</v>
      </c>
      <c r="C19" s="2" t="s">
        <v>1834</v>
      </c>
      <c r="D19" s="2"/>
      <c r="E19" s="4" t="s">
        <v>771</v>
      </c>
      <c r="F19" s="2" t="s">
        <v>1659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1683</v>
      </c>
      <c r="B43" s="4" t="s">
        <v>793</v>
      </c>
      <c r="C43" s="4" t="s">
        <v>1683</v>
      </c>
      <c r="D43" s="4" t="s">
        <v>1681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1684</v>
      </c>
      <c r="B44" s="4" t="s">
        <v>793</v>
      </c>
      <c r="C44" s="4" t="s">
        <v>1684</v>
      </c>
      <c r="D44" s="4" t="s">
        <v>1681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1685</v>
      </c>
      <c r="B45" s="4" t="s">
        <v>793</v>
      </c>
      <c r="C45" s="5" t="s">
        <v>1685</v>
      </c>
      <c r="D45" s="4" t="s">
        <v>1681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1686</v>
      </c>
      <c r="B46" s="4" t="s">
        <v>793</v>
      </c>
      <c r="C46" s="5" t="s">
        <v>1686</v>
      </c>
      <c r="D46" s="4" t="s">
        <v>1681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1687</v>
      </c>
      <c r="B47" s="4" t="s">
        <v>793</v>
      </c>
      <c r="C47" s="5" t="s">
        <v>1687</v>
      </c>
      <c r="D47" s="4" t="s">
        <v>1681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1688</v>
      </c>
      <c r="B48" s="4" t="s">
        <v>793</v>
      </c>
      <c r="C48" s="5" t="s">
        <v>1688</v>
      </c>
      <c r="D48" s="4" t="s">
        <v>1681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1689</v>
      </c>
      <c r="B49" s="4" t="s">
        <v>793</v>
      </c>
      <c r="C49" s="5" t="s">
        <v>1689</v>
      </c>
      <c r="D49" s="4" t="s">
        <v>1681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1690</v>
      </c>
      <c r="B50" s="4" t="s">
        <v>793</v>
      </c>
      <c r="C50" s="5" t="s">
        <v>1690</v>
      </c>
      <c r="D50" s="4" t="s">
        <v>1681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1691</v>
      </c>
      <c r="B51" s="4" t="s">
        <v>793</v>
      </c>
      <c r="C51" s="5" t="s">
        <v>1691</v>
      </c>
      <c r="D51" s="4" t="s">
        <v>1681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1692</v>
      </c>
      <c r="B52" s="4" t="s">
        <v>793</v>
      </c>
      <c r="C52" s="5" t="s">
        <v>1692</v>
      </c>
      <c r="D52" s="4" t="s">
        <v>1681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1699</v>
      </c>
      <c r="B53" s="4" t="s">
        <v>817</v>
      </c>
      <c r="C53" s="5" t="s">
        <v>1699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1700</v>
      </c>
      <c r="B54" s="4" t="s">
        <v>817</v>
      </c>
      <c r="C54" s="5" t="s">
        <v>1700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1677</v>
      </c>
      <c r="B55" s="4" t="s">
        <v>817</v>
      </c>
      <c r="C55" s="5" t="s">
        <v>1677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1678</v>
      </c>
      <c r="B56" s="4" t="s">
        <v>817</v>
      </c>
      <c r="C56" s="5" t="s">
        <v>1678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1829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7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1701</v>
      </c>
      <c r="B112" s="4" t="s">
        <v>769</v>
      </c>
      <c r="C112" s="4" t="s">
        <v>1701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1698</v>
      </c>
      <c r="B113" s="4" t="s">
        <v>769</v>
      </c>
      <c r="C113" s="4" t="s">
        <v>1698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1828</v>
      </c>
      <c r="B115" s="4" t="s">
        <v>797</v>
      </c>
      <c r="C115" s="4" t="s">
        <v>1828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1693</v>
      </c>
      <c r="B128" s="4" t="s">
        <v>769</v>
      </c>
      <c r="C128" s="4" t="s">
        <v>1682</v>
      </c>
      <c r="D128" s="4">
        <v>15</v>
      </c>
      <c r="E128" s="4" t="s">
        <v>771</v>
      </c>
      <c r="F128" s="4" t="s">
        <v>1694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1874</v>
      </c>
      <c r="B144" s="4" t="s">
        <v>793</v>
      </c>
      <c r="C144" s="2" t="s">
        <v>1836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1631</v>
      </c>
      <c r="B145" s="4" t="s">
        <v>797</v>
      </c>
      <c r="C145" s="4" t="s">
        <v>1631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1632</v>
      </c>
      <c r="B146" s="4" t="s">
        <v>797</v>
      </c>
      <c r="C146" s="4" t="s">
        <v>1632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1633</v>
      </c>
      <c r="B147" s="4" t="s">
        <v>797</v>
      </c>
      <c r="C147" s="4" t="s">
        <v>1633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1588</v>
      </c>
      <c r="B148" s="4" t="s">
        <v>769</v>
      </c>
      <c r="C148" s="4" t="s">
        <v>1588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1612</v>
      </c>
      <c r="B149" s="4" t="s">
        <v>769</v>
      </c>
      <c r="C149" s="4" t="s">
        <v>1612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1613</v>
      </c>
      <c r="B150" s="4" t="s">
        <v>769</v>
      </c>
      <c r="C150" s="4" t="s">
        <v>1613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1616</v>
      </c>
      <c r="B151" s="4" t="s">
        <v>773</v>
      </c>
      <c r="C151" s="4" t="s">
        <v>1615</v>
      </c>
      <c r="D151" s="4" t="s">
        <v>1617</v>
      </c>
      <c r="E151" s="4" t="s">
        <v>771</v>
      </c>
      <c r="F151" s="4" t="s">
        <v>1618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1634</v>
      </c>
      <c r="B152" s="4" t="s">
        <v>773</v>
      </c>
      <c r="C152" s="4" t="s">
        <v>1634</v>
      </c>
      <c r="D152" s="4" t="s">
        <v>1635</v>
      </c>
      <c r="E152" s="4" t="s">
        <v>771</v>
      </c>
      <c r="F152" s="4" t="s">
        <v>1618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1619</v>
      </c>
      <c r="B153" s="4" t="s">
        <v>797</v>
      </c>
      <c r="C153" s="4" t="s">
        <v>1619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1620</v>
      </c>
      <c r="B154" s="4" t="s">
        <v>797</v>
      </c>
      <c r="C154" s="4" t="s">
        <v>1620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1621</v>
      </c>
      <c r="B155" s="4" t="s">
        <v>831</v>
      </c>
      <c r="C155" s="4" t="s">
        <v>1621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1625</v>
      </c>
      <c r="B156" s="4" t="s">
        <v>1627</v>
      </c>
      <c r="C156" s="4" t="s">
        <v>1625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1626</v>
      </c>
      <c r="B157" s="4" t="s">
        <v>1627</v>
      </c>
      <c r="C157" s="4" t="s">
        <v>1626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1642</v>
      </c>
      <c r="B158" s="4" t="s">
        <v>1627</v>
      </c>
      <c r="C158" s="4" t="s">
        <v>1643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1628</v>
      </c>
      <c r="B159" s="4" t="s">
        <v>773</v>
      </c>
      <c r="C159" s="4" t="s">
        <v>952</v>
      </c>
      <c r="D159" s="4" t="s">
        <v>1629</v>
      </c>
      <c r="E159" s="4" t="s">
        <v>771</v>
      </c>
      <c r="F159" s="4" t="s">
        <v>1630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1644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1645</v>
      </c>
      <c r="B161" s="4" t="s">
        <v>817</v>
      </c>
      <c r="C161" s="4" t="s">
        <v>1646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1650</v>
      </c>
      <c r="B162" s="4" t="s">
        <v>769</v>
      </c>
      <c r="C162" s="4" t="s">
        <v>1649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1651</v>
      </c>
      <c r="B163" s="4" t="s">
        <v>797</v>
      </c>
      <c r="C163" s="4" t="s">
        <v>1652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1676</v>
      </c>
      <c r="B164" s="4" t="s">
        <v>797</v>
      </c>
      <c r="C164" s="4" t="s">
        <v>1676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1682</v>
      </c>
      <c r="B165" s="5" t="s">
        <v>769</v>
      </c>
      <c r="C165" s="4" t="s">
        <v>1682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1703</v>
      </c>
      <c r="B167" s="5" t="s">
        <v>797</v>
      </c>
      <c r="C167" s="4" t="s">
        <v>1703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1704</v>
      </c>
      <c r="B168" s="5" t="s">
        <v>797</v>
      </c>
      <c r="C168" s="4" t="s">
        <v>1704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1705</v>
      </c>
      <c r="B169" s="5" t="s">
        <v>797</v>
      </c>
      <c r="C169" s="4" t="s">
        <v>1705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1706</v>
      </c>
      <c r="B170" s="5" t="s">
        <v>797</v>
      </c>
      <c r="C170" s="4" t="s">
        <v>1706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1707</v>
      </c>
      <c r="B171" s="5" t="s">
        <v>797</v>
      </c>
      <c r="C171" s="4" t="s">
        <v>1707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1708</v>
      </c>
      <c r="B172" s="5" t="s">
        <v>773</v>
      </c>
      <c r="C172" s="4" t="s">
        <v>1709</v>
      </c>
      <c r="D172" s="4" t="s">
        <v>1710</v>
      </c>
      <c r="E172" s="4" t="s">
        <v>771</v>
      </c>
      <c r="F172" s="4" t="s">
        <v>1711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1945</v>
      </c>
      <c r="B173" s="4" t="s">
        <v>793</v>
      </c>
      <c r="C173" s="4" t="s">
        <v>1945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1946</v>
      </c>
      <c r="B174" s="4" t="s">
        <v>793</v>
      </c>
      <c r="C174" s="4" t="s">
        <v>1946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1990</v>
      </c>
      <c r="B175" s="4" t="s">
        <v>797</v>
      </c>
      <c r="C175" s="4" t="s">
        <v>1990</v>
      </c>
      <c r="D175" s="4">
        <v>1024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1991</v>
      </c>
      <c r="B176" s="4" t="s">
        <v>797</v>
      </c>
      <c r="C176" s="4" t="s">
        <v>1991</v>
      </c>
      <c r="D176" s="4">
        <v>1024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1992</v>
      </c>
      <c r="B177" s="4" t="s">
        <v>797</v>
      </c>
      <c r="C177" s="4" t="s">
        <v>1992</v>
      </c>
      <c r="D177" s="4">
        <v>1024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1996</v>
      </c>
      <c r="B178" s="4" t="s">
        <v>797</v>
      </c>
      <c r="C178" s="4" t="s">
        <v>1996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1997</v>
      </c>
      <c r="B179" s="4" t="s">
        <v>797</v>
      </c>
      <c r="C179" s="4" t="s">
        <v>1997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1998</v>
      </c>
      <c r="B180" s="4" t="s">
        <v>797</v>
      </c>
      <c r="C180" s="4" t="s">
        <v>1998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1993</v>
      </c>
      <c r="B181" s="4" t="s">
        <v>797</v>
      </c>
      <c r="C181" s="4" t="s">
        <v>1993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1994</v>
      </c>
      <c r="B182" s="4" t="s">
        <v>797</v>
      </c>
      <c r="C182" s="4" t="s">
        <v>1994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1995</v>
      </c>
      <c r="B183" s="4" t="s">
        <v>797</v>
      </c>
      <c r="C183" s="4" t="s">
        <v>1995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1999</v>
      </c>
      <c r="B184" s="4" t="s">
        <v>797</v>
      </c>
      <c r="C184" s="4" t="s">
        <v>1999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2000</v>
      </c>
      <c r="B185" s="4" t="s">
        <v>797</v>
      </c>
      <c r="C185" s="4" t="s">
        <v>2000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2001</v>
      </c>
      <c r="B186" s="4" t="s">
        <v>797</v>
      </c>
      <c r="C186" s="4" t="s">
        <v>2001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2011</v>
      </c>
      <c r="B187" s="4" t="s">
        <v>1372</v>
      </c>
      <c r="C187" s="4" t="s">
        <v>2011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2002</v>
      </c>
      <c r="B188" s="4" t="s">
        <v>1372</v>
      </c>
      <c r="C188" s="4" t="s">
        <v>2002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2031</v>
      </c>
      <c r="B189" s="4" t="s">
        <v>782</v>
      </c>
      <c r="C189" s="4" t="s">
        <v>1724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5" t="s">
        <v>972</v>
      </c>
      <c r="B190" s="5" t="s">
        <v>769</v>
      </c>
      <c r="C190" s="5" t="s">
        <v>973</v>
      </c>
      <c r="D190" s="5">
        <v>5</v>
      </c>
      <c r="E190" s="5" t="s">
        <v>771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974</v>
      </c>
      <c r="B191" s="5" t="s">
        <v>769</v>
      </c>
      <c r="C191" s="5" t="s">
        <v>975</v>
      </c>
      <c r="D191" s="5">
        <v>5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976</v>
      </c>
      <c r="B192" s="5" t="s">
        <v>769</v>
      </c>
      <c r="C192" s="5" t="s">
        <v>977</v>
      </c>
      <c r="D192" s="5">
        <v>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978</v>
      </c>
      <c r="B193" s="5" t="s">
        <v>769</v>
      </c>
      <c r="C193" s="5" t="s">
        <v>979</v>
      </c>
      <c r="D193" s="5">
        <v>5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980</v>
      </c>
      <c r="B194" s="5" t="s">
        <v>769</v>
      </c>
      <c r="C194" s="5" t="s">
        <v>981</v>
      </c>
      <c r="D194" s="5">
        <v>20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982</v>
      </c>
      <c r="B195" s="5" t="s">
        <v>817</v>
      </c>
      <c r="C195" s="5" t="s">
        <v>983</v>
      </c>
      <c r="D195" s="5" t="s">
        <v>1018</v>
      </c>
      <c r="E195" s="5" t="s">
        <v>771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984</v>
      </c>
      <c r="B196" s="5" t="s">
        <v>817</v>
      </c>
      <c r="C196" s="5" t="s">
        <v>985</v>
      </c>
      <c r="D196" s="5" t="s">
        <v>1018</v>
      </c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986</v>
      </c>
      <c r="B197" s="5" t="s">
        <v>831</v>
      </c>
      <c r="C197" s="5" t="s">
        <v>987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988</v>
      </c>
      <c r="B198" s="5" t="s">
        <v>769</v>
      </c>
      <c r="C198" s="5" t="s">
        <v>989</v>
      </c>
      <c r="D198" s="5">
        <v>5</v>
      </c>
      <c r="E198" s="5" t="s">
        <v>771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990</v>
      </c>
      <c r="B199" s="5" t="s">
        <v>769</v>
      </c>
      <c r="C199" s="5" t="s">
        <v>991</v>
      </c>
      <c r="D199" s="5">
        <v>5</v>
      </c>
      <c r="E199" s="5" t="s">
        <v>771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992</v>
      </c>
      <c r="B200" s="5" t="s">
        <v>769</v>
      </c>
      <c r="C200" s="5" t="s">
        <v>993</v>
      </c>
      <c r="D200" s="5">
        <v>15</v>
      </c>
      <c r="E200" s="5" t="s">
        <v>771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994</v>
      </c>
      <c r="B201" s="5" t="s">
        <v>797</v>
      </c>
      <c r="C201" s="5" t="s">
        <v>1017</v>
      </c>
      <c r="D201" s="5">
        <v>60</v>
      </c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995</v>
      </c>
      <c r="B202" s="5" t="s">
        <v>831</v>
      </c>
      <c r="C202" s="5" t="s">
        <v>996</v>
      </c>
      <c r="D202" s="5"/>
      <c r="E202" s="5" t="s">
        <v>771</v>
      </c>
      <c r="F202" s="5"/>
      <c r="G202" s="5"/>
      <c r="H202" s="5"/>
      <c r="I202" s="5"/>
      <c r="J202" s="32">
        <f>COUNTIF(TableFields[Field],Columns[[#This Row],[Column]])</f>
        <v>0</v>
      </c>
    </row>
    <row r="203" spans="1:10" x14ac:dyDescent="0.25">
      <c r="A203" s="5" t="s">
        <v>997</v>
      </c>
      <c r="B203" s="5" t="s">
        <v>831</v>
      </c>
      <c r="C203" s="5" t="s">
        <v>998</v>
      </c>
      <c r="D203" s="5"/>
      <c r="E203" s="5" t="s">
        <v>771</v>
      </c>
      <c r="F203" s="5"/>
      <c r="G203" s="5"/>
      <c r="H203" s="5"/>
      <c r="I203" s="5"/>
      <c r="J203" s="32">
        <f>COUNTIF(TableFields[Field],Columns[[#This Row],[Column]])</f>
        <v>0</v>
      </c>
    </row>
    <row r="204" spans="1:10" x14ac:dyDescent="0.25">
      <c r="A204" s="5" t="s">
        <v>999</v>
      </c>
      <c r="B204" s="5" t="s">
        <v>817</v>
      </c>
      <c r="C204" s="5" t="s">
        <v>1000</v>
      </c>
      <c r="D204" s="5" t="s">
        <v>818</v>
      </c>
      <c r="E204" s="5" t="s">
        <v>819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1001</v>
      </c>
      <c r="B205" s="5" t="s">
        <v>817</v>
      </c>
      <c r="C205" s="5" t="s">
        <v>1002</v>
      </c>
      <c r="D205" s="5" t="s">
        <v>855</v>
      </c>
      <c r="E205" s="5" t="s">
        <v>827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1003</v>
      </c>
      <c r="B206" s="5" t="s">
        <v>773</v>
      </c>
      <c r="C206" s="5" t="s">
        <v>1004</v>
      </c>
      <c r="D206" s="5" t="s">
        <v>1019</v>
      </c>
      <c r="E206" s="5" t="s">
        <v>1020</v>
      </c>
      <c r="F206" s="5"/>
      <c r="G206" s="5"/>
      <c r="H206" s="5"/>
      <c r="I206" s="5"/>
      <c r="J206" s="32">
        <f>COUNTIF(TableFields[Field],Columns[[#This Row],[Column]])</f>
        <v>0</v>
      </c>
    </row>
    <row r="207" spans="1:10" x14ac:dyDescent="0.25">
      <c r="A207" s="5" t="s">
        <v>1005</v>
      </c>
      <c r="B207" s="5" t="s">
        <v>773</v>
      </c>
      <c r="C207" s="5" t="s">
        <v>1006</v>
      </c>
      <c r="D207" s="5" t="s">
        <v>1021</v>
      </c>
      <c r="E207" s="5" t="s">
        <v>1022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1015</v>
      </c>
      <c r="B208" s="5" t="s">
        <v>817</v>
      </c>
      <c r="C208" s="5" t="s">
        <v>1016</v>
      </c>
      <c r="D208" s="5" t="s">
        <v>1018</v>
      </c>
      <c r="E208" s="5" t="s">
        <v>827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1023</v>
      </c>
      <c r="B209" s="5" t="s">
        <v>769</v>
      </c>
      <c r="C209" s="5" t="s">
        <v>1024</v>
      </c>
      <c r="D209" s="5">
        <v>15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0</v>
      </c>
    </row>
    <row r="210" spans="1:10" x14ac:dyDescent="0.25">
      <c r="A210" s="5" t="s">
        <v>1025</v>
      </c>
      <c r="B210" s="5" t="s">
        <v>769</v>
      </c>
      <c r="C210" s="5" t="s">
        <v>1026</v>
      </c>
      <c r="D210" s="5">
        <v>15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0</v>
      </c>
    </row>
    <row r="211" spans="1:10" x14ac:dyDescent="0.25">
      <c r="A211" s="5" t="s">
        <v>1027</v>
      </c>
      <c r="B211" s="5" t="s">
        <v>797</v>
      </c>
      <c r="C211" s="5" t="s">
        <v>1028</v>
      </c>
      <c r="D211" s="5">
        <v>60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0</v>
      </c>
    </row>
    <row r="212" spans="1:10" x14ac:dyDescent="0.25">
      <c r="A212" s="5" t="s">
        <v>1029</v>
      </c>
      <c r="B212" s="5" t="s">
        <v>831</v>
      </c>
      <c r="C212" s="5" t="s">
        <v>1030</v>
      </c>
      <c r="D212" s="5"/>
      <c r="E212" s="5" t="s">
        <v>771</v>
      </c>
      <c r="F212" s="5"/>
      <c r="G212" s="5"/>
      <c r="H212" s="5"/>
      <c r="I212" s="5"/>
      <c r="J212" s="32">
        <f>COUNTIF(TableFields[Field],Columns[[#This Row],[Column]])</f>
        <v>0</v>
      </c>
    </row>
    <row r="213" spans="1:10" x14ac:dyDescent="0.25">
      <c r="A213" s="5" t="s">
        <v>1031</v>
      </c>
      <c r="B213" s="5" t="s">
        <v>831</v>
      </c>
      <c r="C213" s="5" t="s">
        <v>1032</v>
      </c>
      <c r="D213" s="5"/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1033</v>
      </c>
      <c r="B214" s="5" t="s">
        <v>831</v>
      </c>
      <c r="C214" s="5" t="s">
        <v>1034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0</v>
      </c>
    </row>
    <row r="215" spans="1:10" x14ac:dyDescent="0.25">
      <c r="A215" s="5" t="s">
        <v>1035</v>
      </c>
      <c r="B215" s="5" t="s">
        <v>773</v>
      </c>
      <c r="C215" s="5" t="s">
        <v>1036</v>
      </c>
      <c r="D215" s="5" t="s">
        <v>1051</v>
      </c>
      <c r="E215" s="5" t="s">
        <v>1052</v>
      </c>
      <c r="F215" s="5"/>
      <c r="G215" s="5"/>
      <c r="H215" s="5"/>
      <c r="I215" s="5"/>
      <c r="J215" s="32">
        <f>COUNTIF(TableFields[Field],Columns[[#This Row],[Column]])</f>
        <v>0</v>
      </c>
    </row>
    <row r="216" spans="1:10" x14ac:dyDescent="0.25">
      <c r="A216" s="5" t="s">
        <v>1013</v>
      </c>
      <c r="B216" s="5" t="s">
        <v>773</v>
      </c>
      <c r="C216" s="5" t="s">
        <v>1014</v>
      </c>
      <c r="D216" s="5" t="s">
        <v>943</v>
      </c>
      <c r="E216" s="5" t="s">
        <v>947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1037</v>
      </c>
      <c r="B217" s="5" t="s">
        <v>773</v>
      </c>
      <c r="C217" s="5" t="s">
        <v>1038</v>
      </c>
      <c r="D217" s="5" t="s">
        <v>1053</v>
      </c>
      <c r="E217" s="5" t="s">
        <v>1055</v>
      </c>
      <c r="F217" s="5"/>
      <c r="G217" s="5"/>
      <c r="H217" s="5"/>
      <c r="I217" s="5"/>
      <c r="J217" s="32">
        <f>COUNTIF(TableFields[Field],Columns[[#This Row],[Column]])</f>
        <v>0</v>
      </c>
    </row>
    <row r="218" spans="1:10" x14ac:dyDescent="0.25">
      <c r="A218" s="5" t="s">
        <v>1039</v>
      </c>
      <c r="B218" s="5" t="s">
        <v>831</v>
      </c>
      <c r="C218" s="5" t="s">
        <v>1040</v>
      </c>
      <c r="D218" s="5"/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1041</v>
      </c>
      <c r="B219" s="5" t="s">
        <v>769</v>
      </c>
      <c r="C219" s="5" t="s">
        <v>1042</v>
      </c>
      <c r="D219" s="5">
        <v>5</v>
      </c>
      <c r="E219" s="5" t="s">
        <v>771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1043</v>
      </c>
      <c r="B220" s="5" t="s">
        <v>769</v>
      </c>
      <c r="C220" s="5" t="s">
        <v>1044</v>
      </c>
      <c r="D220" s="5">
        <v>5</v>
      </c>
      <c r="E220" s="5" t="s">
        <v>771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1045</v>
      </c>
      <c r="B221" s="5" t="s">
        <v>769</v>
      </c>
      <c r="C221" s="5" t="s">
        <v>1046</v>
      </c>
      <c r="D221" s="5">
        <v>5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1047</v>
      </c>
      <c r="B222" s="5" t="s">
        <v>769</v>
      </c>
      <c r="C222" s="5" t="s">
        <v>1048</v>
      </c>
      <c r="D222" s="5">
        <v>5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1049</v>
      </c>
      <c r="B223" s="5" t="s">
        <v>769</v>
      </c>
      <c r="C223" s="5" t="s">
        <v>1050</v>
      </c>
      <c r="D223" s="5">
        <v>20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1057</v>
      </c>
      <c r="B224" s="5" t="s">
        <v>817</v>
      </c>
      <c r="C224" s="5" t="s">
        <v>1058</v>
      </c>
      <c r="D224" s="5" t="s">
        <v>1056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1059</v>
      </c>
      <c r="B225" s="5" t="s">
        <v>797</v>
      </c>
      <c r="C225" s="5" t="s">
        <v>1060</v>
      </c>
      <c r="D225" s="5">
        <v>60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1061</v>
      </c>
      <c r="B226" s="5" t="s">
        <v>831</v>
      </c>
      <c r="C226" s="5" t="s">
        <v>1062</v>
      </c>
      <c r="D226" s="5"/>
      <c r="E226" s="5" t="s">
        <v>771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1063</v>
      </c>
      <c r="B227" s="5" t="s">
        <v>797</v>
      </c>
      <c r="C227" s="5" t="s">
        <v>1064</v>
      </c>
      <c r="D227" s="5">
        <v>255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1065</v>
      </c>
      <c r="B228" s="5" t="s">
        <v>797</v>
      </c>
      <c r="C228" s="5" t="s">
        <v>1066</v>
      </c>
      <c r="D228" s="5">
        <v>255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1067</v>
      </c>
      <c r="B229" s="5" t="s">
        <v>817</v>
      </c>
      <c r="C229" s="5" t="s">
        <v>1068</v>
      </c>
      <c r="D229" s="5" t="s">
        <v>1056</v>
      </c>
      <c r="E229" s="5" t="s">
        <v>771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1007</v>
      </c>
      <c r="B230" s="5" t="s">
        <v>773</v>
      </c>
      <c r="C230" s="5" t="s">
        <v>1008</v>
      </c>
      <c r="D230" s="5" t="s">
        <v>1051</v>
      </c>
      <c r="E230" s="5" t="s">
        <v>771</v>
      </c>
      <c r="F230" s="5" t="s">
        <v>1052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1009</v>
      </c>
      <c r="B231" s="5" t="s">
        <v>773</v>
      </c>
      <c r="C231" s="5" t="s">
        <v>1010</v>
      </c>
      <c r="D231" s="5" t="s">
        <v>1069</v>
      </c>
      <c r="E231" s="5" t="s">
        <v>771</v>
      </c>
      <c r="F231" s="5" t="s">
        <v>1071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1011</v>
      </c>
      <c r="B232" s="5" t="s">
        <v>773</v>
      </c>
      <c r="C232" s="5" t="s">
        <v>1012</v>
      </c>
      <c r="D232" s="5" t="s">
        <v>1070</v>
      </c>
      <c r="E232" s="5" t="s">
        <v>771</v>
      </c>
      <c r="F232" s="5" t="s">
        <v>1072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1074</v>
      </c>
      <c r="B233" s="5" t="s">
        <v>769</v>
      </c>
      <c r="C233" s="5" t="s">
        <v>1075</v>
      </c>
      <c r="D233" s="5">
        <v>15</v>
      </c>
      <c r="E233" s="5" t="s">
        <v>771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1076</v>
      </c>
      <c r="B234" s="5" t="s">
        <v>773</v>
      </c>
      <c r="C234" s="5" t="s">
        <v>1077</v>
      </c>
      <c r="D234" s="5" t="s">
        <v>1078</v>
      </c>
      <c r="E234" s="5" t="s">
        <v>771</v>
      </c>
      <c r="F234" s="5" t="s">
        <v>1022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1079</v>
      </c>
      <c r="B235" s="5" t="s">
        <v>817</v>
      </c>
      <c r="C235" s="5" t="s">
        <v>1080</v>
      </c>
      <c r="D235" s="5" t="s">
        <v>1018</v>
      </c>
      <c r="E235" s="5" t="s">
        <v>771</v>
      </c>
      <c r="F235" s="5" t="s">
        <v>1256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1081</v>
      </c>
      <c r="B236" s="5" t="s">
        <v>817</v>
      </c>
      <c r="C236" s="5" t="s">
        <v>1082</v>
      </c>
      <c r="D236" s="5" t="s">
        <v>1018</v>
      </c>
      <c r="E236" s="5" t="s">
        <v>771</v>
      </c>
      <c r="F236" s="5" t="s">
        <v>1257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1083</v>
      </c>
      <c r="B237" s="5" t="s">
        <v>817</v>
      </c>
      <c r="C237" s="5" t="s">
        <v>1084</v>
      </c>
      <c r="D237" s="5" t="s">
        <v>1018</v>
      </c>
      <c r="E237" s="5" t="s">
        <v>771</v>
      </c>
      <c r="F237" s="5" t="s">
        <v>1257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1085</v>
      </c>
      <c r="B238" s="5" t="s">
        <v>817</v>
      </c>
      <c r="C238" s="5" t="s">
        <v>1086</v>
      </c>
      <c r="D238" s="5" t="s">
        <v>1018</v>
      </c>
      <c r="E238" s="5" t="s">
        <v>771</v>
      </c>
      <c r="F238" s="5" t="s">
        <v>1258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1087</v>
      </c>
      <c r="B239" s="5" t="s">
        <v>773</v>
      </c>
      <c r="C239" s="5" t="s">
        <v>1088</v>
      </c>
      <c r="D239" s="5" t="s">
        <v>943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1089</v>
      </c>
      <c r="B240" s="5" t="s">
        <v>773</v>
      </c>
      <c r="C240" s="5" t="s">
        <v>1090</v>
      </c>
      <c r="D240" s="5" t="s">
        <v>943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1091</v>
      </c>
      <c r="B241" s="5" t="s">
        <v>773</v>
      </c>
      <c r="C241" s="5" t="s">
        <v>1092</v>
      </c>
      <c r="D241" s="5" t="s">
        <v>943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1093</v>
      </c>
      <c r="B242" s="5" t="s">
        <v>773</v>
      </c>
      <c r="C242" s="5" t="s">
        <v>1094</v>
      </c>
      <c r="D242" s="5" t="s">
        <v>943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1095</v>
      </c>
      <c r="B243" s="5" t="s">
        <v>797</v>
      </c>
      <c r="C243" s="5" t="s">
        <v>1096</v>
      </c>
      <c r="D243" s="5">
        <v>30</v>
      </c>
      <c r="E243" s="5" t="s">
        <v>771</v>
      </c>
      <c r="F243" s="5" t="s">
        <v>1097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1098</v>
      </c>
      <c r="B244" s="5" t="s">
        <v>797</v>
      </c>
      <c r="C244" s="5" t="s">
        <v>1099</v>
      </c>
      <c r="D244" s="5">
        <v>30</v>
      </c>
      <c r="E244" s="5" t="s">
        <v>771</v>
      </c>
      <c r="F244" s="5" t="s">
        <v>1097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1100</v>
      </c>
      <c r="B245" s="5" t="s">
        <v>797</v>
      </c>
      <c r="C245" s="5" t="s">
        <v>1101</v>
      </c>
      <c r="D245" s="5">
        <v>30</v>
      </c>
      <c r="E245" s="5" t="s">
        <v>771</v>
      </c>
      <c r="F245" s="5" t="s">
        <v>1097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1102</v>
      </c>
      <c r="B246" s="5" t="s">
        <v>797</v>
      </c>
      <c r="C246" s="5" t="s">
        <v>1103</v>
      </c>
      <c r="D246" s="5">
        <v>30</v>
      </c>
      <c r="E246" s="5" t="s">
        <v>771</v>
      </c>
      <c r="F246" s="5" t="s">
        <v>1097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1104</v>
      </c>
      <c r="B247" s="5" t="s">
        <v>797</v>
      </c>
      <c r="C247" s="5" t="s">
        <v>1105</v>
      </c>
      <c r="D247" s="5">
        <v>200</v>
      </c>
      <c r="E247" s="5" t="s">
        <v>771</v>
      </c>
      <c r="F247" s="5"/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1106</v>
      </c>
      <c r="B248" s="5" t="s">
        <v>773</v>
      </c>
      <c r="C248" s="5" t="s">
        <v>1107</v>
      </c>
      <c r="D248" s="5" t="s">
        <v>943</v>
      </c>
      <c r="E248" s="5" t="s">
        <v>771</v>
      </c>
      <c r="F248" s="5" t="s">
        <v>947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1108</v>
      </c>
      <c r="B249" s="5" t="s">
        <v>773</v>
      </c>
      <c r="C249" s="5" t="s">
        <v>1109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1110</v>
      </c>
      <c r="B250" s="5" t="s">
        <v>773</v>
      </c>
      <c r="C250" s="5" t="s">
        <v>1111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1112</v>
      </c>
      <c r="B251" s="5" t="s">
        <v>773</v>
      </c>
      <c r="C251" s="5" t="s">
        <v>1113</v>
      </c>
      <c r="D251" s="5" t="s">
        <v>943</v>
      </c>
      <c r="E251" s="5" t="s">
        <v>771</v>
      </c>
      <c r="F251" s="5" t="s">
        <v>947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1114</v>
      </c>
      <c r="B252" s="5" t="s">
        <v>773</v>
      </c>
      <c r="C252" s="5" t="s">
        <v>1115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1116</v>
      </c>
      <c r="B253" s="5" t="s">
        <v>773</v>
      </c>
      <c r="C253" s="5" t="s">
        <v>1117</v>
      </c>
      <c r="D253" s="5" t="s">
        <v>943</v>
      </c>
      <c r="E253" s="5" t="s">
        <v>771</v>
      </c>
      <c r="F253" s="5" t="s">
        <v>947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1118</v>
      </c>
      <c r="B254" s="5" t="s">
        <v>773</v>
      </c>
      <c r="C254" s="5" t="s">
        <v>1119</v>
      </c>
      <c r="D254" s="5" t="s">
        <v>943</v>
      </c>
      <c r="E254" s="5" t="s">
        <v>771</v>
      </c>
      <c r="F254" s="5" t="s">
        <v>947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1120</v>
      </c>
      <c r="B255" s="5" t="s">
        <v>797</v>
      </c>
      <c r="C255" s="5" t="s">
        <v>1121</v>
      </c>
      <c r="D255" s="5">
        <v>60</v>
      </c>
      <c r="E255" s="5" t="s">
        <v>771</v>
      </c>
      <c r="F255" s="5"/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1122</v>
      </c>
      <c r="B256" s="5" t="s">
        <v>773</v>
      </c>
      <c r="C256" s="5" t="s">
        <v>1123</v>
      </c>
      <c r="D256" s="5" t="s">
        <v>1124</v>
      </c>
      <c r="E256" s="5" t="s">
        <v>771</v>
      </c>
      <c r="F256" s="5" t="s">
        <v>1125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1126</v>
      </c>
      <c r="B257" s="5" t="s">
        <v>773</v>
      </c>
      <c r="C257" s="5" t="s">
        <v>1127</v>
      </c>
      <c r="D257" s="5" t="s">
        <v>943</v>
      </c>
      <c r="E257" s="5" t="s">
        <v>771</v>
      </c>
      <c r="F257" s="5" t="s">
        <v>947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1128</v>
      </c>
      <c r="B258" s="5" t="s">
        <v>773</v>
      </c>
      <c r="C258" s="5" t="s">
        <v>1129</v>
      </c>
      <c r="D258" s="5" t="s">
        <v>1130</v>
      </c>
      <c r="E258" s="5" t="s">
        <v>771</v>
      </c>
      <c r="F258" s="5" t="s">
        <v>1131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1132</v>
      </c>
      <c r="B259" s="5" t="s">
        <v>797</v>
      </c>
      <c r="C259" s="5" t="s">
        <v>1133</v>
      </c>
      <c r="D259" s="5">
        <v>200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1134</v>
      </c>
      <c r="B260" s="5" t="s">
        <v>797</v>
      </c>
      <c r="C260" s="5" t="s">
        <v>1135</v>
      </c>
      <c r="D260" s="5">
        <v>200</v>
      </c>
      <c r="E260" s="5" t="s">
        <v>771</v>
      </c>
      <c r="F260" s="5"/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1136</v>
      </c>
      <c r="B261" s="5" t="s">
        <v>773</v>
      </c>
      <c r="C261" s="5" t="s">
        <v>1137</v>
      </c>
      <c r="D261" s="5" t="s">
        <v>1138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1139</v>
      </c>
      <c r="B262" s="5" t="s">
        <v>773</v>
      </c>
      <c r="C262" s="5" t="s">
        <v>1140</v>
      </c>
      <c r="D262" s="5" t="s">
        <v>1141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1142</v>
      </c>
      <c r="B263" s="5" t="s">
        <v>773</v>
      </c>
      <c r="C263" s="5" t="s">
        <v>1143</v>
      </c>
      <c r="D263" s="5" t="s">
        <v>1144</v>
      </c>
      <c r="E263" s="5" t="s">
        <v>771</v>
      </c>
      <c r="F263" s="5" t="s">
        <v>1145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1146</v>
      </c>
      <c r="B264" s="5" t="s">
        <v>769</v>
      </c>
      <c r="C264" s="5" t="s">
        <v>1147</v>
      </c>
      <c r="D264" s="5">
        <v>15</v>
      </c>
      <c r="E264" s="5" t="s">
        <v>771</v>
      </c>
      <c r="F264" s="5" t="s">
        <v>1148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1149</v>
      </c>
      <c r="B265" s="5" t="s">
        <v>769</v>
      </c>
      <c r="C265" s="5" t="s">
        <v>1150</v>
      </c>
      <c r="D265" s="5">
        <v>15</v>
      </c>
      <c r="E265" s="5" t="s">
        <v>771</v>
      </c>
      <c r="F265" s="5" t="s">
        <v>1151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1152</v>
      </c>
      <c r="B266" s="5" t="s">
        <v>773</v>
      </c>
      <c r="C266" s="5" t="s">
        <v>1153</v>
      </c>
      <c r="D266" s="5" t="s">
        <v>943</v>
      </c>
      <c r="E266" s="5" t="s">
        <v>771</v>
      </c>
      <c r="F266" s="5" t="s">
        <v>1154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1155</v>
      </c>
      <c r="B267" s="5" t="s">
        <v>773</v>
      </c>
      <c r="C267" s="5" t="s">
        <v>1156</v>
      </c>
      <c r="D267" s="5" t="s">
        <v>943</v>
      </c>
      <c r="E267" s="5" t="s">
        <v>771</v>
      </c>
      <c r="F267" s="5" t="s">
        <v>947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1157</v>
      </c>
      <c r="B268" s="5" t="s">
        <v>773</v>
      </c>
      <c r="C268" s="5" t="s">
        <v>1158</v>
      </c>
      <c r="D268" s="5" t="s">
        <v>1159</v>
      </c>
      <c r="E268" s="5" t="s">
        <v>771</v>
      </c>
      <c r="F268" s="5" t="s">
        <v>1160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1161</v>
      </c>
      <c r="B269" s="5" t="s">
        <v>773</v>
      </c>
      <c r="C269" s="5" t="s">
        <v>1162</v>
      </c>
      <c r="D269" s="5" t="s">
        <v>943</v>
      </c>
      <c r="E269" s="5" t="s">
        <v>771</v>
      </c>
      <c r="F269" s="5" t="s">
        <v>947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1163</v>
      </c>
      <c r="B270" s="5" t="s">
        <v>797</v>
      </c>
      <c r="C270" s="5" t="s">
        <v>1164</v>
      </c>
      <c r="D270" s="5">
        <v>30</v>
      </c>
      <c r="E270" s="5" t="s">
        <v>771</v>
      </c>
      <c r="F270" s="1" t="s">
        <v>1647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1165</v>
      </c>
      <c r="B271" s="5" t="s">
        <v>773</v>
      </c>
      <c r="C271" s="5" t="s">
        <v>1166</v>
      </c>
      <c r="D271" s="5" t="s">
        <v>1167</v>
      </c>
      <c r="E271" s="5" t="s">
        <v>771</v>
      </c>
      <c r="F271" s="5" t="s">
        <v>1168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1169</v>
      </c>
      <c r="B272" s="5" t="s">
        <v>773</v>
      </c>
      <c r="C272" s="5" t="s">
        <v>1170</v>
      </c>
      <c r="D272" s="5" t="s">
        <v>1171</v>
      </c>
      <c r="E272" s="5" t="s">
        <v>771</v>
      </c>
      <c r="F272" s="5" t="s">
        <v>1172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1173</v>
      </c>
      <c r="B273" s="5" t="s">
        <v>773</v>
      </c>
      <c r="C273" s="5" t="s">
        <v>1174</v>
      </c>
      <c r="D273" s="5" t="s">
        <v>1175</v>
      </c>
      <c r="E273" s="5" t="s">
        <v>771</v>
      </c>
      <c r="F273" s="5" t="s">
        <v>1176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1177</v>
      </c>
      <c r="B274" s="5" t="s">
        <v>773</v>
      </c>
      <c r="C274" s="5" t="s">
        <v>1178</v>
      </c>
      <c r="D274" s="5" t="s">
        <v>1179</v>
      </c>
      <c r="E274" s="5" t="s">
        <v>771</v>
      </c>
      <c r="F274" s="5" t="s">
        <v>1180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1181</v>
      </c>
      <c r="B275" s="5" t="s">
        <v>773</v>
      </c>
      <c r="C275" s="5" t="s">
        <v>1182</v>
      </c>
      <c r="D275" s="5" t="s">
        <v>1183</v>
      </c>
      <c r="E275" s="5" t="s">
        <v>771</v>
      </c>
      <c r="F275" s="5" t="s">
        <v>1184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1254</v>
      </c>
      <c r="B276" s="5" t="s">
        <v>831</v>
      </c>
      <c r="C276" s="5" t="s">
        <v>1255</v>
      </c>
      <c r="D276" s="5"/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1185</v>
      </c>
      <c r="B277" s="5" t="s">
        <v>773</v>
      </c>
      <c r="C277" s="5" t="s">
        <v>1186</v>
      </c>
      <c r="D277" s="5" t="s">
        <v>1187</v>
      </c>
      <c r="E277" s="5" t="s">
        <v>771</v>
      </c>
      <c r="F277" s="5" t="s">
        <v>1188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1189</v>
      </c>
      <c r="B278" s="5" t="s">
        <v>773</v>
      </c>
      <c r="C278" s="5" t="s">
        <v>1190</v>
      </c>
      <c r="D278" s="5" t="s">
        <v>1171</v>
      </c>
      <c r="E278" s="5" t="s">
        <v>771</v>
      </c>
      <c r="F278" s="5" t="s">
        <v>941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1191</v>
      </c>
      <c r="B279" s="5" t="s">
        <v>773</v>
      </c>
      <c r="C279" s="5" t="s">
        <v>1192</v>
      </c>
      <c r="D279" s="5" t="s">
        <v>1171</v>
      </c>
      <c r="E279" s="5" t="s">
        <v>771</v>
      </c>
      <c r="F279" s="5" t="s">
        <v>941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1193</v>
      </c>
      <c r="B280" s="5" t="s">
        <v>773</v>
      </c>
      <c r="C280" s="5" t="s">
        <v>1194</v>
      </c>
      <c r="D280" s="5" t="s">
        <v>1171</v>
      </c>
      <c r="E280" s="5" t="s">
        <v>771</v>
      </c>
      <c r="F280" s="5" t="s">
        <v>941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1195</v>
      </c>
      <c r="B281" s="5" t="s">
        <v>797</v>
      </c>
      <c r="C281" s="5" t="s">
        <v>1196</v>
      </c>
      <c r="D281" s="5">
        <v>30</v>
      </c>
      <c r="E281" s="5" t="s">
        <v>771</v>
      </c>
      <c r="F281" s="5" t="s">
        <v>1197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1198</v>
      </c>
      <c r="B282" s="5" t="s">
        <v>797</v>
      </c>
      <c r="C282" s="5" t="s">
        <v>1199</v>
      </c>
      <c r="D282" s="5">
        <v>30</v>
      </c>
      <c r="E282" s="5" t="s">
        <v>771</v>
      </c>
      <c r="F282" s="5" t="s">
        <v>1197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1200</v>
      </c>
      <c r="B283" s="1" t="s">
        <v>1270</v>
      </c>
      <c r="C283" s="5" t="s">
        <v>1201</v>
      </c>
      <c r="D283" s="5"/>
      <c r="E283" s="5" t="s">
        <v>1257</v>
      </c>
      <c r="F283" s="1"/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1202</v>
      </c>
      <c r="B284" s="5" t="s">
        <v>773</v>
      </c>
      <c r="C284" s="5" t="s">
        <v>1203</v>
      </c>
      <c r="D284" s="5" t="s">
        <v>1204</v>
      </c>
      <c r="E284" s="5" t="s">
        <v>771</v>
      </c>
      <c r="F284" s="5" t="s">
        <v>1205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1206</v>
      </c>
      <c r="B285" s="5" t="s">
        <v>773</v>
      </c>
      <c r="C285" s="5" t="s">
        <v>1207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1208</v>
      </c>
      <c r="B286" s="5" t="s">
        <v>797</v>
      </c>
      <c r="C286" s="5" t="s">
        <v>1209</v>
      </c>
      <c r="D286" s="5">
        <v>30</v>
      </c>
      <c r="E286" s="5" t="s">
        <v>1210</v>
      </c>
      <c r="F286" s="5"/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1211</v>
      </c>
      <c r="B287" s="5" t="s">
        <v>773</v>
      </c>
      <c r="C287" s="5" t="s">
        <v>1212</v>
      </c>
      <c r="D287" s="5" t="s">
        <v>943</v>
      </c>
      <c r="E287" s="5" t="s">
        <v>771</v>
      </c>
      <c r="F287" s="5" t="s">
        <v>947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1213</v>
      </c>
      <c r="B288" s="5" t="s">
        <v>797</v>
      </c>
      <c r="C288" s="5" t="s">
        <v>1214</v>
      </c>
      <c r="D288" s="5">
        <v>30</v>
      </c>
      <c r="E288" s="5" t="s">
        <v>1215</v>
      </c>
      <c r="F288" s="5"/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1216</v>
      </c>
      <c r="B289" s="5" t="s">
        <v>773</v>
      </c>
      <c r="C289" s="5" t="s">
        <v>1217</v>
      </c>
      <c r="D289" s="5" t="s">
        <v>943</v>
      </c>
      <c r="E289" s="5" t="s">
        <v>771</v>
      </c>
      <c r="F289" s="5" t="s">
        <v>947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1218</v>
      </c>
      <c r="B290" s="5" t="s">
        <v>797</v>
      </c>
      <c r="C290" s="5" t="s">
        <v>1219</v>
      </c>
      <c r="D290" s="5">
        <v>30</v>
      </c>
      <c r="E290" s="5" t="s">
        <v>771</v>
      </c>
      <c r="F290" s="1" t="s">
        <v>1648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1220</v>
      </c>
      <c r="B291" s="5" t="s">
        <v>773</v>
      </c>
      <c r="C291" s="5" t="s">
        <v>1221</v>
      </c>
      <c r="D291" s="5" t="s">
        <v>1222</v>
      </c>
      <c r="E291" s="5" t="s">
        <v>771</v>
      </c>
      <c r="F291" s="5" t="s">
        <v>1223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1224</v>
      </c>
      <c r="B292" s="5" t="s">
        <v>769</v>
      </c>
      <c r="C292" s="5" t="s">
        <v>1225</v>
      </c>
      <c r="D292" s="5">
        <v>15</v>
      </c>
      <c r="E292" s="5" t="s">
        <v>771</v>
      </c>
      <c r="F292" s="5"/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1226</v>
      </c>
      <c r="B293" s="5" t="s">
        <v>797</v>
      </c>
      <c r="C293" s="5" t="s">
        <v>1227</v>
      </c>
      <c r="D293" s="5">
        <v>30</v>
      </c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1228</v>
      </c>
      <c r="B294" s="5" t="s">
        <v>773</v>
      </c>
      <c r="C294" s="5" t="s">
        <v>1229</v>
      </c>
      <c r="D294" s="1" t="s">
        <v>1271</v>
      </c>
      <c r="E294" s="5" t="s">
        <v>771</v>
      </c>
      <c r="F294" s="5" t="s">
        <v>1230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1231</v>
      </c>
      <c r="B295" s="5" t="s">
        <v>773</v>
      </c>
      <c r="C295" s="5" t="s">
        <v>1232</v>
      </c>
      <c r="D295" s="1" t="s">
        <v>1271</v>
      </c>
      <c r="E295" s="5" t="s">
        <v>771</v>
      </c>
      <c r="F295" s="5" t="s">
        <v>1233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1234</v>
      </c>
      <c r="B296" s="5" t="s">
        <v>773</v>
      </c>
      <c r="C296" s="5" t="s">
        <v>1235</v>
      </c>
      <c r="D296" s="5" t="s">
        <v>1236</v>
      </c>
      <c r="E296" s="5" t="s">
        <v>771</v>
      </c>
      <c r="F296" s="5" t="s">
        <v>1237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1238</v>
      </c>
      <c r="B297" s="5" t="s">
        <v>773</v>
      </c>
      <c r="C297" s="5" t="s">
        <v>1239</v>
      </c>
      <c r="D297" s="5" t="s">
        <v>1240</v>
      </c>
      <c r="E297" s="5" t="s">
        <v>771</v>
      </c>
      <c r="F297" s="5" t="s">
        <v>941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1241</v>
      </c>
      <c r="B298" s="5" t="s">
        <v>773</v>
      </c>
      <c r="C298" s="5" t="s">
        <v>1242</v>
      </c>
      <c r="D298" s="5" t="s">
        <v>943</v>
      </c>
      <c r="E298" s="5" t="s">
        <v>771</v>
      </c>
      <c r="F298" s="5" t="s">
        <v>947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1243</v>
      </c>
      <c r="B299" s="5" t="s">
        <v>769</v>
      </c>
      <c r="C299" s="5" t="s">
        <v>1244</v>
      </c>
      <c r="D299" s="5">
        <v>15</v>
      </c>
      <c r="E299" s="5" t="s">
        <v>771</v>
      </c>
      <c r="F299" s="5"/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1245</v>
      </c>
      <c r="B300" s="5" t="s">
        <v>773</v>
      </c>
      <c r="C300" s="5" t="s">
        <v>1246</v>
      </c>
      <c r="D300" s="5" t="s">
        <v>943</v>
      </c>
      <c r="E300" s="5" t="s">
        <v>771</v>
      </c>
      <c r="F300" s="5" t="s">
        <v>947</v>
      </c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1247</v>
      </c>
      <c r="B301" s="5" t="s">
        <v>773</v>
      </c>
      <c r="C301" s="5" t="s">
        <v>1248</v>
      </c>
      <c r="D301" s="5" t="s">
        <v>943</v>
      </c>
      <c r="E301" s="5" t="s">
        <v>771</v>
      </c>
      <c r="F301" s="5" t="s">
        <v>1154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1249</v>
      </c>
      <c r="B302" s="5" t="s">
        <v>773</v>
      </c>
      <c r="C302" s="5" t="s">
        <v>1250</v>
      </c>
      <c r="D302" s="5" t="s">
        <v>943</v>
      </c>
      <c r="E302" s="5" t="s">
        <v>771</v>
      </c>
      <c r="F302" s="5" t="s">
        <v>947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1251</v>
      </c>
      <c r="B303" s="5" t="s">
        <v>797</v>
      </c>
      <c r="C303" s="5" t="s">
        <v>1252</v>
      </c>
      <c r="D303" s="5">
        <v>30</v>
      </c>
      <c r="E303" s="5" t="s">
        <v>771</v>
      </c>
      <c r="F303" s="5" t="s">
        <v>1253</v>
      </c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4" t="s">
        <v>1274</v>
      </c>
      <c r="B304" s="4" t="s">
        <v>781</v>
      </c>
      <c r="C304" s="4" t="s">
        <v>1275</v>
      </c>
      <c r="D304" s="4" t="s">
        <v>1272</v>
      </c>
      <c r="E304" s="4"/>
      <c r="F304" s="4"/>
      <c r="G304" s="4"/>
      <c r="H304" s="4"/>
      <c r="I304" s="4"/>
      <c r="J304" s="58">
        <f>COUNTIF(TableFields[Field],Columns[[#This Row],[Column]])</f>
        <v>1</v>
      </c>
    </row>
    <row r="305" spans="1:10" x14ac:dyDescent="0.25">
      <c r="A305" s="5" t="s">
        <v>1653</v>
      </c>
      <c r="B305" s="5" t="s">
        <v>769</v>
      </c>
      <c r="C305" s="5" t="s">
        <v>1654</v>
      </c>
      <c r="D305" s="5">
        <v>30</v>
      </c>
      <c r="E305" s="5" t="s">
        <v>771</v>
      </c>
      <c r="F305" s="5"/>
      <c r="G305" s="5"/>
      <c r="H305" s="5"/>
      <c r="I305" s="5"/>
      <c r="J305" s="32">
        <f>COUNTIF(TableFields[Field],Columns[[#This Row],[Column]])</f>
        <v>0</v>
      </c>
    </row>
    <row r="306" spans="1:10" x14ac:dyDescent="0.25">
      <c r="A306" s="5" t="s">
        <v>1655</v>
      </c>
      <c r="B306" s="5" t="s">
        <v>769</v>
      </c>
      <c r="C306" s="5" t="s">
        <v>1656</v>
      </c>
      <c r="D306" s="5">
        <v>15</v>
      </c>
      <c r="E306" s="5" t="s">
        <v>771</v>
      </c>
      <c r="F306" s="5"/>
      <c r="G306" s="5"/>
      <c r="H306" s="5"/>
      <c r="I306" s="5"/>
      <c r="J306" s="32">
        <f>COUNTIF(TableFields[Field],Columns[[#This Row],[Column]])</f>
        <v>0</v>
      </c>
    </row>
    <row r="307" spans="1:10" x14ac:dyDescent="0.25">
      <c r="A307" s="5" t="s">
        <v>1660</v>
      </c>
      <c r="B307" s="5" t="s">
        <v>769</v>
      </c>
      <c r="C307" s="5" t="s">
        <v>1207</v>
      </c>
      <c r="D307" s="5">
        <v>30</v>
      </c>
      <c r="E307" s="5" t="s">
        <v>771</v>
      </c>
      <c r="F307" s="5"/>
      <c r="G307" s="5"/>
      <c r="H307" s="5"/>
      <c r="I307" s="5"/>
      <c r="J307" s="32">
        <f>COUNTIF(TableFields[Field],Columns[[#This Row],[Column]])</f>
        <v>0</v>
      </c>
    </row>
    <row r="308" spans="1:10" x14ac:dyDescent="0.25">
      <c r="A308" s="5" t="s">
        <v>1657</v>
      </c>
      <c r="B308" s="5" t="s">
        <v>817</v>
      </c>
      <c r="C308" s="5" t="s">
        <v>1658</v>
      </c>
      <c r="D308" s="5" t="s">
        <v>818</v>
      </c>
      <c r="E308" s="5" t="s">
        <v>1659</v>
      </c>
      <c r="F308" s="5"/>
      <c r="G308" s="5"/>
      <c r="H308" s="5"/>
      <c r="I308" s="5"/>
      <c r="J308" s="32">
        <f>COUNTIF(TableFields[Field],Columns[[#This Row],[Column]])</f>
        <v>0</v>
      </c>
    </row>
    <row r="309" spans="1:10" x14ac:dyDescent="0.25">
      <c r="A309" s="5" t="s">
        <v>1661</v>
      </c>
      <c r="B309" s="5" t="s">
        <v>817</v>
      </c>
      <c r="C309" s="5" t="s">
        <v>1662</v>
      </c>
      <c r="D309" s="5" t="s">
        <v>818</v>
      </c>
      <c r="E309" s="5" t="s">
        <v>1256</v>
      </c>
      <c r="F309" s="5"/>
      <c r="G309" s="5"/>
      <c r="H309" s="5"/>
      <c r="I309" s="5"/>
      <c r="J309" s="32">
        <f>COUNTIF(TableFields[Field],Columns[[#This Row],[Column]])</f>
        <v>0</v>
      </c>
    </row>
    <row r="310" spans="1:10" x14ac:dyDescent="0.25">
      <c r="A310" s="5" t="s">
        <v>1663</v>
      </c>
      <c r="B310" s="5" t="s">
        <v>817</v>
      </c>
      <c r="C310" s="5" t="s">
        <v>1664</v>
      </c>
      <c r="D310" s="5" t="s">
        <v>818</v>
      </c>
      <c r="E310" s="5" t="s">
        <v>1256</v>
      </c>
      <c r="F310" s="5"/>
      <c r="G310" s="5"/>
      <c r="H310" s="5"/>
      <c r="I310" s="5"/>
      <c r="J310" s="32">
        <f>COUNTIF(TableFields[Field],Columns[[#This Row],[Column]])</f>
        <v>0</v>
      </c>
    </row>
    <row r="311" spans="1:10" x14ac:dyDescent="0.25">
      <c r="A311" s="5" t="s">
        <v>1884</v>
      </c>
      <c r="B311" s="5" t="s">
        <v>773</v>
      </c>
      <c r="C311" s="5" t="s">
        <v>1886</v>
      </c>
      <c r="D311" s="5" t="s">
        <v>1885</v>
      </c>
      <c r="E311" s="5" t="s">
        <v>1887</v>
      </c>
      <c r="F311" s="5"/>
      <c r="G311" s="5"/>
      <c r="H311" s="5"/>
      <c r="I311" s="5"/>
      <c r="J311" s="32">
        <f>COUNTIF(TableFields[Field],Columns[[#This Row],[Column]])</f>
        <v>1</v>
      </c>
    </row>
  </sheetData>
  <conditionalFormatting sqref="A80">
    <cfRule type="duplicateValues" dxfId="12" priority="9"/>
  </conditionalFormatting>
  <conditionalFormatting sqref="A88:A89">
    <cfRule type="duplicateValues" dxfId="11" priority="8"/>
  </conditionalFormatting>
  <conditionalFormatting sqref="C156:C159">
    <cfRule type="duplicateValues" dxfId="10" priority="190"/>
  </conditionalFormatting>
  <conditionalFormatting sqref="C168:C171">
    <cfRule type="duplicateValues" dxfId="9" priority="3"/>
  </conditionalFormatting>
  <conditionalFormatting sqref="C168:C171">
    <cfRule type="duplicateValues" dxfId="8" priority="4"/>
  </conditionalFormatting>
  <conditionalFormatting sqref="C178:C189">
    <cfRule type="duplicateValues" dxfId="7" priority="238"/>
  </conditionalFormatting>
  <conditionalFormatting sqref="A142:A189">
    <cfRule type="duplicateValues" dxfId="6" priority="242"/>
  </conditionalFormatting>
  <conditionalFormatting sqref="A2:A311">
    <cfRule type="duplicateValues" dxfId="5" priority="24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353" workbookViewId="0">
      <selection activeCell="K368" sqref="K368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1884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1835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1835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1835</v>
      </c>
      <c r="B78" s="1" t="s">
        <v>1828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1835</v>
      </c>
      <c r="B79" s="1" t="s">
        <v>1859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1835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1830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1875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1831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1833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1632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1633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1631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1828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1650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1651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1829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1693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1631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1681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1681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1681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1681</v>
      </c>
      <c r="B155" s="4" t="s">
        <v>1682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1681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1701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1699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1700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1698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1677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1678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1695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1695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1695</v>
      </c>
      <c r="B176" s="4" t="s">
        <v>1683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1695</v>
      </c>
      <c r="B177" s="4" t="s">
        <v>1684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1695</v>
      </c>
      <c r="B178" s="4" t="s">
        <v>1685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1695</v>
      </c>
      <c r="B179" s="4" t="s">
        <v>1686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1695</v>
      </c>
      <c r="B180" s="4" t="s">
        <v>1687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1695</v>
      </c>
      <c r="B181" s="4" t="s">
        <v>1688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1695</v>
      </c>
      <c r="B182" s="4" t="s">
        <v>1689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1695</v>
      </c>
      <c r="B183" s="4" t="s">
        <v>1690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1695</v>
      </c>
      <c r="B184" s="4" t="s">
        <v>1691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1695</v>
      </c>
      <c r="B185" s="4" t="s">
        <v>1692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1695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1702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1702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1702</v>
      </c>
      <c r="B189" s="4" t="s">
        <v>1703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1702</v>
      </c>
      <c r="B190" s="4" t="s">
        <v>1704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1702</v>
      </c>
      <c r="B191" s="4" t="s">
        <v>1705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1702</v>
      </c>
      <c r="B192" s="4" t="s">
        <v>1706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1702</v>
      </c>
      <c r="B193" s="4" t="s">
        <v>1707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1702</v>
      </c>
      <c r="B194" s="4" t="s">
        <v>1708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1702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1588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1634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1874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1634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1588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1588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1614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1614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1614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1614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1614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1614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1614</v>
      </c>
      <c r="B322" s="4" t="s">
        <v>1616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1614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1614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1614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1614</v>
      </c>
      <c r="B326" s="5" t="s">
        <v>1619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1614</v>
      </c>
      <c r="B327" s="5" t="s">
        <v>1620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1614</v>
      </c>
      <c r="B328" s="4" t="s">
        <v>1621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1614</v>
      </c>
      <c r="B329" s="4" t="s">
        <v>1880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1614</v>
      </c>
      <c r="B330" s="4" t="s">
        <v>1588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1614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1614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1624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1624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1624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1624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1624</v>
      </c>
      <c r="B337" s="4" t="s">
        <v>1625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1624</v>
      </c>
      <c r="B338" s="4" t="s">
        <v>1626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1624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1624</v>
      </c>
      <c r="B340" s="4" t="s">
        <v>1642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1624</v>
      </c>
      <c r="B341" s="4" t="s">
        <v>1628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1624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1624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4" spans="1:11" x14ac:dyDescent="0.25">
      <c r="A344" s="4" t="s">
        <v>1944</v>
      </c>
      <c r="B344" s="5" t="s">
        <v>21</v>
      </c>
      <c r="C344" s="5" t="str">
        <f>VLOOKUP(TableFields[Field],Columns[],2,0)&amp;"("</f>
        <v>bigIncrements(</v>
      </c>
      <c r="D344" s="5" t="str">
        <f>IF(VLOOKUP(TableFields[Field],Columns[],3,0)&lt;&gt;"","'"&amp;VLOOKUP(TableFields[Field],Columns[],3,0)&amp;"'","")</f>
        <v>'id'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5" t="str">
        <f>IF(VLOOKUP(TableFields[Field],Columns[],5,0)=0,"","-&gt;"&amp;VLOOKUP(TableFields[Field],Columns[],5,0))</f>
        <v/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5" spans="1:11" x14ac:dyDescent="0.25">
      <c r="A345" s="4" t="s">
        <v>1944</v>
      </c>
      <c r="B345" s="5" t="s">
        <v>1945</v>
      </c>
      <c r="C345" s="5" t="str">
        <f>VLOOKUP(TableFields[Field],Columns[],2,0)&amp;"("</f>
        <v>foreignNullable(</v>
      </c>
      <c r="D345" s="5" t="str">
        <f>IF(VLOOKUP(TableFields[Field],Columns[],3,0)&lt;&gt;"","'"&amp;VLOOKUP(TableFields[Field],Columns[],3,0)&amp;"'","")</f>
        <v>'login_user'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5" s="5" t="str">
        <f>IF(VLOOKUP(TableFields[Field],Columns[],5,0)=0,"","-&gt;"&amp;VLOOKUP(TableFields[Field],Columns[],5,0))</f>
        <v/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6" spans="1:11" x14ac:dyDescent="0.25">
      <c r="A346" s="4" t="s">
        <v>1944</v>
      </c>
      <c r="B346" s="5" t="s">
        <v>1946</v>
      </c>
      <c r="C346" s="5" t="str">
        <f>VLOOKUP(TableFields[Field],Columns[],2,0)&amp;"("</f>
        <v>foreignNullable(</v>
      </c>
      <c r="D346" s="5" t="str">
        <f>IF(VLOOKUP(TableFields[Field],Columns[],3,0)&lt;&gt;"","'"&amp;VLOOKUP(TableFields[Field],Columns[],3,0)&amp;"'","")</f>
        <v>'executive_user'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47" spans="1:11" x14ac:dyDescent="0.25">
      <c r="A347" s="4" t="s">
        <v>1944</v>
      </c>
      <c r="B347" s="5" t="s">
        <v>288</v>
      </c>
      <c r="C347" s="5" t="str">
        <f>VLOOKUP(TableFields[Field],Columns[],2,0)&amp;"("</f>
        <v>audit(</v>
      </c>
      <c r="D347" s="5" t="str">
        <f>IF(VLOOKUP(TableFields[Field],Columns[],3,0)&lt;&gt;"","'"&amp;VLOOKUP(TableFields[Field],Columns[],3,0)&amp;"'","")</f>
        <v/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8" spans="1:11" x14ac:dyDescent="0.25">
      <c r="A348" s="4" t="s">
        <v>2004</v>
      </c>
      <c r="B348" s="5" t="s">
        <v>21</v>
      </c>
      <c r="C348" s="5" t="str">
        <f>VLOOKUP(TableFields[Field],Columns[],2,0)&amp;"("</f>
        <v>bigIncrements(</v>
      </c>
      <c r="D348" s="5" t="str">
        <f>IF(VLOOKUP(TableFields[Field],Columns[],3,0)&lt;&gt;"","'"&amp;VLOOKUP(TableFields[Field],Columns[],3,0)&amp;"'","")</f>
        <v>'id'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9" spans="1:11" s="20" customFormat="1" x14ac:dyDescent="0.25">
      <c r="A349" s="4" t="s">
        <v>2004</v>
      </c>
      <c r="B349" s="5" t="s">
        <v>23</v>
      </c>
      <c r="C349" s="5" t="str">
        <f>VLOOKUP(TableFields[Field],Columns[],2,0)&amp;"("</f>
        <v>string(</v>
      </c>
      <c r="D349" s="5" t="str">
        <f>IF(VLOOKUP(TableFields[Field],Columns[],3,0)&lt;&gt;"","'"&amp;VLOOKUP(TableFields[Field],Columns[],3,0)&amp;"'","")</f>
        <v>'name'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9" s="5" t="str">
        <f>IF(VLOOKUP(TableFields[Field],Columns[],5,0)=0,"","-&gt;"&amp;VLOOKUP(TableFields[Field],Columns[],5,0))</f>
        <v>-&gt;nullable()</v>
      </c>
      <c r="G349" s="5" t="str">
        <f>IF(VLOOKUP(TableFields[Field],Columns[],6,0)=0,"","-&gt;"&amp;VLOOKUP(TableFields[Field],Columns[],6,0))</f>
        <v>-&gt;index()</v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0" spans="1:11" x14ac:dyDescent="0.25">
      <c r="A350" s="4" t="s">
        <v>2004</v>
      </c>
      <c r="B350" s="5" t="s">
        <v>24</v>
      </c>
      <c r="C350" s="5" t="str">
        <f>VLOOKUP(TableFields[Field],Columns[],2,0)&amp;"("</f>
        <v>string(</v>
      </c>
      <c r="D350" s="5" t="str">
        <f>IF(VLOOKUP(TableFields[Field],Columns[],3,0)&lt;&gt;"","'"&amp;VLOOKUP(TableFields[Field],Columns[],3,0)&amp;"'","")</f>
        <v>'description'</v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0" s="5" t="str">
        <f>IF(VLOOKUP(TableFields[Field],Columns[],5,0)=0,"","-&gt;"&amp;VLOOKUP(TableFields[Field],Columns[],5,0))</f>
        <v>-&gt;nullable()</v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1" spans="1:11" x14ac:dyDescent="0.25">
      <c r="A351" s="4" t="s">
        <v>2004</v>
      </c>
      <c r="B351" s="5" t="s">
        <v>858</v>
      </c>
      <c r="C351" s="5" t="str">
        <f>VLOOKUP(TableFields[Field],Columns[],2,0)&amp;"("</f>
        <v>char(</v>
      </c>
      <c r="D351" s="5" t="str">
        <f>IF(VLOOKUP(TableFields[Field],Columns[],3,0)&lt;&gt;"","'"&amp;VLOOKUP(TableFields[Field],Columns[],3,0)&amp;"'","")</f>
        <v>'fncode'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1" s="5" t="str">
        <f>IF(VLOOKUP(TableFields[Field],Columns[],5,0)=0,"","-&gt;"&amp;VLOOKUP(TableFields[Field],Columns[],5,0))</f>
        <v>-&gt;nullable()</v>
      </c>
      <c r="G351" s="5" t="str">
        <f>IF(VLOOKUP(TableFields[Field],Columns[],6,0)=0,"","-&gt;"&amp;VLOOKUP(TableFields[Field],Columns[],6,0))</f>
        <v>-&gt;index()</v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52" spans="1:11" x14ac:dyDescent="0.25">
      <c r="A352" s="4" t="s">
        <v>2004</v>
      </c>
      <c r="B352" s="5" t="s">
        <v>1990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'query1'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/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'1024')-&gt;nullable();</v>
      </c>
    </row>
    <row r="353" spans="1:11" x14ac:dyDescent="0.25">
      <c r="A353" s="4" t="s">
        <v>2004</v>
      </c>
      <c r="B353" s="5" t="s">
        <v>1991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'query2'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'1024')-&gt;nullable();</v>
      </c>
    </row>
    <row r="354" spans="1:11" x14ac:dyDescent="0.25">
      <c r="A354" s="4" t="s">
        <v>2004</v>
      </c>
      <c r="B354" s="5" t="s">
        <v>1992</v>
      </c>
      <c r="C354" s="5" t="str">
        <f>VLOOKUP(TableFields[Field],Columns[],2,0)&amp;"("</f>
        <v>string(</v>
      </c>
      <c r="D354" s="5" t="str">
        <f>IF(VLOOKUP(TableFields[Field],Columns[],3,0)&lt;&gt;"","'"&amp;VLOOKUP(TableFields[Field],Columns[],3,0)&amp;"'","")</f>
        <v>'query3'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/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'1024')-&gt;nullable();</v>
      </c>
    </row>
    <row r="355" spans="1:11" x14ac:dyDescent="0.25">
      <c r="A355" s="4" t="s">
        <v>2004</v>
      </c>
      <c r="B355" s="5" t="s">
        <v>1996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'query1_props'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6" spans="1:11" x14ac:dyDescent="0.25">
      <c r="A356" s="4" t="s">
        <v>2004</v>
      </c>
      <c r="B356" s="5" t="s">
        <v>1997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'query2_props'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57" spans="1:11" x14ac:dyDescent="0.25">
      <c r="A357" s="4" t="s">
        <v>2004</v>
      </c>
      <c r="B357" s="5" t="s">
        <v>1998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'query3_props'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58" spans="1:11" x14ac:dyDescent="0.25">
      <c r="A358" s="4" t="s">
        <v>2004</v>
      </c>
      <c r="B358" s="5" t="s">
        <v>1993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'header1'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59" spans="1:11" x14ac:dyDescent="0.25">
      <c r="A359" s="4" t="s">
        <v>2004</v>
      </c>
      <c r="B359" s="5" t="s">
        <v>1994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'header2'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0" spans="1:11" x14ac:dyDescent="0.25">
      <c r="A360" s="4" t="s">
        <v>2004</v>
      </c>
      <c r="B360" s="5" t="s">
        <v>1995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'header3'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1" spans="1:11" x14ac:dyDescent="0.25">
      <c r="A361" s="4" t="s">
        <v>2004</v>
      </c>
      <c r="B361" s="5" t="s">
        <v>1999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'footer1'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2" spans="1:11" s="20" customFormat="1" x14ac:dyDescent="0.25">
      <c r="A362" s="4" t="s">
        <v>2004</v>
      </c>
      <c r="B362" s="5" t="s">
        <v>2000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'footer2'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3" spans="1:11" x14ac:dyDescent="0.25">
      <c r="A363" s="4" t="s">
        <v>2004</v>
      </c>
      <c r="B363" s="5" t="s">
        <v>2001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'footer3'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4" spans="1:11" x14ac:dyDescent="0.25">
      <c r="A364" s="4" t="s">
        <v>2004</v>
      </c>
      <c r="B364" s="5" t="s">
        <v>2011</v>
      </c>
      <c r="C364" s="5" t="str">
        <f>VLOOKUP(TableFields[Field],Columns[],2,0)&amp;"("</f>
        <v>text(</v>
      </c>
      <c r="D364" s="5" t="str">
        <f>IF(VLOOKUP(TableFields[Field],Columns[],3,0)&lt;&gt;"","'"&amp;VLOOKUP(TableFields[Field],Columns[],3,0)&amp;"'","")</f>
        <v>'template'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5" spans="1:11" x14ac:dyDescent="0.25">
      <c r="A365" s="4" t="s">
        <v>2004</v>
      </c>
      <c r="B365" s="5" t="s">
        <v>2002</v>
      </c>
      <c r="C365" s="5" t="str">
        <f>VLOOKUP(TableFields[Field],Columns[],2,0)&amp;"("</f>
        <v>text(</v>
      </c>
      <c r="D365" s="5" t="str">
        <f>IF(VLOOKUP(TableFields[Field],Columns[],3,0)&lt;&gt;"","'"&amp;VLOOKUP(TableFields[Field],Columns[],3,0)&amp;"'","")</f>
        <v>'object'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6" spans="1:11" x14ac:dyDescent="0.25">
      <c r="A366" s="4" t="s">
        <v>2004</v>
      </c>
      <c r="B366" s="5" t="s">
        <v>2031</v>
      </c>
      <c r="C366" s="5" t="str">
        <f>VLOOKUP(TableFields[Field],Columns[],2,0)&amp;"("</f>
        <v>unsignedBigInteger(</v>
      </c>
      <c r="D366" s="5" t="str">
        <f>IF(VLOOKUP(TableFields[Field],Columns[],3,0)&lt;&gt;"","'"&amp;VLOOKUP(TableFields[Field],Columns[],3,0)&amp;"'","")</f>
        <v>'file'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67" spans="1:11" x14ac:dyDescent="0.25">
      <c r="A367" s="4" t="s">
        <v>2004</v>
      </c>
      <c r="B367" s="5" t="s">
        <v>775</v>
      </c>
      <c r="C367" s="5" t="str">
        <f>VLOOKUP(TableFields[Field],Columns[],2,0)&amp;"("</f>
        <v>enum(</v>
      </c>
      <c r="D367" s="5" t="str">
        <f>IF(VLOOKUP(TableFields[Field],Columns[],3,0)&lt;&gt;"","'"&amp;VLOOKUP(TableFields[Field],Columns[],3,0)&amp;"'","")</f>
        <v>'status'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>-&gt;default('Active')</v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68" spans="1:11" x14ac:dyDescent="0.25">
      <c r="A368" s="4" t="s">
        <v>2004</v>
      </c>
      <c r="B368" s="5" t="s">
        <v>288</v>
      </c>
      <c r="C368" s="5" t="str">
        <f>VLOOKUP(TableFields[Field],Columns[],2,0)&amp;"("</f>
        <v>audit(</v>
      </c>
      <c r="D368" s="5" t="str">
        <f>IF(VLOOKUP(TableFields[Field],Columns[],3,0)&lt;&gt;"","'"&amp;VLOOKUP(TableFields[Field],Columns[],3,0)&amp;"'","")</f>
        <v/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/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2:B273">
    <cfRule type="duplicateValues" dxfId="4" priority="7"/>
  </conditionalFormatting>
  <conditionalFormatting sqref="B323">
    <cfRule type="duplicateValues" dxfId="3" priority="3"/>
  </conditionalFormatting>
  <conditionalFormatting sqref="B337:B338">
    <cfRule type="duplicateValues" dxfId="2" priority="2"/>
  </conditionalFormatting>
  <conditionalFormatting sqref="B337:B338">
    <cfRule type="duplicateValues" dxfId="1" priority="1"/>
  </conditionalFormatting>
  <conditionalFormatting sqref="B163:B170">
    <cfRule type="duplicateValues" dxfId="0" priority="204"/>
  </conditionalFormatting>
  <dataValidations count="2">
    <dataValidation type="list" allowBlank="1" showInputMessage="1" showErrorMessage="1" sqref="B2:B368">
      <formula1>AvailableFields</formula1>
    </dataValidation>
    <dataValidation type="list" allowBlank="1" showInputMessage="1" showErrorMessage="1" sqref="A2:A36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B17" workbookViewId="0">
      <selection activeCell="E36" sqref="E3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1363</v>
      </c>
      <c r="E3" s="64" t="s">
        <v>1364</v>
      </c>
      <c r="F3" s="64" t="s">
        <v>1425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1570</v>
      </c>
      <c r="E4" s="64" t="s">
        <v>1571</v>
      </c>
      <c r="F4" s="64" t="s">
        <v>1572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1573</v>
      </c>
      <c r="E5" s="64" t="s">
        <v>1574</v>
      </c>
      <c r="F5" s="64" t="s">
        <v>1575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1365</v>
      </c>
      <c r="G6" s="64" t="s">
        <v>1366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Groups-0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 t="s">
        <v>24</v>
      </c>
      <c r="F36" s="64" t="s">
        <v>25</v>
      </c>
      <c r="G36" s="64" t="s">
        <v>1411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Groups-1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7" s="64" t="s">
        <v>1576</v>
      </c>
      <c r="E37" s="64" t="s">
        <v>1572</v>
      </c>
      <c r="F37" s="64" t="s">
        <v>1577</v>
      </c>
      <c r="G37" s="64" t="s">
        <v>1578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Groups-2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8" s="64" t="s">
        <v>1579</v>
      </c>
      <c r="E38" s="64" t="s">
        <v>1425</v>
      </c>
      <c r="F38" s="64" t="s">
        <v>1580</v>
      </c>
      <c r="G38" s="64" t="s">
        <v>1581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Groups-3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9" s="64" t="s">
        <v>1434</v>
      </c>
      <c r="E39" s="64" t="s">
        <v>1582</v>
      </c>
      <c r="F39" s="64" t="s">
        <v>1437</v>
      </c>
      <c r="G39" s="64" t="s">
        <v>1583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Groups-4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0" s="64" t="s">
        <v>1584</v>
      </c>
      <c r="E40" s="64" t="s">
        <v>1585</v>
      </c>
      <c r="F40" s="64" t="s">
        <v>1586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Roles-0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1" s="64" t="s">
        <v>63</v>
      </c>
      <c r="E41" s="64" t="s">
        <v>65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Roles-1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2" s="64">
        <v>301101</v>
      </c>
      <c r="E42" s="64">
        <v>303102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Roles-2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3" s="64">
        <v>301102</v>
      </c>
      <c r="E43" s="64">
        <v>303101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Roles-3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4" s="64">
        <v>301103</v>
      </c>
      <c r="E44" s="64">
        <v>303103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30" t="str">
        <f>TableData[Table Name]&amp;"-"&amp;(COUNTIF($B$1:TableData[[#This Row],[Table Name]],TableData[[#This Row],[Table Name]])-1)</f>
        <v>Users-0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5" s="78" t="s">
        <v>23</v>
      </c>
      <c r="E45" s="78" t="s">
        <v>1414</v>
      </c>
      <c r="F45" s="78" t="s">
        <v>1817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Users-1</v>
      </c>
      <c r="B46" s="78" t="s">
        <v>78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6" s="78" t="s">
        <v>1818</v>
      </c>
      <c r="E46" s="78" t="s">
        <v>1819</v>
      </c>
      <c r="F46" s="78" t="s">
        <v>1821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Users-2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7" s="78" t="s">
        <v>1820</v>
      </c>
      <c r="E47" s="78" t="s">
        <v>1822</v>
      </c>
      <c r="F47" s="78" t="s">
        <v>1821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Users-0</v>
      </c>
      <c r="B48" s="78" t="s">
        <v>1426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8" s="78" t="s">
        <v>63</v>
      </c>
      <c r="E48" s="78" t="s">
        <v>64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Group Users-1</v>
      </c>
      <c r="B49" s="78" t="s">
        <v>1426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9" s="78">
        <v>1</v>
      </c>
      <c r="E49" s="78">
        <v>300101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Users-2</v>
      </c>
      <c r="B50" s="78" t="s">
        <v>1426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0" s="78">
        <v>3</v>
      </c>
      <c r="E50" s="78">
        <v>300102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15" t="str">
        <f>TableData[Table Name]&amp;"-"&amp;(COUNTIF($B$1:TableData[[#This Row],[Table Name]],TableData[[#This Row],[Table Name]])-1)</f>
        <v>Settings-0</v>
      </c>
      <c r="B51" s="13" t="s">
        <v>1297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1" s="13" t="s">
        <v>23</v>
      </c>
      <c r="E51" s="13" t="s">
        <v>24</v>
      </c>
      <c r="F51" s="13" t="s">
        <v>44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MenuType-0</v>
      </c>
      <c r="B52" s="13" t="s">
        <v>1837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2" s="13" t="s">
        <v>23</v>
      </c>
      <c r="E52" s="13" t="s">
        <v>1828</v>
      </c>
      <c r="F52" s="13" t="s">
        <v>1859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MenuType-1</v>
      </c>
      <c r="B53" s="13" t="s">
        <v>1837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3" s="13" t="s">
        <v>1843</v>
      </c>
      <c r="E53" s="13" t="s">
        <v>1843</v>
      </c>
      <c r="F53" s="13" t="s">
        <v>1851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MenuType-2</v>
      </c>
      <c r="B54" s="13" t="s">
        <v>1837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4" s="13" t="s">
        <v>1844</v>
      </c>
      <c r="E54" s="13" t="s">
        <v>1844</v>
      </c>
      <c r="F54" s="13" t="s">
        <v>1852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MenuType-3</v>
      </c>
      <c r="B55" s="13" t="s">
        <v>1837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5" s="13" t="s">
        <v>1845</v>
      </c>
      <c r="E55" s="13" t="s">
        <v>1845</v>
      </c>
      <c r="F55" s="13" t="s">
        <v>1853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MenuType-4</v>
      </c>
      <c r="B56" s="13" t="s">
        <v>1837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6" s="13" t="s">
        <v>1846</v>
      </c>
      <c r="E56" s="13" t="s">
        <v>1846</v>
      </c>
      <c r="F56" s="13" t="s">
        <v>1854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MenuType-5</v>
      </c>
      <c r="B57" s="13" t="s">
        <v>1837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7" s="13" t="s">
        <v>1842</v>
      </c>
      <c r="E57" s="13" t="s">
        <v>1842</v>
      </c>
      <c r="F57" s="13" t="s">
        <v>1855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MenuType-6</v>
      </c>
      <c r="B58" s="13" t="s">
        <v>1837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8" s="13" t="s">
        <v>1847</v>
      </c>
      <c r="E58" s="13" t="s">
        <v>1847</v>
      </c>
      <c r="F58" s="13" t="s">
        <v>1879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MenuType-7</v>
      </c>
      <c r="B59" s="13" t="s">
        <v>1837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9" s="13" t="s">
        <v>1848</v>
      </c>
      <c r="E59" s="13" t="s">
        <v>1848</v>
      </c>
      <c r="F59" s="13" t="s">
        <v>1856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MenuType-8</v>
      </c>
      <c r="B60" s="13" t="s">
        <v>1837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0" s="13" t="s">
        <v>1849</v>
      </c>
      <c r="E60" s="13" t="s">
        <v>1849</v>
      </c>
      <c r="F60" s="13" t="s">
        <v>1857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MenuType-9</v>
      </c>
      <c r="B61" s="13" t="s">
        <v>1837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1" s="13" t="s">
        <v>1850</v>
      </c>
      <c r="E61" s="13" t="s">
        <v>1850</v>
      </c>
      <c r="F61" s="13" t="s">
        <v>1858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30" t="str">
        <f>TableData[Table Name]&amp;"-"&amp;(COUNTIF($B$1:TableData[[#This Row],[Table Name]],TableData[[#This Row],[Table Name]])-1)</f>
        <v>MenuType-10</v>
      </c>
      <c r="B62" s="78" t="s">
        <v>1837</v>
      </c>
      <c r="C6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2" s="78" t="s">
        <v>1877</v>
      </c>
      <c r="E62" s="78" t="s">
        <v>1877</v>
      </c>
      <c r="F62" s="13" t="s">
        <v>1878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A70" sqref="A70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1362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1465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1427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1837</v>
      </c>
      <c r="B45" s="1" t="s">
        <v>1835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1427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1427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1427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1427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1696</v>
      </c>
      <c r="B49" s="5" t="s">
        <v>1681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1427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1427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1697</v>
      </c>
      <c r="B51" s="5" t="s">
        <v>1695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1427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1712</v>
      </c>
      <c r="B52" s="5" t="s">
        <v>1702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1427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1427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1427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1427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1427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1427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1427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1427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1427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1427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1427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1427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1427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1427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1427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1623</v>
      </c>
      <c r="B67" s="4" t="s">
        <v>1614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1427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1838</v>
      </c>
      <c r="B68" s="4" t="s">
        <v>1624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1427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1959</v>
      </c>
      <c r="B69" s="2" t="s">
        <v>1944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1427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2007</v>
      </c>
      <c r="B70" s="2" t="s">
        <v>2004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1427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27" workbookViewId="0">
      <selection activeCell="B6" sqref="B6:R3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94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\Milestone\Appframe\Model\ResourceRole::query()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TableData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[[TRCode]:[15]]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role</v>
      </c>
      <c r="E5" s="25" t="str">
        <f t="shared" ca="1" si="1"/>
        <v>resource</v>
      </c>
      <c r="F5" s="25" t="str">
        <f t="shared" ca="1" si="1"/>
        <v>actions_availability</v>
      </c>
      <c r="G5" s="25" t="str">
        <f t="shared" ca="1" si="1"/>
        <v>actions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\Milestone\Appframe\Model\ResourceRole::query()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'306101',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'role' =&gt; '303101', </v>
      </c>
      <c r="E9" s="118" t="str">
        <f t="shared" ca="1" si="2"/>
        <v xml:space="preserve">'resource' =&gt; '305101', </v>
      </c>
      <c r="F9" s="118" t="str">
        <f t="shared" ca="1" si="2"/>
        <v/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'306102', </v>
      </c>
      <c r="D10" s="118" t="str">
        <f t="shared" ca="1" si="2"/>
        <v xml:space="preserve">'role' =&gt; '303101', </v>
      </c>
      <c r="E10" s="118" t="str">
        <f t="shared" ca="1" si="2"/>
        <v xml:space="preserve">'resource' =&gt; '305102', </v>
      </c>
      <c r="F10" s="118" t="str">
        <f t="shared" ca="1" si="2"/>
        <v/>
      </c>
      <c r="G10" s="118" t="str">
        <f t="shared" ca="1" si="2"/>
        <v/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'306103', </v>
      </c>
      <c r="D11" s="118" t="str">
        <f t="shared" ca="1" si="2"/>
        <v xml:space="preserve">'role' =&gt; '303101', </v>
      </c>
      <c r="E11" s="118" t="str">
        <f t="shared" ca="1" si="2"/>
        <v xml:space="preserve">'resource' =&gt; '305103', </v>
      </c>
      <c r="F11" s="118" t="str">
        <f t="shared" ca="1" si="2"/>
        <v/>
      </c>
      <c r="G11" s="118" t="str">
        <f t="shared" ca="1" si="2"/>
        <v/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'306104', </v>
      </c>
      <c r="D12" s="118" t="str">
        <f t="shared" ca="1" si="2"/>
        <v xml:space="preserve">'role' =&gt; '303101', </v>
      </c>
      <c r="E12" s="118" t="str">
        <f t="shared" ca="1" si="2"/>
        <v xml:space="preserve">'resource' =&gt; '305104', </v>
      </c>
      <c r="F12" s="118" t="str">
        <f t="shared" ca="1" si="2"/>
        <v/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'306105', </v>
      </c>
      <c r="D13" s="118" t="str">
        <f t="shared" ca="1" si="2"/>
        <v xml:space="preserve">'role' =&gt; '303101', </v>
      </c>
      <c r="E13" s="118" t="str">
        <f t="shared" ca="1" si="2"/>
        <v xml:space="preserve">'resource' =&gt; '305105', </v>
      </c>
      <c r="F13" s="118" t="str">
        <f t="shared" ca="1" si="2"/>
        <v/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'306106', </v>
      </c>
      <c r="D14" s="118" t="str">
        <f t="shared" ca="1" si="2"/>
        <v xml:space="preserve">'role' =&gt; '303101', </v>
      </c>
      <c r="E14" s="118" t="str">
        <f t="shared" ca="1" si="2"/>
        <v xml:space="preserve">'resource' =&gt; '305106', </v>
      </c>
      <c r="F14" s="118" t="str">
        <f t="shared" ca="1" si="2"/>
        <v/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'306107', </v>
      </c>
      <c r="D15" s="118" t="str">
        <f t="shared" ca="1" si="2"/>
        <v xml:space="preserve">'role' =&gt; '303101', </v>
      </c>
      <c r="E15" s="118" t="str">
        <f t="shared" ca="1" si="2"/>
        <v xml:space="preserve">'resource' =&gt; '305107', </v>
      </c>
      <c r="F15" s="118" t="str">
        <f t="shared" ca="1" si="2"/>
        <v/>
      </c>
      <c r="G15" s="118" t="str">
        <f t="shared" ca="1" si="2"/>
        <v/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'306108', </v>
      </c>
      <c r="D16" s="118" t="str">
        <f t="shared" ca="1" si="2"/>
        <v xml:space="preserve">'role' =&gt; '303101', </v>
      </c>
      <c r="E16" s="118" t="str">
        <f t="shared" ca="1" si="2"/>
        <v xml:space="preserve">'resource' =&gt; '305108', </v>
      </c>
      <c r="F16" s="118" t="str">
        <f t="shared" ca="1" si="2"/>
        <v/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'306109', </v>
      </c>
      <c r="D17" s="118" t="str">
        <f t="shared" ca="1" si="2"/>
        <v xml:space="preserve">'role' =&gt; '303101', </v>
      </c>
      <c r="E17" s="118" t="str">
        <f t="shared" ca="1" si="2"/>
        <v xml:space="preserve">'resource' =&gt; '305109', </v>
      </c>
      <c r="F17" s="118" t="str">
        <f t="shared" ca="1" si="2"/>
        <v/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'306110', </v>
      </c>
      <c r="D18" s="50" t="str">
        <f t="shared" ca="1" si="2"/>
        <v xml:space="preserve">'role' =&gt; '303101', </v>
      </c>
      <c r="E18" s="50" t="str">
        <f t="shared" ca="1" si="2"/>
        <v xml:space="preserve">'resource' =&gt; '305110',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'306111', </v>
      </c>
      <c r="D19" s="50" t="str">
        <f t="shared" ca="1" si="2"/>
        <v xml:space="preserve">'role' =&gt; '303101', </v>
      </c>
      <c r="E19" s="50" t="str">
        <f t="shared" ca="1" si="2"/>
        <v xml:space="preserve">'resource' =&gt; '305111',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'306112', </v>
      </c>
      <c r="D20" s="50" t="str">
        <f t="shared" ca="1" si="2"/>
        <v xml:space="preserve">'role' =&gt; '303101', </v>
      </c>
      <c r="E20" s="50" t="str">
        <f t="shared" ca="1" si="2"/>
        <v xml:space="preserve">'resource' =&gt; '305112',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'306113', </v>
      </c>
      <c r="D21" s="50" t="str">
        <f t="shared" ca="1" si="2"/>
        <v xml:space="preserve">'role' =&gt; '303101', </v>
      </c>
      <c r="E21" s="50" t="str">
        <f t="shared" ca="1" si="2"/>
        <v xml:space="preserve">'resource' =&gt; '305113',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'306114', </v>
      </c>
      <c r="D22" s="50" t="str">
        <f t="shared" ca="1" si="2"/>
        <v xml:space="preserve">'role' =&gt; '303101', </v>
      </c>
      <c r="E22" s="50" t="str">
        <f t="shared" ca="1" si="2"/>
        <v xml:space="preserve">'resource' =&gt; '305114',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'306115', </v>
      </c>
      <c r="D23" s="50" t="str">
        <f t="shared" ca="1" si="2"/>
        <v xml:space="preserve">'role' =&gt; '303101', </v>
      </c>
      <c r="E23" s="50" t="str">
        <f t="shared" ca="1" si="2"/>
        <v xml:space="preserve">'resource' =&gt; '305115',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'306116', </v>
      </c>
      <c r="D24" s="50" t="str">
        <f t="shared" ca="1" si="2"/>
        <v xml:space="preserve">'role' =&gt; '303101', </v>
      </c>
      <c r="E24" s="50" t="str">
        <f t="shared" ca="1" si="2"/>
        <v xml:space="preserve">'resource' =&gt; '305116',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'306117', </v>
      </c>
      <c r="D25" s="50" t="str">
        <f t="shared" ca="1" si="4"/>
        <v xml:space="preserve">'role' =&gt; '303101', </v>
      </c>
      <c r="E25" s="50" t="str">
        <f t="shared" ca="1" si="4"/>
        <v xml:space="preserve">'resource' =&gt; '305117',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'306118', </v>
      </c>
      <c r="D26" s="50" t="str">
        <f t="shared" ca="1" si="4"/>
        <v xml:space="preserve">'role' =&gt; '303101', </v>
      </c>
      <c r="E26" s="50" t="str">
        <f t="shared" ca="1" si="4"/>
        <v xml:space="preserve">'resource' =&gt; '305118',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'306119', </v>
      </c>
      <c r="D27" s="50" t="str">
        <f t="shared" ca="1" si="4"/>
        <v xml:space="preserve">'role' =&gt; '303101', </v>
      </c>
      <c r="E27" s="50" t="str">
        <f t="shared" ca="1" si="4"/>
        <v xml:space="preserve">'resource' =&gt; '305119',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'306120', </v>
      </c>
      <c r="D28" s="50" t="str">
        <f t="shared" ca="1" si="4"/>
        <v xml:space="preserve">'role' =&gt; '303101', </v>
      </c>
      <c r="E28" s="50" t="str">
        <f t="shared" ca="1" si="4"/>
        <v xml:space="preserve">'resource' =&gt; '305120',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'306121', </v>
      </c>
      <c r="D29" s="50" t="str">
        <f t="shared" ca="1" si="4"/>
        <v xml:space="preserve">'role' =&gt; '303101', </v>
      </c>
      <c r="E29" s="50" t="str">
        <f t="shared" ca="1" si="4"/>
        <v xml:space="preserve">'resource' =&gt; '305121',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'306122', </v>
      </c>
      <c r="D30" s="50" t="str">
        <f t="shared" ca="1" si="4"/>
        <v xml:space="preserve">'role' =&gt; '303101', </v>
      </c>
      <c r="E30" s="50" t="str">
        <f t="shared" ca="1" si="4"/>
        <v xml:space="preserve">'resource' =&gt; '305122',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'306123', </v>
      </c>
      <c r="D31" s="50" t="str">
        <f t="shared" ca="1" si="4"/>
        <v xml:space="preserve">'role' =&gt; '303101', </v>
      </c>
      <c r="E31" s="50" t="str">
        <f t="shared" ca="1" si="4"/>
        <v xml:space="preserve">'resource' =&gt; '305123',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'306124', </v>
      </c>
      <c r="D32" s="50" t="str">
        <f t="shared" ca="1" si="4"/>
        <v xml:space="preserve">'role' =&gt; '303101', </v>
      </c>
      <c r="E32" s="50" t="str">
        <f t="shared" ca="1" si="4"/>
        <v xml:space="preserve">'resource' =&gt; '305124',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'306125', </v>
      </c>
      <c r="D33" s="50" t="str">
        <f t="shared" ca="1" si="4"/>
        <v xml:space="preserve">'role' =&gt; '303101', </v>
      </c>
      <c r="E33" s="50" t="str">
        <f t="shared" ca="1" si="4"/>
        <v xml:space="preserve">'resource' =&gt; '305125',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'306126', </v>
      </c>
      <c r="D34" s="50" t="str">
        <f t="shared" ca="1" si="4"/>
        <v xml:space="preserve">'role' =&gt; '303101', </v>
      </c>
      <c r="E34" s="50" t="str">
        <f t="shared" ca="1" si="4"/>
        <v xml:space="preserve">'resource' =&gt; '305126',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'306127', </v>
      </c>
      <c r="D35" s="50" t="str">
        <f t="shared" ca="1" si="4"/>
        <v xml:space="preserve">'role' =&gt; '303101', </v>
      </c>
      <c r="E35" s="50" t="str">
        <f t="shared" ca="1" si="4"/>
        <v xml:space="preserve">'resource' =&gt; '305127',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'306128', </v>
      </c>
      <c r="D36" s="50" t="str">
        <f t="shared" ca="1" si="4"/>
        <v xml:space="preserve">'role' =&gt; '303101', </v>
      </c>
      <c r="E36" s="50" t="str">
        <f t="shared" ca="1" si="4"/>
        <v xml:space="preserve">'resource' =&gt; '305128',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'306129', </v>
      </c>
      <c r="D37" s="50" t="str">
        <f t="shared" ca="1" si="4"/>
        <v xml:space="preserve">'role' =&gt; '303101', </v>
      </c>
      <c r="E37" s="50" t="str">
        <f t="shared" ca="1" si="4"/>
        <v xml:space="preserve">'resource' =&gt; '305129',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;</v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>\DB::statement('set foreign_key_checks = ' . $_);</v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3" workbookViewId="0">
      <selection activeCell="E31" sqref="E3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1336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1401</v>
      </c>
      <c r="Q3" s="4" t="s">
        <v>1402</v>
      </c>
      <c r="R3" s="4" t="s">
        <v>1399</v>
      </c>
      <c r="S3" s="4" t="s">
        <v>1400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1491</v>
      </c>
      <c r="Q4" s="4" t="s">
        <v>1492</v>
      </c>
      <c r="R4" s="4" t="s">
        <v>1489</v>
      </c>
      <c r="S4" s="4" t="s">
        <v>1490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1837</v>
      </c>
      <c r="F5" s="2" t="s">
        <v>1839</v>
      </c>
      <c r="G5" s="2" t="s">
        <v>1841</v>
      </c>
      <c r="H5" s="9" t="str">
        <f t="shared" ref="H5:H6" si="1">"Milestone\SS\Model"</f>
        <v>Milestone\SS\Model</v>
      </c>
      <c r="I5" s="2" t="s">
        <v>1835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1527</v>
      </c>
      <c r="Q5" s="4" t="s">
        <v>1528</v>
      </c>
      <c r="R5" s="4" t="s">
        <v>1525</v>
      </c>
      <c r="S5" s="4" t="s">
        <v>1526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1840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1696</v>
      </c>
      <c r="F9" s="5" t="s">
        <v>1714</v>
      </c>
      <c r="G9" s="5" t="s">
        <v>1716</v>
      </c>
      <c r="H9" s="8" t="str">
        <f t="shared" ref="H9" si="3">"Milestone\SS\Model"</f>
        <v>Milestone\SS\Model</v>
      </c>
      <c r="I9" s="5" t="s">
        <v>1681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1713</v>
      </c>
      <c r="F11" s="5" t="s">
        <v>1715</v>
      </c>
      <c r="G11" s="5" t="s">
        <v>1717</v>
      </c>
      <c r="H11" s="8" t="str">
        <f>"Milestone\SS\Model"</f>
        <v>Milestone\SS\Model</v>
      </c>
      <c r="I11" s="5" t="s">
        <v>1695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1718</v>
      </c>
      <c r="F12" s="5" t="s">
        <v>1719</v>
      </c>
      <c r="G12" s="5" t="s">
        <v>1720</v>
      </c>
      <c r="H12" s="8" t="str">
        <f>"Milestone\SS\Model"</f>
        <v>Milestone\SS\Model</v>
      </c>
      <c r="I12" s="5" t="s">
        <v>1702</v>
      </c>
      <c r="J12" s="5" t="s">
        <v>1826</v>
      </c>
      <c r="K12" s="5" t="s">
        <v>1827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1326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1327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2010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1328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1329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1623</v>
      </c>
      <c r="F28" s="4" t="s">
        <v>1636</v>
      </c>
      <c r="G28" s="4" t="s">
        <v>1636</v>
      </c>
      <c r="H28" s="7" t="str">
        <f>"Milestone\SS\Model"</f>
        <v>Milestone\SS\Model</v>
      </c>
      <c r="I28" s="4" t="s">
        <v>1614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1637</v>
      </c>
      <c r="F29" s="4" t="s">
        <v>1638</v>
      </c>
      <c r="G29" s="4" t="s">
        <v>1638</v>
      </c>
      <c r="H29" s="7" t="str">
        <f>"Milestone\SS\Model"</f>
        <v>Milestone\SS\Model</v>
      </c>
      <c r="I29" s="4" t="s">
        <v>1624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1959</v>
      </c>
      <c r="F30" s="1" t="s">
        <v>1960</v>
      </c>
      <c r="G30" s="1" t="s">
        <v>1961</v>
      </c>
      <c r="H30" s="6" t="str">
        <f>"Milestone\SS\Model"</f>
        <v>Milestone\SS\Model</v>
      </c>
      <c r="I30" s="1" t="s">
        <v>1944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2007</v>
      </c>
      <c r="F31" s="5" t="s">
        <v>2008</v>
      </c>
      <c r="G31" s="5" t="s">
        <v>2009</v>
      </c>
      <c r="H31" s="8" t="str">
        <f>"Milestone\SS\Model"</f>
        <v>Milestone\SS\Model</v>
      </c>
      <c r="I31" s="1" t="s">
        <v>2004</v>
      </c>
      <c r="J31" s="5"/>
      <c r="K31" s="5"/>
      <c r="L31" s="5"/>
      <c r="M31" s="32">
        <f>ResourceTable[No]</f>
        <v>305129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E31" workbookViewId="0">
      <selection activeCell="L43" sqref="L43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1331</v>
      </c>
      <c r="J3" s="60" t="s">
        <v>1333</v>
      </c>
      <c r="K3" s="60" t="s">
        <v>1331</v>
      </c>
      <c r="L3" s="30" t="s">
        <v>1330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1432</v>
      </c>
      <c r="V3" s="4" t="s">
        <v>1433</v>
      </c>
      <c r="W3" s="4" t="s">
        <v>1434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1332</v>
      </c>
      <c r="K4" s="60" t="s">
        <v>1283</v>
      </c>
      <c r="L4" s="60" t="s">
        <v>1338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1591</v>
      </c>
      <c r="V4" s="4" t="s">
        <v>1592</v>
      </c>
      <c r="W4" s="4" t="s">
        <v>1593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1334</v>
      </c>
      <c r="K5" s="60" t="s">
        <v>1282</v>
      </c>
      <c r="L5" s="60" t="s">
        <v>1338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1591</v>
      </c>
      <c r="V5" s="4" t="s">
        <v>1597</v>
      </c>
      <c r="W5" s="4" t="s">
        <v>1593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1335</v>
      </c>
      <c r="K6" s="60" t="s">
        <v>1286</v>
      </c>
      <c r="L6" s="60" t="s">
        <v>1338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1604</v>
      </c>
      <c r="V6" s="4" t="s">
        <v>1606</v>
      </c>
      <c r="W6" s="4" t="s">
        <v>1605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1589</v>
      </c>
      <c r="J7" s="60" t="s">
        <v>1598</v>
      </c>
      <c r="K7" s="60" t="s">
        <v>1589</v>
      </c>
      <c r="L7" s="60" t="s">
        <v>1338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1608</v>
      </c>
      <c r="V7" s="4" t="s">
        <v>1609</v>
      </c>
      <c r="W7" s="4" t="s">
        <v>1610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1337</v>
      </c>
      <c r="K8" s="60" t="s">
        <v>74</v>
      </c>
      <c r="L8" s="60" t="s">
        <v>1339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1623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1639</v>
      </c>
      <c r="V8" s="4" t="s">
        <v>1640</v>
      </c>
      <c r="W8" s="4" t="s">
        <v>1641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1403</v>
      </c>
      <c r="K9" s="60" t="s">
        <v>78</v>
      </c>
      <c r="L9" s="60" t="s">
        <v>1330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1675</v>
      </c>
      <c r="V9" s="4" t="s">
        <v>1680</v>
      </c>
      <c r="W9" s="4" t="s">
        <v>1672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1335</v>
      </c>
      <c r="K10" s="60" t="s">
        <v>1286</v>
      </c>
      <c r="L10" s="60" t="s">
        <v>1339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1673</v>
      </c>
      <c r="V10" s="4" t="s">
        <v>1679</v>
      </c>
      <c r="W10" s="4" t="s">
        <v>1674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1340</v>
      </c>
      <c r="K11" s="60" t="s">
        <v>1297</v>
      </c>
      <c r="L11" s="60" t="s">
        <v>1338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1637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1805</v>
      </c>
      <c r="V11" s="5" t="s">
        <v>1806</v>
      </c>
      <c r="W11" s="5" t="s">
        <v>1807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1341</v>
      </c>
      <c r="K12" s="60" t="s">
        <v>1297</v>
      </c>
      <c r="L12" s="60" t="s">
        <v>1330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1892</v>
      </c>
      <c r="V12" s="5" t="s">
        <v>1893</v>
      </c>
      <c r="W12" s="5" t="s">
        <v>1894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1404</v>
      </c>
      <c r="K13" s="60" t="s">
        <v>74</v>
      </c>
      <c r="L13" s="60" t="s">
        <v>1338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1897</v>
      </c>
      <c r="V13" s="5" t="s">
        <v>1896</v>
      </c>
      <c r="W13" s="5" t="s">
        <v>1895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1342</v>
      </c>
      <c r="J14" s="60" t="s">
        <v>1343</v>
      </c>
      <c r="K14" s="60" t="s">
        <v>1342</v>
      </c>
      <c r="L14" s="60" t="s">
        <v>1330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1344</v>
      </c>
      <c r="K15" s="60" t="s">
        <v>1286</v>
      </c>
      <c r="L15" s="60" t="s">
        <v>1338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1345</v>
      </c>
      <c r="K16" s="60" t="s">
        <v>1285</v>
      </c>
      <c r="L16" s="60" t="s">
        <v>1338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1346</v>
      </c>
      <c r="K17" s="60" t="s">
        <v>74</v>
      </c>
      <c r="L17" s="60" t="s">
        <v>1338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1347</v>
      </c>
      <c r="K18" s="60" t="s">
        <v>78</v>
      </c>
      <c r="L18" s="60" t="s">
        <v>1339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1348</v>
      </c>
      <c r="J19" s="60" t="s">
        <v>1349</v>
      </c>
      <c r="K19" s="60" t="s">
        <v>1348</v>
      </c>
      <c r="L19" s="60" t="s">
        <v>1330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1350</v>
      </c>
      <c r="J20" s="60" t="s">
        <v>1351</v>
      </c>
      <c r="K20" s="60" t="s">
        <v>1350</v>
      </c>
      <c r="L20" s="60" t="s">
        <v>1330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1331</v>
      </c>
      <c r="J21" s="60" t="s">
        <v>1352</v>
      </c>
      <c r="K21" s="60" t="s">
        <v>1331</v>
      </c>
      <c r="L21" s="60" t="s">
        <v>1330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1353</v>
      </c>
      <c r="K22" s="60" t="s">
        <v>1282</v>
      </c>
      <c r="L22" s="60" t="s">
        <v>1338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1354</v>
      </c>
      <c r="J23" s="60" t="s">
        <v>1355</v>
      </c>
      <c r="K23" s="60" t="s">
        <v>1354</v>
      </c>
      <c r="L23" s="60" t="s">
        <v>1338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1356</v>
      </c>
      <c r="J24" s="60" t="s">
        <v>1357</v>
      </c>
      <c r="K24" s="60" t="s">
        <v>1356</v>
      </c>
      <c r="L24" s="60" t="s">
        <v>1338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1589</v>
      </c>
      <c r="J25" s="60" t="s">
        <v>1590</v>
      </c>
      <c r="K25" s="60" t="s">
        <v>1589</v>
      </c>
      <c r="L25" s="60" t="s">
        <v>1338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1594</v>
      </c>
      <c r="J26" s="60" t="s">
        <v>1595</v>
      </c>
      <c r="K26" s="60" t="s">
        <v>1594</v>
      </c>
      <c r="L26" s="60" t="s">
        <v>1330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1596</v>
      </c>
      <c r="K27" s="60" t="s">
        <v>78</v>
      </c>
      <c r="L27" s="60" t="s">
        <v>1330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1599</v>
      </c>
      <c r="J28" s="60" t="s">
        <v>1600</v>
      </c>
      <c r="K28" s="60" t="s">
        <v>1599</v>
      </c>
      <c r="L28" s="60" t="s">
        <v>1339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1601</v>
      </c>
      <c r="J29" s="60" t="s">
        <v>1603</v>
      </c>
      <c r="K29" s="60" t="s">
        <v>1601</v>
      </c>
      <c r="L29" s="60" t="s">
        <v>1602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1607</v>
      </c>
      <c r="K30" s="60" t="s">
        <v>1293</v>
      </c>
      <c r="L30" s="60" t="s">
        <v>1338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1611</v>
      </c>
      <c r="K31" s="60" t="s">
        <v>1290</v>
      </c>
      <c r="L31" s="60" t="s">
        <v>1338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1665</v>
      </c>
      <c r="J32" s="60" t="s">
        <v>1669</v>
      </c>
      <c r="K32" s="60" t="s">
        <v>1666</v>
      </c>
      <c r="L32" s="60" t="s">
        <v>1671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1667</v>
      </c>
      <c r="J33" s="60" t="s">
        <v>1668</v>
      </c>
      <c r="K33" s="60" t="s">
        <v>1670</v>
      </c>
      <c r="L33" s="60" t="s">
        <v>1671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1718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1712</v>
      </c>
      <c r="J34" s="30" t="s">
        <v>1731</v>
      </c>
      <c r="K34" s="30" t="s">
        <v>1732</v>
      </c>
      <c r="L34" s="60" t="s">
        <v>1671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1718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1740</v>
      </c>
      <c r="J35" s="30" t="s">
        <v>1741</v>
      </c>
      <c r="K35" s="30" t="s">
        <v>1282</v>
      </c>
      <c r="L35" s="30" t="s">
        <v>1338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1637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1776</v>
      </c>
      <c r="J36" s="30" t="s">
        <v>1778</v>
      </c>
      <c r="K36" s="30" t="s">
        <v>74</v>
      </c>
      <c r="L36" s="30" t="s">
        <v>1338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1637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1777</v>
      </c>
      <c r="J37" s="30" t="s">
        <v>1779</v>
      </c>
      <c r="K37" s="30" t="s">
        <v>1285</v>
      </c>
      <c r="L37" s="30" t="s">
        <v>1338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1291</v>
      </c>
      <c r="F38" s="7" t="s">
        <v>1282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1740</v>
      </c>
      <c r="J38" s="30" t="s">
        <v>1741</v>
      </c>
      <c r="K38" s="30" t="s">
        <v>1282</v>
      </c>
      <c r="L38" s="30" t="s">
        <v>1338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1291</v>
      </c>
      <c r="F39" s="8" t="s">
        <v>1285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1888</v>
      </c>
      <c r="J39" s="30" t="s">
        <v>1889</v>
      </c>
      <c r="K39" s="30" t="s">
        <v>1285</v>
      </c>
      <c r="L39" s="30" t="s">
        <v>1338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1294</v>
      </c>
      <c r="F40" s="8" t="s">
        <v>1285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1888</v>
      </c>
      <c r="J40" s="30" t="s">
        <v>1890</v>
      </c>
      <c r="K40" s="30" t="s">
        <v>1285</v>
      </c>
      <c r="L40" s="30" t="s">
        <v>1338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1293</v>
      </c>
      <c r="F41" s="8" t="s">
        <v>1285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1888</v>
      </c>
      <c r="J41" s="30" t="s">
        <v>1891</v>
      </c>
      <c r="K41" s="30" t="s">
        <v>1285</v>
      </c>
      <c r="L41" s="30" t="s">
        <v>1338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1959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1962</v>
      </c>
      <c r="J42" s="15" t="s">
        <v>1964</v>
      </c>
      <c r="K42" s="15" t="s">
        <v>74</v>
      </c>
      <c r="L42" s="30" t="s">
        <v>1338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1959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1963</v>
      </c>
      <c r="J43" s="15" t="s">
        <v>1965</v>
      </c>
      <c r="K43" s="15" t="s">
        <v>1504</v>
      </c>
      <c r="L43" s="30" t="s">
        <v>1338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</sheetData>
  <dataValidations count="1">
    <dataValidation type="list" allowBlank="1" showInputMessage="1" showErrorMessage="1" sqref="Q2:Q13 E2:F4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0"/>
  <sheetViews>
    <sheetView topLeftCell="D1" workbookViewId="0">
      <selection activeCell="V58" sqref="V58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1369</v>
      </c>
      <c r="H3" s="60" t="s">
        <v>1370</v>
      </c>
      <c r="I3" s="7" t="s">
        <v>1297</v>
      </c>
      <c r="J3" s="7" t="s">
        <v>1359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1371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1372</v>
      </c>
      <c r="U3" s="69" t="s">
        <v>1375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1511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1512</v>
      </c>
      <c r="BH3" s="74">
        <v>4</v>
      </c>
      <c r="BJ3" s="4" t="s">
        <v>1377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1360</v>
      </c>
      <c r="BP3" s="64" t="s">
        <v>1361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1428</v>
      </c>
      <c r="H4" s="60" t="s">
        <v>1429</v>
      </c>
      <c r="I4" s="7" t="s">
        <v>1430</v>
      </c>
      <c r="J4" s="7" t="s">
        <v>1359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1371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1372</v>
      </c>
      <c r="U4" s="69" t="s">
        <v>1376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1513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1512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1471</v>
      </c>
      <c r="H5" s="16" t="s">
        <v>1472</v>
      </c>
      <c r="I5" s="9" t="s">
        <v>1473</v>
      </c>
      <c r="J5" s="9" t="s">
        <v>1359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1371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1373</v>
      </c>
      <c r="U5" s="69" t="s">
        <v>1358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1444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1514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1512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1493</v>
      </c>
      <c r="H6" s="60" t="s">
        <v>1494</v>
      </c>
      <c r="I6" s="7" t="s">
        <v>1495</v>
      </c>
      <c r="J6" s="7" t="s">
        <v>1359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1371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1374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1515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1512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1718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1721</v>
      </c>
      <c r="H7" s="30" t="s">
        <v>1722</v>
      </c>
      <c r="I7" s="8" t="s">
        <v>1720</v>
      </c>
      <c r="J7" s="8" t="s">
        <v>1359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1431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1373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1443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1943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310125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1637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1762</v>
      </c>
      <c r="H8" s="30" t="s">
        <v>1763</v>
      </c>
      <c r="I8" s="8" t="s">
        <v>1638</v>
      </c>
      <c r="J8" s="8" t="s">
        <v>1359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1431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1373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1443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1637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1797</v>
      </c>
      <c r="H9" s="30" t="s">
        <v>1915</v>
      </c>
      <c r="I9" s="8" t="s">
        <v>1638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1431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1372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1914</v>
      </c>
      <c r="H10" s="30" t="s">
        <v>1916</v>
      </c>
      <c r="I10" s="8" t="s">
        <v>115</v>
      </c>
      <c r="J10" s="8" t="s">
        <v>335</v>
      </c>
      <c r="K10" s="32">
        <f>ResourceForms[ID]</f>
        <v>309108</v>
      </c>
      <c r="M10" s="93" t="str">
        <f>'Table Seed Map'!$A$12&amp;"-"&amp;FormFields[[#This Row],[No]]</f>
        <v>Form Fields-8</v>
      </c>
      <c r="N10" s="66" t="s">
        <v>1474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1373</v>
      </c>
      <c r="U10" s="98" t="s">
        <v>1475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1444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1959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1974</v>
      </c>
      <c r="H11" s="15" t="s">
        <v>1975</v>
      </c>
      <c r="I11" s="6" t="s">
        <v>1976</v>
      </c>
      <c r="J11" s="6" t="s">
        <v>1977</v>
      </c>
      <c r="K11" s="3">
        <f>ResourceForms[ID]</f>
        <v>309109</v>
      </c>
      <c r="M11" s="65" t="str">
        <f>'Table Seed Map'!$A$12&amp;"-"&amp;FormFields[[#This Row],[No]]</f>
        <v>Form Fields-9</v>
      </c>
      <c r="N11" s="66" t="s">
        <v>1496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1373</v>
      </c>
      <c r="U11" s="69" t="s">
        <v>1497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322113</v>
      </c>
      <c r="AQ11" s="75" t="s">
        <v>21</v>
      </c>
      <c r="AR11" s="75" t="s">
        <v>23</v>
      </c>
      <c r="AS11" s="75" t="s">
        <v>1443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2007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2012</v>
      </c>
      <c r="H12" s="30" t="s">
        <v>2013</v>
      </c>
      <c r="I12" s="8" t="s">
        <v>2032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1496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1373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1443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2007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2033</v>
      </c>
      <c r="H13" s="30" t="s">
        <v>2034</v>
      </c>
      <c r="I13" s="8" t="s">
        <v>2032</v>
      </c>
      <c r="J13" s="8" t="s">
        <v>1359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1496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1373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1443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1496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1373</v>
      </c>
      <c r="U14" s="69" t="s">
        <v>1358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1444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1723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1373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1443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1723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1703</v>
      </c>
      <c r="T16" s="89" t="s">
        <v>1724</v>
      </c>
      <c r="U16" s="89" t="s">
        <v>1725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1723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1704</v>
      </c>
      <c r="T17" s="89" t="s">
        <v>1724</v>
      </c>
      <c r="U17" s="89" t="s">
        <v>1726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1723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1705</v>
      </c>
      <c r="T18" s="89" t="s">
        <v>1724</v>
      </c>
      <c r="U18" s="89" t="s">
        <v>1727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1723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1706</v>
      </c>
      <c r="T19" s="89" t="s">
        <v>1724</v>
      </c>
      <c r="U19" s="89" t="s">
        <v>1728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1723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1707</v>
      </c>
      <c r="T20" s="89" t="s">
        <v>1724</v>
      </c>
      <c r="U20" s="89" t="s">
        <v>1729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1723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1709</v>
      </c>
      <c r="T21" s="89" t="s">
        <v>1373</v>
      </c>
      <c r="U21" s="89" t="s">
        <v>1730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1444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1764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1373</v>
      </c>
      <c r="U22" s="89" t="s">
        <v>1765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322109</v>
      </c>
      <c r="AQ22" s="112" t="s">
        <v>768</v>
      </c>
      <c r="AR22" s="112" t="s">
        <v>768</v>
      </c>
      <c r="AS22" s="112" t="s">
        <v>1443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1764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FnReserve/AddFNReserves/store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756</v>
      </c>
      <c r="T23" s="89" t="s">
        <v>1373</v>
      </c>
      <c r="U23" s="89" t="s">
        <v>1766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store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1443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1764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FnReserve/AddFNReserves/start_num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1625</v>
      </c>
      <c r="T24" s="89" t="s">
        <v>1372</v>
      </c>
      <c r="U24" s="89" t="s">
        <v>1767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start_num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0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/>
      <c r="AP24" s="112"/>
      <c r="AQ24" s="112"/>
      <c r="AR24" s="112"/>
      <c r="AS24" s="112"/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1764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FnReserve/AddFNReserves/end_num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1626</v>
      </c>
      <c r="T25" s="89" t="s">
        <v>1372</v>
      </c>
      <c r="U25" s="89" t="s">
        <v>1942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end_num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1798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FnReserve/UpdateReserves/start_num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309107</v>
      </c>
      <c r="S26" s="89" t="s">
        <v>1625</v>
      </c>
      <c r="T26" s="89" t="s">
        <v>1372</v>
      </c>
      <c r="U26" s="89" t="s">
        <v>1799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start_num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309107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1798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FnReserve/UpdateReserves/end_num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1626</v>
      </c>
      <c r="T27" s="89" t="s">
        <v>1372</v>
      </c>
      <c r="U27" s="89" t="s">
        <v>1800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end_num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1798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FnReserve/UpdateReserves/current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1643</v>
      </c>
      <c r="T28" s="89" t="s">
        <v>1372</v>
      </c>
      <c r="U28" s="89" t="s">
        <v>1783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current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1798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FnReserve/UpdateReserves/progress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952</v>
      </c>
      <c r="T29" s="89" t="s">
        <v>1373</v>
      </c>
      <c r="U29" s="89" t="s">
        <v>1772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progress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1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 t="s">
        <v>1444</v>
      </c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1798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FnReserve/UpdateReserves/status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776</v>
      </c>
      <c r="T30" s="89" t="s">
        <v>1373</v>
      </c>
      <c r="U30" s="89" t="s">
        <v>1358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status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1444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1917</v>
      </c>
      <c r="O31" s="79">
        <f>COUNTA($N$1:FormFields[[#This Row],[Form Name]])-1</f>
        <v>29</v>
      </c>
      <c r="P31" s="80" t="str">
        <f>FormFields[[#This Row],[Form Name]]&amp;"/"&amp;FormFields[[#This Row],[Name]]</f>
        <v>Menu/UpdateMenu/name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309108</v>
      </c>
      <c r="S31" s="89" t="s">
        <v>23</v>
      </c>
      <c r="T31" s="89" t="s">
        <v>1372</v>
      </c>
      <c r="U31" s="89" t="s">
        <v>97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name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0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/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309108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1917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Menu/UpdateMenu/icon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1830</v>
      </c>
      <c r="T32" s="89" t="s">
        <v>1372</v>
      </c>
      <c r="U32" s="89" t="s">
        <v>1918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icon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1917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Menu/UpdateMenu/home_display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1876</v>
      </c>
      <c r="T33" s="89" t="s">
        <v>1372</v>
      </c>
      <c r="U33" s="89" t="s">
        <v>1919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home_display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1917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Menu/UpdateMenu/drawer_display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1832</v>
      </c>
      <c r="T34" s="89" t="s">
        <v>1372</v>
      </c>
      <c r="U34" s="89" t="s">
        <v>1920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drawer_display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1917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Menu/UpdateMenu/order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1834</v>
      </c>
      <c r="T35" s="89" t="s">
        <v>1372</v>
      </c>
      <c r="U35" s="89" t="s">
        <v>1921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order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1917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Menu/UpdateMenu/status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776</v>
      </c>
      <c r="T36" s="89" t="s">
        <v>1373</v>
      </c>
      <c r="U36" s="89" t="s">
        <v>1358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status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1</v>
      </c>
      <c r="AK36" s="79" t="str">
        <f>'Table Seed Map'!$A$14&amp;"-"&amp;FormFields[[#This Row],[NO4]]</f>
        <v>Field Options-15</v>
      </c>
      <c r="AL36" s="79">
        <f>COUNTIF($AJ$2:FormFields[[#This Row],[Exists FO]],1)</f>
        <v>15</v>
      </c>
      <c r="AM36" s="79">
        <f>IF(FormFields[[#This Row],[NO4]]=0,"id",FormFields[[#This Row],[NO4]]+IF(ISNUMBER(VLOOKUP('Table Seed Map'!$A$14,SeedMap[],9,0)),VLOOKUP('Table Seed Map'!$A$14,SeedMap[],9,0),0))</f>
        <v>312115</v>
      </c>
      <c r="AN36" s="79">
        <f>IF(FormFields[[#This Row],[ID]]="id","form_field",FormFields[[#This Row],[ID]])</f>
        <v>310134</v>
      </c>
      <c r="AO36" s="112" t="s">
        <v>1444</v>
      </c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39" t="str">
        <f>'Table Seed Map'!$A$12&amp;"-"&amp;FormFields[[#This Row],[No]]</f>
        <v>Form Fields-35</v>
      </c>
      <c r="N37" s="121" t="s">
        <v>1978</v>
      </c>
      <c r="O37" s="37">
        <f>COUNTA($N$1:FormFields[[#This Row],[Form Name]])-1</f>
        <v>35</v>
      </c>
      <c r="P37" s="39" t="str">
        <f>FormFields[[#This Row],[Form Name]]&amp;"/"&amp;FormFields[[#This Row],[Name]]</f>
        <v>UserExecutive/NewExecutiveLoginMap/login_user</v>
      </c>
      <c r="Q37" s="37">
        <f>IF(FormFields[[#This Row],[No]]=0,"id",FormFields[[#This Row],[No]]+IF(ISNUMBER(VLOOKUP('Table Seed Map'!$A$12,SeedMap[],9,0)),VLOOKUP('Table Seed Map'!$A$12,SeedMap[],9,0),0))</f>
        <v>310135</v>
      </c>
      <c r="R37" s="40">
        <f>IFERROR(VLOOKUP(FormFields[[#This Row],[Form Name]],ResourceForms[[FormName]:[ID]],4,0),"resource_form")</f>
        <v>309109</v>
      </c>
      <c r="S37" s="42" t="s">
        <v>1945</v>
      </c>
      <c r="T37" s="89" t="s">
        <v>1373</v>
      </c>
      <c r="U37" s="42" t="s">
        <v>1979</v>
      </c>
      <c r="V37" s="43"/>
      <c r="W37" s="43"/>
      <c r="X37" s="43"/>
      <c r="Y37" s="43"/>
      <c r="Z37" s="44" t="str">
        <f>'Table Seed Map'!$A$13&amp;"-"&amp;FormFields[[#This Row],[NO2]]</f>
        <v>Field Data-35</v>
      </c>
      <c r="AA37" s="45">
        <f>COUNTIFS($AB$1:FormFields[[#This Row],[Exists]],1)-1</f>
        <v>35</v>
      </c>
      <c r="AB37" s="45">
        <f>IF(AND(FormFields[[#This Row],[Attribute]]="",FormFields[[#This Row],[Rel]]=""),0,1)</f>
        <v>1</v>
      </c>
      <c r="AC37" s="45">
        <f>IF(FormFields[[#This Row],[NO2]]=0,"id",FormFields[[#This Row],[NO2]]+IF(ISNUMBER(VLOOKUP('Table Seed Map'!$A$13,SeedMap[],9,0)),VLOOKUP('Table Seed Map'!$A$13,SeedMap[],9,0),0))</f>
        <v>311135</v>
      </c>
      <c r="AD37" s="122">
        <f>IF(FormFields[[#This Row],[ID]]="id","form_field",FormFields[[#This Row],[ID]])</f>
        <v>310135</v>
      </c>
      <c r="AE37" s="45" t="str">
        <f>IF(FormFields[[#This Row],[No]]=0,"attribute",FormFields[[#This Row],[Name]])</f>
        <v>login_user</v>
      </c>
      <c r="AF37" s="54" t="str">
        <f>IF(FormFields[[#This Row],[NO2]]=0,"relation",IF(FormFields[[#This Row],[Rel]]="","",VLOOKUP(FormFields[[#This Row],[Rel]],RelationTable[[Display]:[RELID]],2,0)))</f>
        <v/>
      </c>
      <c r="AG37" s="54" t="str">
        <f>IF(FormFields[[#This Row],[NO2]]=0,"nest_relation1",IF(FormFields[[#This Row],[Rel1]]="","",VLOOKUP(FormFields[[#This Row],[Rel1]],RelationTable[[Display]:[RELID]],2,0)))</f>
        <v/>
      </c>
      <c r="AH37" s="54" t="str">
        <f>IF(FormFields[[#This Row],[NO2]]=0,"nest_relation2",IF(FormFields[[#This Row],[Rel2]]="","",VLOOKUP(FormFields[[#This Row],[Rel2]],RelationTable[[Display]:[RELID]],2,0)))</f>
        <v/>
      </c>
      <c r="AI37" s="54" t="str">
        <f>IF(FormFields[[#This Row],[NO2]]=0,"nest_relation2",IF(FormFields[[#This Row],[Rel2]]="","",VLOOKUP(FormFields[[#This Row],[Rel2]],RelationTable[[Display]:[RELID]],2,0)))</f>
        <v/>
      </c>
      <c r="AJ37" s="37">
        <f>IF(OR(FormFields[[#This Row],[Option Type]]="",FormFields[[#This Row],[Option Type]]="type"),0,1)</f>
        <v>1</v>
      </c>
      <c r="AK37" s="37" t="str">
        <f>'Table Seed Map'!$A$14&amp;"-"&amp;FormFields[[#This Row],[NO4]]</f>
        <v>Field Options-16</v>
      </c>
      <c r="AL37" s="37">
        <f>COUNTIF($AJ$2:FormFields[[#This Row],[Exists FO]],1)</f>
        <v>16</v>
      </c>
      <c r="AM37" s="37">
        <f>IF(FormFields[[#This Row],[NO4]]=0,"id",FormFields[[#This Row],[NO4]]+IF(ISNUMBER(VLOOKUP('Table Seed Map'!$A$14,SeedMap[],9,0)),VLOOKUP('Table Seed Map'!$A$14,SeedMap[],9,0),0))</f>
        <v>312116</v>
      </c>
      <c r="AN37" s="37">
        <f>IF(FormFields[[#This Row],[ID]]="id","form_field",FormFields[[#This Row],[ID]])</f>
        <v>310135</v>
      </c>
      <c r="AO37" s="47" t="s">
        <v>122</v>
      </c>
      <c r="AP37" s="47">
        <v>322112</v>
      </c>
      <c r="AQ37" s="47" t="s">
        <v>21</v>
      </c>
      <c r="AR37" s="47" t="s">
        <v>1989</v>
      </c>
      <c r="AS37" s="47" t="s">
        <v>1443</v>
      </c>
      <c r="AT37" s="37">
        <f>IF(OR(FormFields[[#This Row],[Colspan]]="",FormFields[[#This Row],[Colspan]]="colspan"),0,1)</f>
        <v>0</v>
      </c>
      <c r="AU37" s="37" t="str">
        <f>'Table Seed Map'!$A$19&amp;"-"&amp;FormFields[[#This Row],[NO8]]</f>
        <v>Form Layout-7</v>
      </c>
      <c r="AV37" s="37">
        <f>COUNTIF($AT$1:FormFields[[#This Row],[Exists FL]],1)</f>
        <v>7</v>
      </c>
      <c r="AW37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37">
        <f>FormFields[Form]</f>
        <v>309109</v>
      </c>
      <c r="AY37" s="37">
        <f>IF(FormFields[[#This Row],[ID]]="id","form_field",FormFields[[#This Row],[ID]])</f>
        <v>310135</v>
      </c>
      <c r="AZ37" s="46"/>
      <c r="BA37" s="37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1978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UserExecutive/NewExecutiveLoginMap/executive_user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1946</v>
      </c>
      <c r="T38" s="89" t="s">
        <v>1373</v>
      </c>
      <c r="U38" s="42" t="s">
        <v>1980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executive_user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Options-17</v>
      </c>
      <c r="AL38" s="37">
        <f>COUNTIF($AJ$2:FormFields[[#This Row],[Exists FO]],1)</f>
        <v>17</v>
      </c>
      <c r="AM38" s="37">
        <f>IF(FormFields[[#This Row],[NO4]]=0,"id",FormFields[[#This Row],[NO4]]+IF(ISNUMBER(VLOOKUP('Table Seed Map'!$A$14,SeedMap[],9,0)),VLOOKUP('Table Seed Map'!$A$14,SeedMap[],9,0),0))</f>
        <v>312117</v>
      </c>
      <c r="AN38" s="37">
        <f>IF(FormFields[[#This Row],[ID]]="id","form_field",FormFields[[#This Row],[ID]])</f>
        <v>310136</v>
      </c>
      <c r="AO38" s="47" t="s">
        <v>122</v>
      </c>
      <c r="AP38" s="47">
        <v>322104</v>
      </c>
      <c r="AQ38" s="47" t="s">
        <v>21</v>
      </c>
      <c r="AR38" s="47" t="s">
        <v>1988</v>
      </c>
      <c r="AS38" s="47" t="s">
        <v>1443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80" t="str">
        <f>'Table Seed Map'!$A$12&amp;"-"&amp;FormFields[[#This Row],[No]]</f>
        <v>Form Fields-37</v>
      </c>
      <c r="N39" s="66" t="s">
        <v>2014</v>
      </c>
      <c r="O39" s="79">
        <f>COUNTA($N$1:FormFields[[#This Row],[Form Name]])-1</f>
        <v>37</v>
      </c>
      <c r="P39" s="80" t="str">
        <f>FormFields[[#This Row],[Form Name]]&amp;"/"&amp;FormFields[[#This Row],[Name]]</f>
        <v>Printing/NewPrintThroughForm/name</v>
      </c>
      <c r="Q39" s="79">
        <f>IF(FormFields[[#This Row],[No]]=0,"id",FormFields[[#This Row],[No]]+IF(ISNUMBER(VLOOKUP('Table Seed Map'!$A$12,SeedMap[],9,0)),VLOOKUP('Table Seed Map'!$A$12,SeedMap[],9,0),0))</f>
        <v>310137</v>
      </c>
      <c r="R39" s="107">
        <f>IFERROR(VLOOKUP(FormFields[[#This Row],[Form Name]],ResourceForms[[FormName]:[ID]],4,0),"resource_form")</f>
        <v>309110</v>
      </c>
      <c r="S39" s="89" t="s">
        <v>23</v>
      </c>
      <c r="T39" s="89" t="s">
        <v>1372</v>
      </c>
      <c r="U39" s="89" t="s">
        <v>1</v>
      </c>
      <c r="V39" s="108"/>
      <c r="W39" s="108"/>
      <c r="X39" s="108"/>
      <c r="Y39" s="108"/>
      <c r="Z39" s="109" t="str">
        <f>'Table Seed Map'!$A$13&amp;"-"&amp;FormFields[[#This Row],[NO2]]</f>
        <v>Field Data-37</v>
      </c>
      <c r="AA39" s="110">
        <f>COUNTIFS($AB$1:FormFields[[#This Row],[Exists]],1)-1</f>
        <v>37</v>
      </c>
      <c r="AB39" s="110">
        <f>IF(AND(FormFields[[#This Row],[Attribute]]="",FormFields[[#This Row],[Rel]]=""),0,1)</f>
        <v>1</v>
      </c>
      <c r="AC39" s="110">
        <f>IF(FormFields[[#This Row],[NO2]]=0,"id",FormFields[[#This Row],[NO2]]+IF(ISNUMBER(VLOOKUP('Table Seed Map'!$A$13,SeedMap[],9,0)),VLOOKUP('Table Seed Map'!$A$13,SeedMap[],9,0),0))</f>
        <v>311137</v>
      </c>
      <c r="AD39" s="111">
        <f>IF(FormFields[[#This Row],[ID]]="id","form_field",FormFields[[#This Row],[ID]])</f>
        <v>310137</v>
      </c>
      <c r="AE39" s="110" t="str">
        <f>IF(FormFields[[#This Row],[No]]=0,"attribute",FormFields[[#This Row],[Name]])</f>
        <v>name</v>
      </c>
      <c r="AF39" s="84" t="str">
        <f>IF(FormFields[[#This Row],[NO2]]=0,"relation",IF(FormFields[[#This Row],[Rel]]="","",VLOOKUP(FormFields[[#This Row],[Rel]],RelationTable[[Display]:[RELID]],2,0)))</f>
        <v/>
      </c>
      <c r="AG39" s="84" t="str">
        <f>IF(FormFields[[#This Row],[NO2]]=0,"nest_relation1",IF(FormFields[[#This Row],[Rel1]]="","",VLOOKUP(FormFields[[#This Row],[Rel1]],RelationTable[[Display]:[RELID]],2,0)))</f>
        <v/>
      </c>
      <c r="AH39" s="84" t="str">
        <f>IF(FormFields[[#This Row],[NO2]]=0,"nest_relation2",IF(FormFields[[#This Row],[Rel2]]="","",VLOOKUP(FormFields[[#This Row],[Rel2]],RelationTable[[Display]:[RELID]],2,0)))</f>
        <v/>
      </c>
      <c r="AI39" s="84" t="str">
        <f>IF(FormFields[[#This Row],[NO2]]=0,"nest_relation2",IF(FormFields[[#This Row],[Rel2]]="","",VLOOKUP(FormFields[[#This Row],[Rel2]],RelationTable[[Display]:[RELID]],2,0)))</f>
        <v/>
      </c>
      <c r="AJ39" s="79">
        <f>IF(OR(FormFields[[#This Row],[Option Type]]="",FormFields[[#This Row],[Option Type]]="type"),0,1)</f>
        <v>0</v>
      </c>
      <c r="AK39" s="79" t="str">
        <f>'Table Seed Map'!$A$14&amp;"-"&amp;FormFields[[#This Row],[NO4]]</f>
        <v>Field Options-17</v>
      </c>
      <c r="AL39" s="79">
        <f>COUNTIF($AJ$2:FormFields[[#This Row],[Exists FO]],1)</f>
        <v>17</v>
      </c>
      <c r="AM39" s="79">
        <f>IF(FormFields[[#This Row],[NO4]]=0,"id",FormFields[[#This Row],[NO4]]+IF(ISNUMBER(VLOOKUP('Table Seed Map'!$A$14,SeedMap[],9,0)),VLOOKUP('Table Seed Map'!$A$14,SeedMap[],9,0),0))</f>
        <v>312117</v>
      </c>
      <c r="AN39" s="79">
        <f>IF(FormFields[[#This Row],[ID]]="id","form_field",FormFields[[#This Row],[ID]])</f>
        <v>310137</v>
      </c>
      <c r="AO39" s="112"/>
      <c r="AP39" s="112"/>
      <c r="AQ39" s="112"/>
      <c r="AR39" s="112"/>
      <c r="AS39" s="112"/>
      <c r="AT39" s="79">
        <f>IF(OR(FormFields[[#This Row],[Colspan]]="",FormFields[[#This Row],[Colspan]]="colspan"),0,1)</f>
        <v>1</v>
      </c>
      <c r="AU39" s="79" t="str">
        <f>'Table Seed Map'!$A$19&amp;"-"&amp;FormFields[[#This Row],[NO8]]</f>
        <v>Form Layout-8</v>
      </c>
      <c r="AV39" s="79">
        <f>COUNTIF($AT$1:FormFields[[#This Row],[Exists FL]],1)</f>
        <v>8</v>
      </c>
      <c r="AW39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39" s="79">
        <f>FormFields[Form]</f>
        <v>309110</v>
      </c>
      <c r="AY39" s="79">
        <f>IF(FormFields[[#This Row],[ID]]="id","form_field",FormFields[[#This Row],[ID]])</f>
        <v>310137</v>
      </c>
      <c r="AZ39" s="113">
        <v>6</v>
      </c>
      <c r="BA39" s="79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2014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Printing/NewPrintThroughForm/fncode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858</v>
      </c>
      <c r="T40" s="89" t="s">
        <v>1372</v>
      </c>
      <c r="U40" s="89" t="s">
        <v>2017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fncode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Layout-9</v>
      </c>
      <c r="AV40" s="79">
        <f>COUNTIF($AT$1:FormFields[[#This Row],[Exists FL]],1)</f>
        <v>9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3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2014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Printing/NewPrintThroughForm/status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776</v>
      </c>
      <c r="T41" s="89" t="s">
        <v>1373</v>
      </c>
      <c r="U41" s="89" t="s">
        <v>1358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status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1</v>
      </c>
      <c r="AK41" s="79" t="str">
        <f>'Table Seed Map'!$A$14&amp;"-"&amp;FormFields[[#This Row],[NO4]]</f>
        <v>Field Options-18</v>
      </c>
      <c r="AL41" s="79">
        <f>COUNTIF($AJ$2:FormFields[[#This Row],[Exists FO]],1)</f>
        <v>18</v>
      </c>
      <c r="AM41" s="79">
        <f>IF(FormFields[[#This Row],[NO4]]=0,"id",FormFields[[#This Row],[NO4]]+IF(ISNUMBER(VLOOKUP('Table Seed Map'!$A$14,SeedMap[],9,0)),VLOOKUP('Table Seed Map'!$A$14,SeedMap[],9,0),0))</f>
        <v>312118</v>
      </c>
      <c r="AN41" s="79">
        <f>IF(FormFields[[#This Row],[ID]]="id","form_field",FormFields[[#This Row],[ID]])</f>
        <v>310139</v>
      </c>
      <c r="AO41" s="112" t="s">
        <v>1444</v>
      </c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Layout-10</v>
      </c>
      <c r="AV41" s="79">
        <f>COUNTIF($AT$1:FormFields[[#This Row],[Exists FL]],1)</f>
        <v>10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2014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Printing/NewPrintThroughForm/description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24</v>
      </c>
      <c r="T42" s="89" t="s">
        <v>1374</v>
      </c>
      <c r="U42" s="89" t="s">
        <v>102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description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0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/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Layout-11</v>
      </c>
      <c r="AV42" s="79">
        <f>COUNTIF($AT$1:FormFields[[#This Row],[Exists FL]],1)</f>
        <v>11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12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2014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Printing/NewPrintThroughForm/query1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1990</v>
      </c>
      <c r="T43" s="89" t="s">
        <v>1374</v>
      </c>
      <c r="U43" s="89" t="s">
        <v>2025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query1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Layout-12</v>
      </c>
      <c r="AV43" s="79">
        <f>COUNTIF($AT$1:FormFields[[#This Row],[Exists FL]],1)</f>
        <v>12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9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2014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Printing/NewPrintThroughForm/query1_props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1996</v>
      </c>
      <c r="T44" s="89" t="s">
        <v>1374</v>
      </c>
      <c r="U44" s="89" t="s">
        <v>2026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query1_props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Layout-13</v>
      </c>
      <c r="AV44" s="79">
        <f>COUNTIF($AT$1:FormFields[[#This Row],[Exists FL]],1)</f>
        <v>13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3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2014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Printing/NewPrintThroughForm/query2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1991</v>
      </c>
      <c r="T45" s="89" t="s">
        <v>1374</v>
      </c>
      <c r="U45" s="89" t="s">
        <v>2027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query2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Layout-14</v>
      </c>
      <c r="AV45" s="79">
        <f>COUNTIF($AT$1:FormFields[[#This Row],[Exists FL]],1)</f>
        <v>14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6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2014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Printing/NewPrintThroughForm/query3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1992</v>
      </c>
      <c r="T46" s="89" t="s">
        <v>1374</v>
      </c>
      <c r="U46" s="89" t="s">
        <v>2028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query3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Layout-15</v>
      </c>
      <c r="AV46" s="79">
        <f>COUNTIF($AT$1:FormFields[[#This Row],[Exists FL]],1)</f>
        <v>15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2014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Printing/NewPrintThroughForm/query2_props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1997</v>
      </c>
      <c r="T47" s="89" t="s">
        <v>1372</v>
      </c>
      <c r="U47" s="89" t="s">
        <v>2029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query2_props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Layout-16</v>
      </c>
      <c r="AV47" s="79">
        <f>COUNTIF($AT$1:FormFields[[#This Row],[Exists FL]],1)</f>
        <v>16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2014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Printing/NewPrintThroughForm/query3_props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1998</v>
      </c>
      <c r="T48" s="89" t="s">
        <v>1372</v>
      </c>
      <c r="U48" s="89" t="s">
        <v>2030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query3_props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Layout-17</v>
      </c>
      <c r="AV48" s="79">
        <f>COUNTIF($AT$1:FormFields[[#This Row],[Exists FL]],1)</f>
        <v>17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2014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Printing/NewPrintThroughForm/header1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1993</v>
      </c>
      <c r="T49" s="89" t="s">
        <v>1372</v>
      </c>
      <c r="U49" s="89" t="s">
        <v>2018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header1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Layout-18</v>
      </c>
      <c r="AV49" s="79">
        <f>COUNTIF($AT$1:FormFields[[#This Row],[Exists FL]],1)</f>
        <v>18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4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2014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Printing/NewPrintThroughForm/header2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1994</v>
      </c>
      <c r="T50" s="89" t="s">
        <v>1372</v>
      </c>
      <c r="U50" s="89" t="s">
        <v>2019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header2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Layout-19</v>
      </c>
      <c r="AV50" s="79">
        <f>COUNTIF($AT$1:FormFields[[#This Row],[Exists FL]],1)</f>
        <v>19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2014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Printing/NewPrintThroughForm/header3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1995</v>
      </c>
      <c r="T51" s="89" t="s">
        <v>1372</v>
      </c>
      <c r="U51" s="89" t="s">
        <v>2020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header3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Layout-20</v>
      </c>
      <c r="AV51" s="79">
        <f>COUNTIF($AT$1:FormFields[[#This Row],[Exists FL]],1)</f>
        <v>20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2014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Printing/NewPrintThroughForm/footer1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1999</v>
      </c>
      <c r="T52" s="89" t="s">
        <v>1372</v>
      </c>
      <c r="U52" s="89" t="s">
        <v>2021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footer1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Layout-21</v>
      </c>
      <c r="AV52" s="79">
        <f>COUNTIF($AT$1:FormFields[[#This Row],[Exists FL]],1)</f>
        <v>21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2014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Printing/NewPrintThroughForm/footer2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2000</v>
      </c>
      <c r="T53" s="89" t="s">
        <v>1372</v>
      </c>
      <c r="U53" s="89" t="s">
        <v>2022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footer2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Layout-22</v>
      </c>
      <c r="AV53" s="79">
        <f>COUNTIF($AT$1:FormFields[[#This Row],[Exists FL]],1)</f>
        <v>22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2014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Printing/NewPrintThroughForm/footer3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2001</v>
      </c>
      <c r="T54" s="89" t="s">
        <v>1372</v>
      </c>
      <c r="U54" s="89" t="s">
        <v>2023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footer3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Layout-23</v>
      </c>
      <c r="AV54" s="79">
        <f>COUNTIF($AT$1:FormFields[[#This Row],[Exists FL]],1)</f>
        <v>23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2014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Printing/NewPrintThroughForm/template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2011</v>
      </c>
      <c r="T55" s="89" t="s">
        <v>1374</v>
      </c>
      <c r="U55" s="89" t="s">
        <v>2015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template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Layout-24</v>
      </c>
      <c r="AV55" s="79">
        <f>COUNTIF($AT$1:FormFields[[#This Row],[Exists FL]],1)</f>
        <v>24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12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2014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Printing/NewPrintThroughForm/object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2002</v>
      </c>
      <c r="T56" s="89" t="s">
        <v>1374</v>
      </c>
      <c r="U56" s="89" t="s">
        <v>2024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object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Layout-25</v>
      </c>
      <c r="AV56" s="79">
        <f>COUNTIF($AT$1:FormFields[[#This Row],[Exists FL]],1)</f>
        <v>25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2035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Printing/NewPrintThroughUpload/name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309111</v>
      </c>
      <c r="S57" s="89" t="s">
        <v>23</v>
      </c>
      <c r="T57" s="89" t="s">
        <v>1372</v>
      </c>
      <c r="U57" s="89" t="s">
        <v>1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name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Layout-26</v>
      </c>
      <c r="AV57" s="79">
        <f>COUNTIF($AT$1:FormFields[[#This Row],[Exists FL]],1)</f>
        <v>26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7" s="79">
        <f>FormFields[Form]</f>
        <v>309111</v>
      </c>
      <c r="AY57" s="79">
        <f>IF(FormFields[[#This Row],[ID]]="id","form_field",FormFields[[#This Row],[ID]])</f>
        <v>310155</v>
      </c>
      <c r="AZ57" s="113">
        <v>6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2035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Printing/NewPrintThroughUpload/status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776</v>
      </c>
      <c r="T58" s="89" t="s">
        <v>1373</v>
      </c>
      <c r="U58" s="89" t="s">
        <v>1358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status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1</v>
      </c>
      <c r="AK58" s="79" t="str">
        <f>'Table Seed Map'!$A$14&amp;"-"&amp;FormFields[[#This Row],[NO4]]</f>
        <v>Field Options-19</v>
      </c>
      <c r="AL58" s="79">
        <f>COUNTIF($AJ$2:FormFields[[#This Row],[Exists FO]],1)</f>
        <v>19</v>
      </c>
      <c r="AM58" s="79">
        <f>IF(FormFields[[#This Row],[NO4]]=0,"id",FormFields[[#This Row],[NO4]]+IF(ISNUMBER(VLOOKUP('Table Seed Map'!$A$14,SeedMap[],9,0)),VLOOKUP('Table Seed Map'!$A$14,SeedMap[],9,0),0))</f>
        <v>312119</v>
      </c>
      <c r="AN58" s="79">
        <f>IF(FormFields[[#This Row],[ID]]="id","form_field",FormFields[[#This Row],[ID]])</f>
        <v>310156</v>
      </c>
      <c r="AO58" s="112" t="s">
        <v>1444</v>
      </c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Layout-27</v>
      </c>
      <c r="AV58" s="79">
        <f>COUNTIF($AT$1:FormFields[[#This Row],[Exists FL]],1)</f>
        <v>27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2035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Printing/NewPrintThroughUpload/description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24</v>
      </c>
      <c r="T59" s="89" t="s">
        <v>1374</v>
      </c>
      <c r="U59" s="89" t="s">
        <v>102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description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0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/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Layout-28</v>
      </c>
      <c r="AV59" s="79">
        <f>COUNTIF($AT$1:FormFields[[#This Row],[Exists FL]],1)</f>
        <v>28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12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2035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Printing/NewPrintThroughUpload/file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1724</v>
      </c>
      <c r="T60" s="89" t="s">
        <v>1724</v>
      </c>
      <c r="U60" s="89" t="s">
        <v>2036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file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Layout-29</v>
      </c>
      <c r="AV60" s="79">
        <f>COUNTIF($AT$1:FormFields[[#This Row],[Exists FL]],1)</f>
        <v>29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</sheetData>
  <dataValidations count="10">
    <dataValidation type="list" allowBlank="1" showInputMessage="1" showErrorMessage="1" sqref="EN2:ES2 CS2:CY2 BX2 V2:Y60">
      <formula1>Relations</formula1>
    </dataValidation>
    <dataValidation type="list" allowBlank="1" showInputMessage="1" showErrorMessage="1" sqref="CH2 DY2 BV2:BW2 N2:N60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0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2019-11-14T04:59:32Z</dcterms:modified>
</cp:coreProperties>
</file>