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8"/>
  </bookViews>
  <sheets>
    <sheet name="Tables" sheetId="1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12" i="27"/>
  <c r="AK12" s="1"/>
  <c r="AE12"/>
  <c r="AF12"/>
  <c r="AH12"/>
  <c r="AI12"/>
  <c r="AJ12"/>
  <c r="AL12"/>
  <c r="AB11"/>
  <c r="AK11" s="1"/>
  <c r="AE11"/>
  <c r="AF11"/>
  <c r="AH11"/>
  <c r="AI11"/>
  <c r="AJ11"/>
  <c r="AL11"/>
  <c r="B22"/>
  <c r="D22"/>
  <c r="M22" s="1"/>
  <c r="E22"/>
  <c r="P22"/>
  <c r="Q22"/>
  <c r="R22"/>
  <c r="S22"/>
  <c r="Y22"/>
  <c r="AP14" i="29"/>
  <c r="AR14"/>
  <c r="AS14"/>
  <c r="AV14"/>
  <c r="AP13"/>
  <c r="AR13"/>
  <c r="AS13"/>
  <c r="AV13"/>
  <c r="AP12"/>
  <c r="AR12"/>
  <c r="AS12"/>
  <c r="AV12"/>
  <c r="AP11"/>
  <c r="AR11"/>
  <c r="AS11"/>
  <c r="AV11"/>
  <c r="M4"/>
  <c r="U4"/>
  <c r="V4"/>
  <c r="T4" s="1"/>
  <c r="Y4"/>
  <c r="Z4"/>
  <c r="X4" s="1"/>
  <c r="AA4"/>
  <c r="AB4"/>
  <c r="AC4"/>
  <c r="AI7"/>
  <c r="AL7"/>
  <c r="M3"/>
  <c r="Y3" s="1"/>
  <c r="C6"/>
  <c r="E6"/>
  <c r="AV16" i="28"/>
  <c r="AZ16"/>
  <c r="BA16"/>
  <c r="BB16"/>
  <c r="B21" i="27"/>
  <c r="D21"/>
  <c r="M21" s="1"/>
  <c r="E21"/>
  <c r="Q21"/>
  <c r="R21"/>
  <c r="S21"/>
  <c r="O14" i="9"/>
  <c r="M14" s="1"/>
  <c r="P14"/>
  <c r="R14"/>
  <c r="AX14" s="1"/>
  <c r="AE14"/>
  <c r="AJ14"/>
  <c r="AT14"/>
  <c r="B7"/>
  <c r="F7"/>
  <c r="B20" i="27"/>
  <c r="D20"/>
  <c r="M20" s="1"/>
  <c r="E20"/>
  <c r="P20"/>
  <c r="Q20"/>
  <c r="R20"/>
  <c r="S20"/>
  <c r="AG12" l="1"/>
  <c r="AG11"/>
  <c r="Z3" i="29"/>
  <c r="T3"/>
  <c r="V3"/>
  <c r="AA3"/>
  <c r="AB3"/>
  <c r="AC3"/>
  <c r="U3"/>
  <c r="Y21" i="27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K8" s="1"/>
  <c r="AD14" i="9" l="1"/>
  <c r="AY14"/>
  <c r="AN14"/>
  <c r="BA14"/>
  <c r="Y18" i="27"/>
  <c r="Y19"/>
  <c r="Y17"/>
  <c r="Y16"/>
  <c r="Y15"/>
  <c r="S2" i="19"/>
  <c r="S3"/>
  <c r="W5" i="28" s="1"/>
  <c r="P3" i="19"/>
  <c r="R3"/>
  <c r="O13" i="9"/>
  <c r="Q13" s="1"/>
  <c r="P13"/>
  <c r="AE13"/>
  <c r="AJ13"/>
  <c r="AT13"/>
  <c r="O12"/>
  <c r="Q12" s="1"/>
  <c r="P12"/>
  <c r="AE12"/>
  <c r="AJ12"/>
  <c r="AT12"/>
  <c r="O11"/>
  <c r="Q11" s="1"/>
  <c r="BA11" s="1"/>
  <c r="P11"/>
  <c r="AE11"/>
  <c r="AJ11"/>
  <c r="AT11"/>
  <c r="B6"/>
  <c r="A62" i="24"/>
  <c r="C62"/>
  <c r="A61"/>
  <c r="C61"/>
  <c r="A60"/>
  <c r="C60"/>
  <c r="A59"/>
  <c r="C59"/>
  <c r="A58"/>
  <c r="C58"/>
  <c r="A57"/>
  <c r="C57"/>
  <c r="A56"/>
  <c r="C56"/>
  <c r="A55"/>
  <c r="C55"/>
  <c r="A54"/>
  <c r="C54"/>
  <c r="A42"/>
  <c r="C42"/>
  <c r="A43"/>
  <c r="C43"/>
  <c r="A53"/>
  <c r="C53"/>
  <c r="A52"/>
  <c r="C52"/>
  <c r="A51"/>
  <c r="C51"/>
  <c r="A50"/>
  <c r="C50"/>
  <c r="A49"/>
  <c r="C49"/>
  <c r="A48"/>
  <c r="C48"/>
  <c r="A47"/>
  <c r="C47"/>
  <c r="A46"/>
  <c r="C46"/>
  <c r="A45"/>
  <c r="C45"/>
  <c r="A44"/>
  <c r="C44"/>
  <c r="A41"/>
  <c r="C41"/>
  <c r="A40"/>
  <c r="C40"/>
  <c r="A39"/>
  <c r="C39"/>
  <c r="A38"/>
  <c r="C38"/>
  <c r="A37"/>
  <c r="C37"/>
  <c r="A34"/>
  <c r="A35"/>
  <c r="A36"/>
  <c r="C34"/>
  <c r="C35"/>
  <c r="C36"/>
  <c r="C45" i="21"/>
  <c r="C46"/>
  <c r="D45"/>
  <c r="D46"/>
  <c r="J45"/>
  <c r="J46"/>
  <c r="K45"/>
  <c r="K46"/>
  <c r="C44"/>
  <c r="D44"/>
  <c r="J44"/>
  <c r="K44"/>
  <c r="AN13" i="9" l="1"/>
  <c r="BA13"/>
  <c r="AN12"/>
  <c r="BA12"/>
  <c r="M13"/>
  <c r="AY13"/>
  <c r="AD13"/>
  <c r="M12"/>
  <c r="AY12"/>
  <c r="AD12"/>
  <c r="AD11"/>
  <c r="AN11"/>
  <c r="AY11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J2" l="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s="1"/>
  <c r="Y14" i="27" l="1"/>
  <c r="AH2" i="28"/>
  <c r="AH3"/>
  <c r="AH4"/>
  <c r="AH5"/>
  <c r="AH6"/>
  <c r="AH7"/>
  <c r="AH8"/>
  <c r="AH9"/>
  <c r="AF12" l="1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BK5" i="9"/>
  <c r="O10"/>
  <c r="Q10" s="1"/>
  <c r="P10"/>
  <c r="AE10"/>
  <c r="AJ10"/>
  <c r="AT10"/>
  <c r="O9"/>
  <c r="Q9" s="1"/>
  <c r="P9"/>
  <c r="AE9"/>
  <c r="AJ9"/>
  <c r="AT9"/>
  <c r="O8"/>
  <c r="Q8" s="1"/>
  <c r="P8"/>
  <c r="AE8"/>
  <c r="AJ8"/>
  <c r="AT8"/>
  <c r="O7"/>
  <c r="Q7" s="1"/>
  <c r="P7"/>
  <c r="AE7"/>
  <c r="AJ7"/>
  <c r="AT7"/>
  <c r="B5"/>
  <c r="V2" i="14"/>
  <c r="T4"/>
  <c r="U4"/>
  <c r="T3"/>
  <c r="U3"/>
  <c r="AN9" i="9" l="1"/>
  <c r="BA9"/>
  <c r="AN7"/>
  <c r="BA7"/>
  <c r="AN8"/>
  <c r="BA8"/>
  <c r="AY10"/>
  <c r="BA10"/>
  <c r="AY8"/>
  <c r="M10"/>
  <c r="AY9"/>
  <c r="AY7"/>
  <c r="AN10"/>
  <c r="AD10"/>
  <c r="M9"/>
  <c r="AD9"/>
  <c r="M8"/>
  <c r="AD8"/>
  <c r="M7"/>
  <c r="AD7"/>
  <c r="AJ2" i="27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BA6" s="1"/>
  <c r="P6"/>
  <c r="AE6"/>
  <c r="AJ6"/>
  <c r="AT6"/>
  <c r="O5"/>
  <c r="Q5" s="1"/>
  <c r="BA5" s="1"/>
  <c r="P5"/>
  <c r="AE5"/>
  <c r="AJ5"/>
  <c r="AL14" s="1"/>
  <c r="AT5"/>
  <c r="B7" i="27"/>
  <c r="D7"/>
  <c r="Q7"/>
  <c r="R7"/>
  <c r="S7"/>
  <c r="C4" i="29"/>
  <c r="AK14" i="9" l="1"/>
  <c r="AM14"/>
  <c r="AN5"/>
  <c r="AY5"/>
  <c r="AN6"/>
  <c r="AY6"/>
  <c r="M6"/>
  <c r="M7" i="27"/>
  <c r="AD6" i="9"/>
  <c r="AD5"/>
  <c r="M5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M3" l="1"/>
  <c r="M4"/>
  <c r="M5"/>
  <c r="M6"/>
  <c r="Y6"/>
  <c r="Y5"/>
  <c r="Y4"/>
  <c r="Y3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O2" i="9" l="1"/>
  <c r="M2" s="1"/>
  <c r="O3"/>
  <c r="M3" s="1"/>
  <c r="O4"/>
  <c r="M4" s="1"/>
  <c r="E6" i="31"/>
  <c r="Q2" i="9" l="1"/>
  <c r="Q3"/>
  <c r="Q4"/>
  <c r="BK4"/>
  <c r="AY2" l="1"/>
  <c r="BA2"/>
  <c r="AY4"/>
  <c r="BA4"/>
  <c r="AY3"/>
  <c r="BA3"/>
  <c r="AD2"/>
  <c r="AN2"/>
  <c r="AD4"/>
  <c r="AN4"/>
  <c r="AD3"/>
  <c r="AN3"/>
  <c r="BK3"/>
  <c r="P4"/>
  <c r="AE4"/>
  <c r="AJ4"/>
  <c r="AT4"/>
  <c r="P3"/>
  <c r="AE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N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N38" l="1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N44" s="1"/>
  <c r="G44"/>
  <c r="G43"/>
  <c r="D42"/>
  <c r="N42" s="1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K355" l="1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B2" i="9"/>
  <c r="EL2"/>
  <c r="EK2"/>
  <c r="EJ2"/>
  <c r="EI2"/>
  <c r="EH2"/>
  <c r="EG2"/>
  <c r="EE2"/>
  <c r="ED2"/>
  <c r="EC2"/>
  <c r="DO2"/>
  <c r="EA2"/>
  <c r="C20" i="21"/>
  <c r="B2" i="19"/>
  <c r="A2"/>
  <c r="AV2" i="28"/>
  <c r="D2"/>
  <c r="DN2" i="9"/>
  <c r="DC2"/>
  <c r="DB2"/>
  <c r="S2" i="27"/>
  <c r="R2"/>
  <c r="Q2"/>
  <c r="P2"/>
  <c r="O2"/>
  <c r="J2" i="31"/>
  <c r="J3" s="1"/>
  <c r="J4" s="1"/>
  <c r="AT19" i="28" l="1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F2"/>
  <c r="AF3" s="1"/>
  <c r="AL2" i="27"/>
  <c r="AH2"/>
  <c r="AQ2"/>
  <c r="AP2"/>
  <c r="AO2"/>
  <c r="AS2" i="29"/>
  <c r="AH2"/>
  <c r="AH3" s="1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A2" i="28"/>
  <c r="C2"/>
  <c r="BT2" i="9"/>
  <c r="BY2"/>
  <c r="CF2"/>
  <c r="CH2"/>
  <c r="P2" i="19"/>
  <c r="AG2" i="27"/>
  <c r="AK2"/>
  <c r="B2"/>
  <c r="BL2" i="9"/>
  <c r="BL3" s="1"/>
  <c r="BL4" s="1"/>
  <c r="BL5" s="1"/>
  <c r="BK2"/>
  <c r="BE2"/>
  <c r="BD2"/>
  <c r="AT2"/>
  <c r="AJ2"/>
  <c r="P2"/>
  <c r="BM5" s="1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L10" i="27" l="1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E16" i="27" s="1"/>
  <c r="C27" i="14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P2" i="9"/>
  <c r="DD2"/>
  <c r="J6" i="31"/>
  <c r="AB2" i="9"/>
  <c r="Y2" i="27"/>
  <c r="AA2" i="28"/>
  <c r="AD2"/>
  <c r="AC2"/>
  <c r="AB2"/>
  <c r="K2"/>
  <c r="BZ2" i="9"/>
  <c r="CA2"/>
  <c r="AI2" i="29"/>
  <c r="AE2"/>
  <c r="V2"/>
  <c r="Z2"/>
  <c r="AC2"/>
  <c r="AB2"/>
  <c r="AA2"/>
  <c r="AT2" i="28"/>
  <c r="AW2"/>
  <c r="AF2"/>
  <c r="AI2"/>
  <c r="W2"/>
  <c r="CI2" i="9"/>
  <c r="D2" i="19"/>
  <c r="N2" s="1"/>
  <c r="B4" i="25"/>
  <c r="E3"/>
  <c r="E2"/>
  <c r="S3" i="29" l="1"/>
  <c r="S4"/>
  <c r="W3"/>
  <c r="W4"/>
  <c r="X3"/>
  <c r="Z5" i="28"/>
  <c r="AD5"/>
  <c r="V5"/>
  <c r="AB5"/>
  <c r="AC5"/>
  <c r="AA5"/>
  <c r="Y5" s="1"/>
  <c r="AW14" i="9"/>
  <c r="AU14"/>
  <c r="AW13"/>
  <c r="AK10" i="27"/>
  <c r="AG10"/>
  <c r="AK9"/>
  <c r="AG9"/>
  <c r="T3" i="19"/>
  <c r="E18" i="27"/>
  <c r="E19"/>
  <c r="AK8"/>
  <c r="AG8"/>
  <c r="AK7"/>
  <c r="T5" i="28"/>
  <c r="U3"/>
  <c r="U5"/>
  <c r="AM11" i="9"/>
  <c r="AK11"/>
  <c r="AM12"/>
  <c r="AK12"/>
  <c r="AK10"/>
  <c r="AM13"/>
  <c r="AK13"/>
  <c r="X5" i="28"/>
  <c r="E7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2" i="19" l="1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AE4" i="29"/>
  <c r="AH5"/>
  <c r="E3"/>
  <c r="E7" i="27"/>
  <c r="E4"/>
  <c r="E3"/>
  <c r="E5"/>
  <c r="E6"/>
  <c r="E8"/>
  <c r="E4" i="29"/>
  <c r="AB5" i="9"/>
  <c r="AF6"/>
  <c r="AA4"/>
  <c r="Z4" s="1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L22" i="27" l="1"/>
  <c r="A22"/>
  <c r="K22"/>
  <c r="A3" i="29"/>
  <c r="D6"/>
  <c r="J6" s="1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C7" s="1"/>
  <c r="E7" s="1"/>
  <c r="K7" s="1"/>
  <c r="A6"/>
  <c r="D5" i="29"/>
  <c r="J5" s="1"/>
  <c r="K14" i="27"/>
  <c r="L14"/>
  <c r="A14"/>
  <c r="K13"/>
  <c r="L13"/>
  <c r="A13"/>
  <c r="A5" i="9"/>
  <c r="D3" i="29"/>
  <c r="AI3" s="1"/>
  <c r="AG7" s="1"/>
  <c r="A5"/>
  <c r="L12" i="27"/>
  <c r="A12"/>
  <c r="K12"/>
  <c r="A5"/>
  <c r="L11"/>
  <c r="A11"/>
  <c r="K11"/>
  <c r="K10"/>
  <c r="A10"/>
  <c r="L10"/>
  <c r="A9"/>
  <c r="L9"/>
  <c r="K9"/>
  <c r="AH6" i="29"/>
  <c r="AE5"/>
  <c r="AB6" i="9"/>
  <c r="AF7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A5" i="9"/>
  <c r="AC4"/>
  <c r="A4"/>
  <c r="H4" i="19"/>
  <c r="M8"/>
  <c r="M6" i="14"/>
  <c r="M9" i="19"/>
  <c r="M4"/>
  <c r="M5"/>
  <c r="H3"/>
  <c r="J9" i="31"/>
  <c r="E4"/>
  <c r="AE6" i="29" l="1"/>
  <c r="AH7"/>
  <c r="AE7"/>
  <c r="C4" i="9"/>
  <c r="E4" s="1"/>
  <c r="K4" s="1"/>
  <c r="AA6"/>
  <c r="AC6" s="1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B7" i="9"/>
  <c r="AF8"/>
  <c r="AL4" i="27"/>
  <c r="Z5" i="9"/>
  <c r="AC5"/>
  <c r="M3" i="19"/>
  <c r="M7" i="14"/>
  <c r="J10" i="31"/>
  <c r="K6" i="9" l="1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A7" i="9"/>
  <c r="AC7" s="1"/>
  <c r="AB8"/>
  <c r="AA8" s="1"/>
  <c r="AF9"/>
  <c r="M8" i="14"/>
  <c r="H5" i="19"/>
  <c r="J11" i="31"/>
  <c r="AS6" i="29" l="1"/>
  <c r="AS10"/>
  <c r="AS7"/>
  <c r="AS9"/>
  <c r="AS8"/>
  <c r="AB9" i="9"/>
  <c r="AA9" s="1"/>
  <c r="AC9" s="1"/>
  <c r="AF10"/>
  <c r="Z7"/>
  <c r="Z8"/>
  <c r="AC8"/>
  <c r="M9" i="14"/>
  <c r="M18" i="19"/>
  <c r="H26"/>
  <c r="J12" i="31"/>
  <c r="AB10" i="9" l="1"/>
  <c r="AA10" s="1"/>
  <c r="Z10" s="1"/>
  <c r="AF11"/>
  <c r="Z9"/>
  <c r="H21" i="19"/>
  <c r="H23"/>
  <c r="H20"/>
  <c r="M10"/>
  <c r="H25"/>
  <c r="M15"/>
  <c r="M12"/>
  <c r="M7"/>
  <c r="M13"/>
  <c r="M6"/>
  <c r="M10" i="14"/>
  <c r="M14" i="19"/>
  <c r="M11" i="14"/>
  <c r="J13" i="31"/>
  <c r="AB11" i="9" l="1"/>
  <c r="AA11" s="1"/>
  <c r="Z11" s="1"/>
  <c r="AF12"/>
  <c r="AC10"/>
  <c r="M28" i="19"/>
  <c r="M21"/>
  <c r="H15"/>
  <c r="M27"/>
  <c r="M12" i="14"/>
  <c r="J14" i="31"/>
  <c r="D33" i="21"/>
  <c r="C33"/>
  <c r="D32"/>
  <c r="C32"/>
  <c r="AB12" i="9" l="1"/>
  <c r="AA12" s="1"/>
  <c r="AC12" s="1"/>
  <c r="AF13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B13" i="9" l="1"/>
  <c r="AA13" s="1"/>
  <c r="AC13" s="1"/>
  <c r="AF14"/>
  <c r="AB14" s="1"/>
  <c r="AA14" s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Z14" i="9" l="1"/>
  <c r="AC14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E1" i="25" l="1"/>
  <c r="B8" s="1"/>
  <c r="M16" i="14"/>
  <c r="G6" i="26"/>
  <c r="G7"/>
  <c r="G2"/>
  <c r="G4"/>
  <c r="G9"/>
  <c r="G8"/>
  <c r="G3"/>
  <c r="G5"/>
  <c r="J18" i="31"/>
  <c r="M17" i="14" l="1"/>
  <c r="J19" i="31"/>
  <c r="M18" i="14" l="1"/>
  <c r="J20" i="31"/>
  <c r="M19" i="14" l="1"/>
  <c r="J21" i="31"/>
  <c r="A2" i="26"/>
  <c r="M20" i="14" l="1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129"/>
  <c r="K193"/>
  <c r="K257"/>
  <c r="K321"/>
  <c r="K385"/>
  <c r="K449"/>
  <c r="K46"/>
  <c r="K238"/>
  <c r="K430"/>
  <c r="K141"/>
  <c r="K333"/>
  <c r="K427"/>
  <c r="K162"/>
  <c r="K418"/>
  <c r="K48"/>
  <c r="K112"/>
  <c r="K176"/>
  <c r="K240"/>
  <c r="K304"/>
  <c r="K368"/>
  <c r="K432"/>
  <c r="K496"/>
  <c r="K182"/>
  <c r="K374"/>
  <c r="K53"/>
  <c r="K245"/>
  <c r="K437"/>
  <c r="K74"/>
  <c r="K330"/>
  <c r="K23"/>
  <c r="K87"/>
  <c r="K151"/>
  <c r="K215"/>
  <c r="K279"/>
  <c r="K343"/>
  <c r="K407"/>
  <c r="K471"/>
  <c r="K102"/>
  <c r="K294"/>
  <c r="K486"/>
  <c r="K189"/>
  <c r="K373"/>
  <c r="K491"/>
  <c r="K250"/>
  <c r="K68"/>
  <c r="K132"/>
  <c r="K196"/>
  <c r="K260"/>
  <c r="K324"/>
  <c r="K388"/>
  <c r="K452"/>
  <c r="K75"/>
  <c r="K139"/>
  <c r="K203"/>
  <c r="K267"/>
  <c r="K331"/>
  <c r="K395"/>
  <c r="K114"/>
  <c r="K370"/>
  <c r="K41"/>
  <c r="K233"/>
  <c r="K425"/>
  <c r="K358"/>
  <c r="K453"/>
  <c r="K24"/>
  <c r="K216"/>
  <c r="K408"/>
  <c r="K302"/>
  <c r="K365"/>
  <c r="K490"/>
  <c r="K191"/>
  <c r="K383"/>
  <c r="K222"/>
  <c r="K301"/>
  <c r="K410"/>
  <c r="K172"/>
  <c r="K364"/>
  <c r="K492"/>
  <c r="K179"/>
  <c r="K371"/>
  <c r="K33"/>
  <c r="K225"/>
  <c r="K417"/>
  <c r="K334"/>
  <c r="K429"/>
  <c r="K16"/>
  <c r="K208"/>
  <c r="K400"/>
  <c r="K278"/>
  <c r="K341"/>
  <c r="K458"/>
  <c r="K183"/>
  <c r="K375"/>
  <c r="K390"/>
  <c r="K469"/>
  <c r="K36"/>
  <c r="K228"/>
  <c r="K420"/>
  <c r="K107"/>
  <c r="K299"/>
  <c r="K242"/>
  <c r="K421"/>
  <c r="K212"/>
  <c r="K468"/>
  <c r="K91"/>
  <c r="K283"/>
  <c r="K434"/>
  <c r="K201"/>
  <c r="K70"/>
  <c r="K357"/>
  <c r="K56"/>
  <c r="K312"/>
  <c r="K206"/>
  <c r="K461"/>
  <c r="K95"/>
  <c r="K351"/>
  <c r="K318"/>
  <c r="K282"/>
  <c r="K268"/>
  <c r="K19"/>
  <c r="K275"/>
  <c r="K402"/>
  <c r="K57"/>
  <c r="K121"/>
  <c r="K185"/>
  <c r="K249"/>
  <c r="K313"/>
  <c r="K377"/>
  <c r="K441"/>
  <c r="K214"/>
  <c r="K406"/>
  <c r="K117"/>
  <c r="K309"/>
  <c r="K501"/>
  <c r="K130"/>
  <c r="K386"/>
  <c r="K40"/>
  <c r="K104"/>
  <c r="K168"/>
  <c r="K232"/>
  <c r="K296"/>
  <c r="K360"/>
  <c r="K424"/>
  <c r="K488"/>
  <c r="K158"/>
  <c r="K350"/>
  <c r="K29"/>
  <c r="K221"/>
  <c r="K413"/>
  <c r="K34"/>
  <c r="K298"/>
  <c r="K15"/>
  <c r="K79"/>
  <c r="K143"/>
  <c r="K207"/>
  <c r="K271"/>
  <c r="K335"/>
  <c r="K399"/>
  <c r="K463"/>
  <c r="K78"/>
  <c r="K270"/>
  <c r="K462"/>
  <c r="K157"/>
  <c r="K349"/>
  <c r="K459"/>
  <c r="K218"/>
  <c r="K474"/>
  <c r="K60"/>
  <c r="K124"/>
  <c r="K188"/>
  <c r="K252"/>
  <c r="K316"/>
  <c r="K380"/>
  <c r="K444"/>
  <c r="K67"/>
  <c r="K131"/>
  <c r="K195"/>
  <c r="K259"/>
  <c r="K323"/>
  <c r="K387"/>
  <c r="K82"/>
  <c r="K338"/>
  <c r="K105"/>
  <c r="K297"/>
  <c r="K489"/>
  <c r="K69"/>
  <c r="K66"/>
  <c r="K88"/>
  <c r="K280"/>
  <c r="K472"/>
  <c r="K494"/>
  <c r="K483"/>
  <c r="K63"/>
  <c r="K255"/>
  <c r="K447"/>
  <c r="K414"/>
  <c r="K493"/>
  <c r="K44"/>
  <c r="K236"/>
  <c r="K428"/>
  <c r="K115"/>
  <c r="K307"/>
  <c r="K274"/>
  <c r="K161"/>
  <c r="K353"/>
  <c r="K142"/>
  <c r="K229"/>
  <c r="K290"/>
  <c r="K144"/>
  <c r="K336"/>
  <c r="K86"/>
  <c r="K470"/>
  <c r="K451"/>
  <c r="K55"/>
  <c r="K247"/>
  <c r="K439"/>
  <c r="K85"/>
  <c r="K122"/>
  <c r="K100"/>
  <c r="K292"/>
  <c r="K484"/>
  <c r="K171"/>
  <c r="K363"/>
  <c r="K498"/>
  <c r="K314"/>
  <c r="K148"/>
  <c r="K340"/>
  <c r="K155"/>
  <c r="K419"/>
  <c r="K73"/>
  <c r="K329"/>
  <c r="K262"/>
  <c r="K467"/>
  <c r="K120"/>
  <c r="K376"/>
  <c r="K398"/>
  <c r="K106"/>
  <c r="K159"/>
  <c r="K415"/>
  <c r="K140"/>
  <c r="K396"/>
  <c r="K147"/>
  <c r="K403"/>
  <c r="K49"/>
  <c r="K113"/>
  <c r="K177"/>
  <c r="K241"/>
  <c r="K305"/>
  <c r="K369"/>
  <c r="K433"/>
  <c r="K497"/>
  <c r="K190"/>
  <c r="K382"/>
  <c r="K93"/>
  <c r="K285"/>
  <c r="K477"/>
  <c r="K98"/>
  <c r="K354"/>
  <c r="K32"/>
  <c r="K96"/>
  <c r="K160"/>
  <c r="K224"/>
  <c r="K288"/>
  <c r="K352"/>
  <c r="K416"/>
  <c r="K480"/>
  <c r="K134"/>
  <c r="K326"/>
  <c r="K21"/>
  <c r="K197"/>
  <c r="K389"/>
  <c r="K266"/>
  <c r="K71"/>
  <c r="K135"/>
  <c r="K199"/>
  <c r="K263"/>
  <c r="K327"/>
  <c r="K391"/>
  <c r="K455"/>
  <c r="K54"/>
  <c r="K246"/>
  <c r="K438"/>
  <c r="K133"/>
  <c r="K325"/>
  <c r="K435"/>
  <c r="K186"/>
  <c r="K442"/>
  <c r="K52"/>
  <c r="K116"/>
  <c r="K180"/>
  <c r="K244"/>
  <c r="K308"/>
  <c r="K372"/>
  <c r="K436"/>
  <c r="K500"/>
  <c r="K59"/>
  <c r="K123"/>
  <c r="K187"/>
  <c r="K251"/>
  <c r="K315"/>
  <c r="K379"/>
  <c r="K50"/>
  <c r="K306"/>
  <c r="K169"/>
  <c r="K361"/>
  <c r="K166"/>
  <c r="K261"/>
  <c r="K322"/>
  <c r="K152"/>
  <c r="K344"/>
  <c r="K110"/>
  <c r="K173"/>
  <c r="K234"/>
  <c r="K127"/>
  <c r="K319"/>
  <c r="K30"/>
  <c r="K109"/>
  <c r="K154"/>
  <c r="K108"/>
  <c r="K300"/>
  <c r="K51"/>
  <c r="K243"/>
  <c r="K26"/>
  <c r="K97"/>
  <c r="K289"/>
  <c r="K481"/>
  <c r="K45"/>
  <c r="K42"/>
  <c r="K80"/>
  <c r="K272"/>
  <c r="K464"/>
  <c r="K149"/>
  <c r="K202"/>
  <c r="K119"/>
  <c r="K311"/>
  <c r="K198"/>
  <c r="K277"/>
  <c r="K378"/>
  <c r="K164"/>
  <c r="K356"/>
  <c r="K43"/>
  <c r="K235"/>
  <c r="K475"/>
  <c r="K237"/>
  <c r="K20"/>
  <c r="K276"/>
  <c r="K219"/>
  <c r="K178"/>
  <c r="K137"/>
  <c r="K457"/>
  <c r="K165"/>
  <c r="K450"/>
  <c r="K248"/>
  <c r="K22"/>
  <c r="K269"/>
  <c r="K31"/>
  <c r="K287"/>
  <c r="K126"/>
  <c r="K397"/>
  <c r="K204"/>
  <c r="K460"/>
  <c r="K211"/>
  <c r="K146"/>
  <c r="K25"/>
  <c r="K89"/>
  <c r="K153"/>
  <c r="K217"/>
  <c r="K281"/>
  <c r="K345"/>
  <c r="K409"/>
  <c r="K473"/>
  <c r="K118"/>
  <c r="K310"/>
  <c r="K205"/>
  <c r="K405"/>
  <c r="K18"/>
  <c r="K258"/>
  <c r="K72"/>
  <c r="K136"/>
  <c r="K200"/>
  <c r="K264"/>
  <c r="K328"/>
  <c r="K392"/>
  <c r="K456"/>
  <c r="K62"/>
  <c r="K254"/>
  <c r="K446"/>
  <c r="K125"/>
  <c r="K317"/>
  <c r="K411"/>
  <c r="K170"/>
  <c r="K426"/>
  <c r="K47"/>
  <c r="K111"/>
  <c r="K175"/>
  <c r="K239"/>
  <c r="K303"/>
  <c r="K367"/>
  <c r="K431"/>
  <c r="K495"/>
  <c r="K174"/>
  <c r="K366"/>
  <c r="K61"/>
  <c r="K253"/>
  <c r="K445"/>
  <c r="K90"/>
  <c r="K346"/>
  <c r="K28"/>
  <c r="K92"/>
  <c r="K156"/>
  <c r="K220"/>
  <c r="K284"/>
  <c r="K348"/>
  <c r="K412"/>
  <c r="K476"/>
  <c r="K35"/>
  <c r="K99"/>
  <c r="K163"/>
  <c r="K227"/>
  <c r="K291"/>
  <c r="K355"/>
  <c r="K443"/>
  <c r="K210"/>
  <c r="K466"/>
  <c r="K17"/>
  <c r="K81"/>
  <c r="K145"/>
  <c r="K209"/>
  <c r="K273"/>
  <c r="K337"/>
  <c r="K401"/>
  <c r="K465"/>
  <c r="K94"/>
  <c r="K286"/>
  <c r="K478"/>
  <c r="K181"/>
  <c r="K381"/>
  <c r="K499"/>
  <c r="K226"/>
  <c r="K482"/>
  <c r="K64"/>
  <c r="K128"/>
  <c r="K192"/>
  <c r="K256"/>
  <c r="K320"/>
  <c r="K384"/>
  <c r="K448"/>
  <c r="K38"/>
  <c r="K230"/>
  <c r="K422"/>
  <c r="K101"/>
  <c r="K293"/>
  <c r="K485"/>
  <c r="K138"/>
  <c r="K394"/>
  <c r="K39"/>
  <c r="K103"/>
  <c r="K167"/>
  <c r="K231"/>
  <c r="K295"/>
  <c r="K359"/>
  <c r="K423"/>
  <c r="K487"/>
  <c r="K150"/>
  <c r="K342"/>
  <c r="K37"/>
  <c r="K58"/>
  <c r="K84"/>
  <c r="K404"/>
  <c r="K27"/>
  <c r="K347"/>
  <c r="K265"/>
  <c r="K393"/>
  <c r="K454"/>
  <c r="K194"/>
  <c r="K184"/>
  <c r="K440"/>
  <c r="K77"/>
  <c r="K362"/>
  <c r="K223"/>
  <c r="K479"/>
  <c r="K213"/>
  <c r="K76"/>
  <c r="K332"/>
  <c r="K83"/>
  <c r="K339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9"/>
  <c r="N48"/>
  <c r="P3"/>
  <c r="P14"/>
  <c r="P4"/>
  <c r="N17"/>
  <c r="P8"/>
  <c r="P27"/>
  <c r="P31"/>
  <c r="N11"/>
  <c r="N28"/>
  <c r="P6"/>
  <c r="P40"/>
  <c r="P51"/>
  <c r="P21"/>
  <c r="P50"/>
  <c r="P33"/>
  <c r="P54"/>
  <c r="N4"/>
  <c r="P13"/>
  <c r="P53"/>
  <c r="P11"/>
  <c r="P17"/>
  <c r="P15"/>
  <c r="N59"/>
  <c r="P57"/>
  <c r="N23"/>
  <c r="N3"/>
  <c r="P22"/>
  <c r="N52"/>
  <c r="N39"/>
  <c r="N56"/>
  <c r="N34"/>
  <c r="N5"/>
  <c r="P47"/>
  <c r="P2"/>
  <c r="P38"/>
  <c r="P5"/>
  <c r="P25"/>
  <c r="P35"/>
  <c r="P18"/>
  <c r="N16"/>
  <c r="N30"/>
  <c r="P43"/>
  <c r="N12"/>
  <c r="P26"/>
  <c r="N61"/>
  <c r="P49"/>
  <c r="N6"/>
  <c r="N37"/>
  <c r="P20"/>
  <c r="N9"/>
  <c r="P24"/>
  <c r="P44"/>
  <c r="N32"/>
  <c r="P60"/>
  <c r="P7"/>
  <c r="N55"/>
  <c r="P36"/>
  <c r="P41"/>
  <c r="N29"/>
  <c r="N45"/>
  <c r="N42"/>
  <c r="N46"/>
  <c r="P10"/>
  <c r="P58"/>
  <c r="O7" i="27" l="1"/>
  <c r="O5"/>
  <c r="O3"/>
  <c r="O12" i="31"/>
  <c r="O16"/>
  <c r="O17"/>
  <c r="O11"/>
  <c r="O9"/>
  <c r="O3"/>
  <c r="O8" i="27" s="1"/>
  <c r="O6" i="31"/>
  <c r="O5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33"/>
  <c r="P37"/>
  <c r="N19"/>
  <c r="N10"/>
  <c r="P56"/>
  <c r="N53"/>
  <c r="N47"/>
  <c r="N27"/>
  <c r="N15"/>
  <c r="P45"/>
  <c r="N62"/>
  <c r="P23"/>
  <c r="N43"/>
  <c r="N38"/>
  <c r="N51"/>
  <c r="P9"/>
  <c r="P55"/>
  <c r="N20"/>
  <c r="N57"/>
  <c r="N41"/>
  <c r="P29"/>
  <c r="P34"/>
  <c r="P48"/>
  <c r="P16"/>
  <c r="N58"/>
  <c r="P28"/>
  <c r="N21"/>
  <c r="N31"/>
  <c r="P39"/>
  <c r="P32"/>
  <c r="N18"/>
  <c r="P42"/>
  <c r="P46"/>
  <c r="N36"/>
  <c r="N49"/>
  <c r="N14"/>
  <c r="N22"/>
  <c r="N24"/>
  <c r="P59"/>
  <c r="P52"/>
  <c r="N50"/>
  <c r="N25"/>
  <c r="N44"/>
  <c r="P30"/>
  <c r="P61"/>
  <c r="N54"/>
  <c r="N26"/>
  <c r="N35"/>
  <c r="N7"/>
  <c r="N8"/>
  <c r="N60"/>
  <c r="P12"/>
  <c r="N40"/>
  <c r="N13"/>
  <c r="O21" i="27" l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22" i="27" l="1"/>
  <c r="P21"/>
  <c r="O20"/>
  <c r="O19"/>
  <c r="O18"/>
  <c r="O17"/>
  <c r="O15"/>
  <c r="P14"/>
  <c r="O14"/>
  <c r="O13"/>
  <c r="P12"/>
  <c r="O11"/>
  <c r="O63" i="31"/>
  <c r="M64"/>
  <c r="L65"/>
  <c r="J66"/>
  <c r="P63"/>
  <c r="P64"/>
  <c r="P18" i="27" l="1"/>
  <c r="M65" i="31"/>
  <c r="L66"/>
  <c r="J67"/>
  <c r="N65"/>
  <c r="N64"/>
  <c r="O64" l="1"/>
  <c r="O65"/>
  <c r="M66"/>
  <c r="L67"/>
  <c r="J68"/>
  <c r="P65"/>
  <c r="N66"/>
  <c r="O66" l="1"/>
  <c r="M67"/>
  <c r="L68"/>
  <c r="J69"/>
  <c r="P66"/>
  <c r="N67"/>
  <c r="O67" l="1"/>
  <c r="M68"/>
  <c r="L69"/>
  <c r="J70"/>
  <c r="P67"/>
  <c r="N68"/>
  <c r="O68" l="1"/>
  <c r="M69"/>
  <c r="L70"/>
  <c r="J71"/>
  <c r="P68"/>
  <c r="N69"/>
  <c r="O69" l="1"/>
  <c r="M70"/>
  <c r="L71"/>
  <c r="J72"/>
  <c r="P69"/>
  <c r="N70"/>
  <c r="O70" l="1"/>
  <c r="M71"/>
  <c r="L72"/>
  <c r="J73"/>
  <c r="P70"/>
  <c r="N71"/>
  <c r="O71" l="1"/>
  <c r="M72"/>
  <c r="L73"/>
  <c r="J74"/>
  <c r="P71"/>
  <c r="N72"/>
  <c r="O72" l="1"/>
  <c r="M73"/>
  <c r="L74"/>
  <c r="J75"/>
  <c r="P72"/>
  <c r="N73"/>
  <c r="O73" l="1"/>
  <c r="M74"/>
  <c r="L75"/>
  <c r="J76"/>
  <c r="P73"/>
  <c r="N74"/>
  <c r="O74" l="1"/>
  <c r="M75"/>
  <c r="L76"/>
  <c r="J77"/>
  <c r="P74"/>
  <c r="N75"/>
  <c r="O75" l="1"/>
  <c r="M76"/>
  <c r="L77"/>
  <c r="J78"/>
  <c r="P75"/>
  <c r="N76"/>
  <c r="O76" l="1"/>
  <c r="M77"/>
  <c r="L78"/>
  <c r="J79"/>
  <c r="P76"/>
  <c r="N77"/>
  <c r="O77" l="1"/>
  <c r="M78"/>
  <c r="L79"/>
  <c r="J80"/>
  <c r="P77"/>
  <c r="N78"/>
  <c r="O78" l="1"/>
  <c r="M79"/>
  <c r="L80"/>
  <c r="J81"/>
  <c r="P78"/>
  <c r="N79"/>
  <c r="O79" l="1"/>
  <c r="M80"/>
  <c r="L81"/>
  <c r="J82"/>
  <c r="P79"/>
  <c r="N80"/>
  <c r="O80" l="1"/>
  <c r="M81"/>
  <c r="L82"/>
  <c r="J83"/>
  <c r="P80"/>
  <c r="N81"/>
  <c r="O81" l="1"/>
  <c r="M82"/>
  <c r="L83"/>
  <c r="J84"/>
  <c r="P81"/>
  <c r="N82"/>
  <c r="O82" l="1"/>
  <c r="M83"/>
  <c r="L84"/>
  <c r="J85"/>
  <c r="P82"/>
  <c r="N83"/>
  <c r="O83" l="1"/>
  <c r="M84"/>
  <c r="L85"/>
  <c r="J86"/>
  <c r="P83"/>
  <c r="N84"/>
  <c r="O84" l="1"/>
  <c r="M85"/>
  <c r="L86"/>
  <c r="J87"/>
  <c r="P84"/>
  <c r="N85"/>
  <c r="O85" l="1"/>
  <c r="M86"/>
  <c r="L87"/>
  <c r="J88"/>
  <c r="P85"/>
  <c r="N86"/>
  <c r="O86" l="1"/>
  <c r="M87"/>
  <c r="L88"/>
  <c r="J89"/>
  <c r="P86"/>
  <c r="N87"/>
  <c r="O87" l="1"/>
  <c r="M88"/>
  <c r="L89"/>
  <c r="J90"/>
  <c r="P87"/>
  <c r="N88"/>
  <c r="O88" l="1"/>
  <c r="M89"/>
  <c r="L90"/>
  <c r="J91"/>
  <c r="P88"/>
  <c r="N89"/>
  <c r="O89" l="1"/>
  <c r="M90"/>
  <c r="L91"/>
  <c r="J92"/>
  <c r="P89"/>
  <c r="N90"/>
  <c r="O90" l="1"/>
  <c r="M91"/>
  <c r="L92"/>
  <c r="J93"/>
  <c r="P90"/>
  <c r="N91"/>
  <c r="O91" l="1"/>
  <c r="M92"/>
  <c r="L93"/>
  <c r="J94"/>
  <c r="P91"/>
  <c r="N92"/>
  <c r="O92" l="1"/>
  <c r="M93"/>
  <c r="L94"/>
  <c r="J95"/>
  <c r="P92"/>
  <c r="N93"/>
  <c r="O93" l="1"/>
  <c r="M94"/>
  <c r="L95"/>
  <c r="J96"/>
  <c r="P93"/>
  <c r="N94"/>
  <c r="O94" l="1"/>
  <c r="M95"/>
  <c r="L96"/>
  <c r="J97"/>
  <c r="P94"/>
  <c r="N95"/>
  <c r="O95" l="1"/>
  <c r="M96"/>
  <c r="L97"/>
  <c r="J98"/>
  <c r="P95"/>
  <c r="N96"/>
  <c r="O96" l="1"/>
  <c r="M97"/>
  <c r="L98"/>
  <c r="J99"/>
  <c r="P96"/>
  <c r="N97"/>
  <c r="O97" l="1"/>
  <c r="M98"/>
  <c r="L99"/>
  <c r="J100"/>
  <c r="P97"/>
  <c r="N98"/>
  <c r="O98" l="1"/>
  <c r="M99"/>
  <c r="L100"/>
  <c r="J101"/>
  <c r="P98"/>
  <c r="N99"/>
  <c r="O99" l="1"/>
  <c r="M100"/>
  <c r="L101"/>
  <c r="J102"/>
  <c r="P99"/>
  <c r="N100"/>
  <c r="O100" l="1"/>
  <c r="M101"/>
  <c r="L102"/>
  <c r="J103"/>
  <c r="P100"/>
  <c r="N101"/>
  <c r="O101" l="1"/>
  <c r="M102"/>
  <c r="L103"/>
  <c r="J104"/>
  <c r="P101"/>
  <c r="N102"/>
  <c r="O102" l="1"/>
  <c r="M103"/>
  <c r="L104"/>
  <c r="J105"/>
  <c r="P102"/>
  <c r="N103"/>
  <c r="O103" l="1"/>
  <c r="M104"/>
  <c r="L105"/>
  <c r="J106"/>
  <c r="P103"/>
  <c r="N104"/>
  <c r="O104" l="1"/>
  <c r="M105"/>
  <c r="L106"/>
  <c r="J107"/>
  <c r="P104"/>
  <c r="N105"/>
  <c r="O105" l="1"/>
  <c r="M106"/>
  <c r="L107"/>
  <c r="J108"/>
  <c r="P105"/>
  <c r="N106"/>
  <c r="O106" l="1"/>
  <c r="M107"/>
  <c r="L108"/>
  <c r="J109"/>
  <c r="P106"/>
  <c r="N107"/>
  <c r="O107" l="1"/>
  <c r="M108"/>
  <c r="L109"/>
  <c r="J110"/>
  <c r="P107"/>
  <c r="N108"/>
  <c r="O108" l="1"/>
  <c r="M109"/>
  <c r="L110"/>
  <c r="J111"/>
  <c r="P108"/>
  <c r="N109"/>
  <c r="O109" l="1"/>
  <c r="M110"/>
  <c r="L111"/>
  <c r="J112"/>
  <c r="P109"/>
  <c r="N110"/>
  <c r="O110" l="1"/>
  <c r="M111"/>
  <c r="L112"/>
  <c r="J113"/>
  <c r="P110"/>
  <c r="N111"/>
  <c r="O111" l="1"/>
  <c r="M112"/>
  <c r="L113"/>
  <c r="J114"/>
  <c r="P111"/>
  <c r="N112"/>
  <c r="O112" l="1"/>
  <c r="M113"/>
  <c r="L114"/>
  <c r="J115"/>
  <c r="P112"/>
  <c r="N113"/>
  <c r="O113" l="1"/>
  <c r="M114"/>
  <c r="L115"/>
  <c r="J116"/>
  <c r="P113"/>
  <c r="N114"/>
  <c r="O114" l="1"/>
  <c r="M115"/>
  <c r="L116"/>
  <c r="J117"/>
  <c r="P114"/>
  <c r="N115"/>
  <c r="O115" l="1"/>
  <c r="M116"/>
  <c r="L117"/>
  <c r="J118"/>
  <c r="P115"/>
  <c r="N116"/>
  <c r="O116" l="1"/>
  <c r="M117"/>
  <c r="L118"/>
  <c r="J119"/>
  <c r="P116"/>
  <c r="N117"/>
  <c r="O117" l="1"/>
  <c r="M118"/>
  <c r="L119"/>
  <c r="J120"/>
  <c r="P117"/>
  <c r="N118"/>
  <c r="O118" l="1"/>
  <c r="M119"/>
  <c r="L120"/>
  <c r="J121"/>
  <c r="P118"/>
  <c r="N119"/>
  <c r="O119" l="1"/>
  <c r="M120"/>
  <c r="L121"/>
  <c r="J122"/>
  <c r="P119"/>
  <c r="N120"/>
  <c r="O120" l="1"/>
  <c r="M121"/>
  <c r="L122"/>
  <c r="J123"/>
  <c r="P120"/>
  <c r="N121"/>
  <c r="O121" l="1"/>
  <c r="M122"/>
  <c r="L123"/>
  <c r="J124"/>
  <c r="P121"/>
  <c r="N122"/>
  <c r="O122" l="1"/>
  <c r="M123"/>
  <c r="L124"/>
  <c r="J125"/>
  <c r="P122"/>
  <c r="N123"/>
  <c r="O123" l="1"/>
  <c r="M124"/>
  <c r="L125"/>
  <c r="J126"/>
  <c r="P123"/>
  <c r="N124"/>
  <c r="O124" l="1"/>
  <c r="M125"/>
  <c r="L126"/>
  <c r="J127"/>
  <c r="P124"/>
  <c r="N125"/>
  <c r="O125" l="1"/>
  <c r="M126"/>
  <c r="L127"/>
  <c r="J128"/>
  <c r="P125"/>
  <c r="N126"/>
  <c r="O126" l="1"/>
  <c r="M127"/>
  <c r="L128"/>
  <c r="J129"/>
  <c r="P126"/>
  <c r="N127"/>
  <c r="O127" l="1"/>
  <c r="M128"/>
  <c r="L129"/>
  <c r="J130"/>
  <c r="P127"/>
  <c r="N128"/>
  <c r="O128" l="1"/>
  <c r="M129"/>
  <c r="L130"/>
  <c r="J131"/>
  <c r="P128"/>
  <c r="N129"/>
  <c r="O129" l="1"/>
  <c r="M130"/>
  <c r="L131"/>
  <c r="J132"/>
  <c r="P129"/>
  <c r="N130"/>
  <c r="O130" l="1"/>
  <c r="M131"/>
  <c r="L132"/>
  <c r="J133"/>
  <c r="P130"/>
  <c r="N131"/>
  <c r="O131" l="1"/>
  <c r="M132"/>
  <c r="L133"/>
  <c r="J134"/>
  <c r="P131"/>
  <c r="N132"/>
  <c r="O132" l="1"/>
  <c r="M133"/>
  <c r="L134"/>
  <c r="J135"/>
  <c r="P132"/>
  <c r="N133"/>
  <c r="O133" l="1"/>
  <c r="M134"/>
  <c r="L135"/>
  <c r="J136"/>
  <c r="P133"/>
  <c r="N134"/>
  <c r="O134" l="1"/>
  <c r="M135"/>
  <c r="L136"/>
  <c r="J137"/>
  <c r="P134"/>
  <c r="N135"/>
  <c r="O135" l="1"/>
  <c r="M136"/>
  <c r="L137"/>
  <c r="J138"/>
  <c r="P135"/>
  <c r="N136"/>
  <c r="O136" l="1"/>
  <c r="M137"/>
  <c r="L138"/>
  <c r="J139"/>
  <c r="P136"/>
  <c r="N137"/>
  <c r="O137" l="1"/>
  <c r="M138"/>
  <c r="L139"/>
  <c r="J140"/>
  <c r="P137"/>
  <c r="N138"/>
  <c r="O138" l="1"/>
  <c r="M139"/>
  <c r="L140"/>
  <c r="J141"/>
  <c r="P138"/>
  <c r="N139"/>
  <c r="O139" l="1"/>
  <c r="M140"/>
  <c r="L141"/>
  <c r="J142"/>
  <c r="P139"/>
  <c r="N140"/>
  <c r="O140" l="1"/>
  <c r="M141"/>
  <c r="L142"/>
  <c r="J143"/>
  <c r="P140"/>
  <c r="N141"/>
  <c r="O141" l="1"/>
  <c r="M142"/>
  <c r="L143"/>
  <c r="J144"/>
  <c r="P141"/>
  <c r="N142"/>
  <c r="O142" l="1"/>
  <c r="M143"/>
  <c r="L144"/>
  <c r="J145"/>
  <c r="P142"/>
  <c r="N143"/>
  <c r="O143" l="1"/>
  <c r="M144"/>
  <c r="L145"/>
  <c r="J146"/>
  <c r="P143"/>
  <c r="N144"/>
  <c r="O144" l="1"/>
  <c r="M145"/>
  <c r="L146"/>
  <c r="J147"/>
  <c r="P144"/>
  <c r="N145"/>
  <c r="O145" l="1"/>
  <c r="M146"/>
  <c r="L147"/>
  <c r="J148"/>
  <c r="P145"/>
  <c r="N146"/>
  <c r="O146" l="1"/>
  <c r="M147"/>
  <c r="L148"/>
  <c r="J149"/>
  <c r="P146"/>
  <c r="P147"/>
  <c r="M148" l="1"/>
  <c r="L149"/>
  <c r="J150"/>
  <c r="N147"/>
  <c r="N148"/>
  <c r="O147" l="1"/>
  <c r="O148"/>
  <c r="M149"/>
  <c r="L150"/>
  <c r="J151"/>
  <c r="P148"/>
  <c r="N149"/>
  <c r="O149" l="1"/>
  <c r="M150"/>
  <c r="L151"/>
  <c r="J152"/>
  <c r="P149"/>
  <c r="N150"/>
  <c r="O150" l="1"/>
  <c r="M151"/>
  <c r="L152"/>
  <c r="J153"/>
  <c r="P150"/>
  <c r="N151"/>
  <c r="O151" l="1"/>
  <c r="M152"/>
  <c r="L153"/>
  <c r="J154"/>
  <c r="P151"/>
  <c r="N152"/>
  <c r="O152" l="1"/>
  <c r="M153"/>
  <c r="L154"/>
  <c r="J155"/>
  <c r="P152"/>
  <c r="N153"/>
  <c r="O153" l="1"/>
  <c r="M154"/>
  <c r="L155"/>
  <c r="J156"/>
  <c r="P153"/>
  <c r="N154"/>
  <c r="O154" l="1"/>
  <c r="M155"/>
  <c r="L156"/>
  <c r="J157"/>
  <c r="P154"/>
  <c r="N155"/>
  <c r="O155" l="1"/>
  <c r="M156"/>
  <c r="L157"/>
  <c r="J158"/>
  <c r="P155"/>
  <c r="N156"/>
  <c r="O156" l="1"/>
  <c r="M157"/>
  <c r="L158"/>
  <c r="J159"/>
  <c r="P156"/>
  <c r="N157"/>
  <c r="O157" l="1"/>
  <c r="M158"/>
  <c r="L159"/>
  <c r="J160"/>
  <c r="P157"/>
  <c r="N158"/>
  <c r="O158" l="1"/>
  <c r="M159"/>
  <c r="L160"/>
  <c r="J161"/>
  <c r="P158"/>
  <c r="N159"/>
  <c r="O159" l="1"/>
  <c r="M160"/>
  <c r="L161"/>
  <c r="J162"/>
  <c r="P159"/>
  <c r="N160"/>
  <c r="O160" l="1"/>
  <c r="M161"/>
  <c r="L162"/>
  <c r="J163"/>
  <c r="P160"/>
  <c r="N161"/>
  <c r="O161" l="1"/>
  <c r="M162"/>
  <c r="L163"/>
  <c r="J164"/>
  <c r="P161"/>
  <c r="N162"/>
  <c r="O162" l="1"/>
  <c r="M163"/>
  <c r="L164"/>
  <c r="J165"/>
  <c r="P162"/>
  <c r="N163"/>
  <c r="O163" l="1"/>
  <c r="M164"/>
  <c r="L165"/>
  <c r="J166"/>
  <c r="P163"/>
  <c r="N164"/>
  <c r="O164" l="1"/>
  <c r="M165"/>
  <c r="L166"/>
  <c r="J167"/>
  <c r="P164"/>
  <c r="N165"/>
  <c r="O165" l="1"/>
  <c r="M166"/>
  <c r="L167"/>
  <c r="J168"/>
  <c r="P165"/>
  <c r="N166"/>
  <c r="O166" l="1"/>
  <c r="M167"/>
  <c r="L168"/>
  <c r="J169"/>
  <c r="P166"/>
  <c r="N167"/>
  <c r="O167" l="1"/>
  <c r="M168"/>
  <c r="L169"/>
  <c r="J170"/>
  <c r="P167"/>
  <c r="N168"/>
  <c r="O168" l="1"/>
  <c r="M169"/>
  <c r="L170"/>
  <c r="J171"/>
  <c r="P168"/>
  <c r="N169"/>
  <c r="O169" l="1"/>
  <c r="M170"/>
  <c r="L171"/>
  <c r="J172"/>
  <c r="P169"/>
  <c r="N170"/>
  <c r="O170" l="1"/>
  <c r="M171"/>
  <c r="L172"/>
  <c r="J173"/>
  <c r="P170"/>
  <c r="N171"/>
  <c r="O171" l="1"/>
  <c r="M172"/>
  <c r="L173"/>
  <c r="J174"/>
  <c r="P171"/>
  <c r="N172"/>
  <c r="O172" l="1"/>
  <c r="M173"/>
  <c r="L174"/>
  <c r="J175"/>
  <c r="P172"/>
  <c r="N173"/>
  <c r="O173" l="1"/>
  <c r="M174"/>
  <c r="L175"/>
  <c r="J176"/>
  <c r="P173"/>
  <c r="N174"/>
  <c r="O174" l="1"/>
  <c r="M175"/>
  <c r="L176"/>
  <c r="J177"/>
  <c r="P174"/>
  <c r="N175"/>
  <c r="O175" l="1"/>
  <c r="M176"/>
  <c r="L177"/>
  <c r="J178"/>
  <c r="P175"/>
  <c r="N176"/>
  <c r="O176" l="1"/>
  <c r="M177"/>
  <c r="L178"/>
  <c r="J179"/>
  <c r="P176"/>
  <c r="N177"/>
  <c r="O177" l="1"/>
  <c r="M178"/>
  <c r="L179"/>
  <c r="J180"/>
  <c r="P177"/>
  <c r="N178"/>
  <c r="O178" l="1"/>
  <c r="M179"/>
  <c r="L180"/>
  <c r="J181"/>
  <c r="P178"/>
  <c r="N179"/>
  <c r="O179" l="1"/>
  <c r="M180"/>
  <c r="L181"/>
  <c r="J182"/>
  <c r="P179"/>
  <c r="N180"/>
  <c r="O180" l="1"/>
  <c r="M181"/>
  <c r="L182"/>
  <c r="J183"/>
  <c r="P180"/>
  <c r="N181"/>
  <c r="O181" l="1"/>
  <c r="M182"/>
  <c r="L183"/>
  <c r="J184"/>
  <c r="P181"/>
  <c r="N182"/>
  <c r="O182" l="1"/>
  <c r="M183"/>
  <c r="L184"/>
  <c r="J185"/>
  <c r="P182"/>
  <c r="N183"/>
  <c r="O183" l="1"/>
  <c r="M184"/>
  <c r="L185"/>
  <c r="J186"/>
  <c r="P183"/>
  <c r="N184"/>
  <c r="O184" l="1"/>
  <c r="M185"/>
  <c r="L186"/>
  <c r="J187"/>
  <c r="P184"/>
  <c r="N185"/>
  <c r="O185" l="1"/>
  <c r="M186"/>
  <c r="L187"/>
  <c r="J188"/>
  <c r="P185"/>
  <c r="N186"/>
  <c r="O186" l="1"/>
  <c r="M187"/>
  <c r="L188"/>
  <c r="J189"/>
  <c r="P186"/>
  <c r="N187"/>
  <c r="O187" l="1"/>
  <c r="M188"/>
  <c r="L189"/>
  <c r="J190"/>
  <c r="P187"/>
  <c r="N188"/>
  <c r="O188" l="1"/>
  <c r="M189"/>
  <c r="L190"/>
  <c r="J191"/>
  <c r="P188"/>
  <c r="N189"/>
  <c r="O189" l="1"/>
  <c r="M190"/>
  <c r="L191"/>
  <c r="J192"/>
  <c r="P189"/>
  <c r="N190"/>
  <c r="O190" l="1"/>
  <c r="M191"/>
  <c r="L192"/>
  <c r="J193"/>
  <c r="P190"/>
  <c r="N191"/>
  <c r="O191" l="1"/>
  <c r="M192"/>
  <c r="L193"/>
  <c r="J194"/>
  <c r="P191"/>
  <c r="N192"/>
  <c r="O192" l="1"/>
  <c r="M193"/>
  <c r="L194"/>
  <c r="J195"/>
  <c r="P192"/>
  <c r="N193"/>
  <c r="O193" l="1"/>
  <c r="M194"/>
  <c r="L195"/>
  <c r="J196"/>
  <c r="P193"/>
  <c r="N194"/>
  <c r="O194" l="1"/>
  <c r="M195"/>
  <c r="L196"/>
  <c r="J197"/>
  <c r="P194"/>
  <c r="N195"/>
  <c r="O195" l="1"/>
  <c r="M196"/>
  <c r="L197"/>
  <c r="J198"/>
  <c r="P195"/>
  <c r="N196"/>
  <c r="O196" l="1"/>
  <c r="M197"/>
  <c r="L198"/>
  <c r="J199"/>
  <c r="P196"/>
  <c r="N197"/>
  <c r="O197" l="1"/>
  <c r="M198"/>
  <c r="L199"/>
  <c r="J200"/>
  <c r="P197"/>
  <c r="N198"/>
  <c r="O198" l="1"/>
  <c r="M199"/>
  <c r="L200"/>
  <c r="J201"/>
  <c r="P198"/>
  <c r="N199"/>
  <c r="O199" l="1"/>
  <c r="M200"/>
  <c r="L201"/>
  <c r="J202"/>
  <c r="P199"/>
  <c r="N200"/>
  <c r="O200" l="1"/>
  <c r="M201"/>
  <c r="L202"/>
  <c r="J203"/>
  <c r="P200"/>
  <c r="N201"/>
  <c r="O201" l="1"/>
  <c r="M202"/>
  <c r="L203"/>
  <c r="J204"/>
  <c r="P201"/>
  <c r="N202"/>
  <c r="O202" l="1"/>
  <c r="M203"/>
  <c r="L204"/>
  <c r="J205"/>
  <c r="P202"/>
  <c r="N203"/>
  <c r="O203" l="1"/>
  <c r="M204"/>
  <c r="L205"/>
  <c r="J206"/>
  <c r="P203"/>
  <c r="N204"/>
  <c r="O204" l="1"/>
  <c r="M205"/>
  <c r="L206"/>
  <c r="J207"/>
  <c r="P204"/>
  <c r="N205"/>
  <c r="O205" l="1"/>
  <c r="M206"/>
  <c r="L207"/>
  <c r="J208"/>
  <c r="P205"/>
  <c r="N206"/>
  <c r="O206" l="1"/>
  <c r="M207"/>
  <c r="L208"/>
  <c r="J209"/>
  <c r="P206"/>
  <c r="N207"/>
  <c r="O207" l="1"/>
  <c r="M208"/>
  <c r="L209"/>
  <c r="J210"/>
  <c r="P207"/>
  <c r="N208"/>
  <c r="O208" l="1"/>
  <c r="M209"/>
  <c r="L210"/>
  <c r="J211"/>
  <c r="P208"/>
  <c r="N209"/>
  <c r="O209" l="1"/>
  <c r="M210"/>
  <c r="L211"/>
  <c r="J212"/>
  <c r="P209"/>
  <c r="N210"/>
  <c r="O210" l="1"/>
  <c r="M211"/>
  <c r="L212"/>
  <c r="J213"/>
  <c r="P210"/>
  <c r="N211"/>
  <c r="O211" l="1"/>
  <c r="M212"/>
  <c r="L213"/>
  <c r="J214"/>
  <c r="P211"/>
  <c r="N212"/>
  <c r="O212" l="1"/>
  <c r="M213"/>
  <c r="L214"/>
  <c r="J215"/>
  <c r="P212"/>
  <c r="N213"/>
  <c r="O213" l="1"/>
  <c r="M214"/>
  <c r="L215"/>
  <c r="J216"/>
  <c r="P213"/>
  <c r="N214"/>
  <c r="O214" l="1"/>
  <c r="M215"/>
  <c r="L216"/>
  <c r="J217"/>
  <c r="P214"/>
  <c r="P215"/>
  <c r="M216" l="1"/>
  <c r="L217"/>
  <c r="J218"/>
  <c r="N215"/>
  <c r="N216"/>
  <c r="O215" l="1"/>
  <c r="O216"/>
  <c r="M217"/>
  <c r="L218"/>
  <c r="J219"/>
  <c r="P216"/>
  <c r="N217"/>
  <c r="O217" l="1"/>
  <c r="M218"/>
  <c r="L219"/>
  <c r="J220"/>
  <c r="P217"/>
  <c r="N218"/>
  <c r="O218" l="1"/>
  <c r="M219"/>
  <c r="L220"/>
  <c r="J221"/>
  <c r="P218"/>
  <c r="N219"/>
  <c r="O219" l="1"/>
  <c r="M220"/>
  <c r="L221"/>
  <c r="J222"/>
  <c r="P219"/>
  <c r="N220"/>
  <c r="O220" l="1"/>
  <c r="M221"/>
  <c r="L222"/>
  <c r="J223"/>
  <c r="P220"/>
  <c r="N221"/>
  <c r="O221" l="1"/>
  <c r="M222"/>
  <c r="L223"/>
  <c r="J224"/>
  <c r="P221"/>
  <c r="N222"/>
  <c r="O222" l="1"/>
  <c r="M223"/>
  <c r="L224"/>
  <c r="J225"/>
  <c r="P222"/>
  <c r="N223"/>
  <c r="O223" l="1"/>
  <c r="M224"/>
  <c r="L225"/>
  <c r="J226"/>
  <c r="P223"/>
  <c r="N224"/>
  <c r="O224" l="1"/>
  <c r="M225"/>
  <c r="L226"/>
  <c r="J227"/>
  <c r="P224"/>
  <c r="N225"/>
  <c r="O225" l="1"/>
  <c r="M226"/>
  <c r="L227"/>
  <c r="J228"/>
  <c r="P225"/>
  <c r="N226"/>
  <c r="O226" l="1"/>
  <c r="M227"/>
  <c r="L228"/>
  <c r="J229"/>
  <c r="P226"/>
  <c r="N227"/>
  <c r="O227" l="1"/>
  <c r="M228"/>
  <c r="L229"/>
  <c r="J230"/>
  <c r="P227"/>
  <c r="N228"/>
  <c r="O228" l="1"/>
  <c r="M229"/>
  <c r="L230"/>
  <c r="J231"/>
  <c r="P228"/>
  <c r="N229"/>
  <c r="O229" l="1"/>
  <c r="M230"/>
  <c r="L231"/>
  <c r="J232"/>
  <c r="P229"/>
  <c r="N230"/>
  <c r="O230" l="1"/>
  <c r="M231"/>
  <c r="L232"/>
  <c r="J233"/>
  <c r="P230"/>
  <c r="N231"/>
  <c r="O231" l="1"/>
  <c r="M232"/>
  <c r="L233"/>
  <c r="J234"/>
  <c r="P231"/>
  <c r="N232"/>
  <c r="O232" l="1"/>
  <c r="M233"/>
  <c r="L234"/>
  <c r="J235"/>
  <c r="P232"/>
  <c r="P233"/>
  <c r="M234" l="1"/>
  <c r="L235"/>
  <c r="J236"/>
  <c r="N233"/>
  <c r="N234"/>
  <c r="O233" l="1"/>
  <c r="O234"/>
  <c r="M235"/>
  <c r="L236"/>
  <c r="J237"/>
  <c r="P234"/>
  <c r="N235"/>
  <c r="O235" l="1"/>
  <c r="M236"/>
  <c r="L237"/>
  <c r="J238"/>
  <c r="P235"/>
  <c r="N236"/>
  <c r="O236" l="1"/>
  <c r="M237"/>
  <c r="L238"/>
  <c r="J239"/>
  <c r="P236"/>
  <c r="N237"/>
  <c r="O237" l="1"/>
  <c r="M238"/>
  <c r="L239"/>
  <c r="J240"/>
  <c r="P237"/>
  <c r="N238"/>
  <c r="O238" l="1"/>
  <c r="M239"/>
  <c r="L240"/>
  <c r="J241"/>
  <c r="P238"/>
  <c r="N239"/>
  <c r="O239" l="1"/>
  <c r="M240"/>
  <c r="L241"/>
  <c r="J242"/>
  <c r="P239"/>
  <c r="N240"/>
  <c r="O240" l="1"/>
  <c r="M241"/>
  <c r="L242"/>
  <c r="J243"/>
  <c r="P240"/>
  <c r="N241"/>
  <c r="O241" l="1"/>
  <c r="M242"/>
  <c r="L243"/>
  <c r="J244"/>
  <c r="P241"/>
  <c r="N242"/>
  <c r="O242" l="1"/>
  <c r="M243"/>
  <c r="L244"/>
  <c r="J245"/>
  <c r="P242"/>
  <c r="N243"/>
  <c r="O243" l="1"/>
  <c r="M244"/>
  <c r="L245"/>
  <c r="J246"/>
  <c r="P243"/>
  <c r="N244"/>
  <c r="O244" l="1"/>
  <c r="M245"/>
  <c r="L246"/>
  <c r="J247"/>
  <c r="P244"/>
  <c r="N245"/>
  <c r="O245" l="1"/>
  <c r="M246"/>
  <c r="L247"/>
  <c r="J248"/>
  <c r="P245"/>
  <c r="N246"/>
  <c r="O246" l="1"/>
  <c r="M247"/>
  <c r="L248"/>
  <c r="J249"/>
  <c r="P246"/>
  <c r="N247"/>
  <c r="O247" l="1"/>
  <c r="M248"/>
  <c r="L249"/>
  <c r="J250"/>
  <c r="P247"/>
  <c r="N248"/>
  <c r="O248" l="1"/>
  <c r="M249"/>
  <c r="L250"/>
  <c r="J251"/>
  <c r="P248"/>
  <c r="P249"/>
  <c r="M250" l="1"/>
  <c r="L251"/>
  <c r="J252"/>
  <c r="N249"/>
  <c r="N250"/>
  <c r="O249" l="1"/>
  <c r="O250"/>
  <c r="M251"/>
  <c r="L252"/>
  <c r="J253"/>
  <c r="P250"/>
  <c r="N251"/>
  <c r="O251" l="1"/>
  <c r="M252"/>
  <c r="L253"/>
  <c r="J254"/>
  <c r="P251"/>
  <c r="N252"/>
  <c r="O252" l="1"/>
  <c r="M253"/>
  <c r="L254"/>
  <c r="J255"/>
  <c r="P252"/>
  <c r="N253"/>
  <c r="O253" l="1"/>
  <c r="M254"/>
  <c r="L255"/>
  <c r="J256"/>
  <c r="P253"/>
  <c r="N254"/>
  <c r="O254" l="1"/>
  <c r="M255"/>
  <c r="L256"/>
  <c r="J257"/>
  <c r="P254"/>
  <c r="N255"/>
  <c r="O255" l="1"/>
  <c r="M256"/>
  <c r="L257"/>
  <c r="J258"/>
  <c r="P255"/>
  <c r="N256"/>
  <c r="O256" l="1"/>
  <c r="M257"/>
  <c r="L258"/>
  <c r="J259"/>
  <c r="P256"/>
  <c r="N257"/>
  <c r="O257" l="1"/>
  <c r="M258"/>
  <c r="L259"/>
  <c r="J260"/>
  <c r="P257"/>
  <c r="N258"/>
  <c r="O258" l="1"/>
  <c r="M259"/>
  <c r="L260"/>
  <c r="J261"/>
  <c r="P258"/>
  <c r="N259"/>
  <c r="O259" l="1"/>
  <c r="M260"/>
  <c r="L261"/>
  <c r="J262"/>
  <c r="P259"/>
  <c r="N260"/>
  <c r="O260" l="1"/>
  <c r="M261"/>
  <c r="L262"/>
  <c r="J263"/>
  <c r="P260"/>
  <c r="N261"/>
  <c r="O261" l="1"/>
  <c r="M262"/>
  <c r="L263"/>
  <c r="J264"/>
  <c r="P261"/>
  <c r="N262"/>
  <c r="O262" l="1"/>
  <c r="M263"/>
  <c r="L264"/>
  <c r="J265"/>
  <c r="P262"/>
  <c r="N263"/>
  <c r="O263" l="1"/>
  <c r="M264"/>
  <c r="L265"/>
  <c r="J266"/>
  <c r="P263"/>
  <c r="N264"/>
  <c r="O264" l="1"/>
  <c r="M265"/>
  <c r="L266"/>
  <c r="J267"/>
  <c r="P264"/>
  <c r="N265"/>
  <c r="O265" l="1"/>
  <c r="M266"/>
  <c r="L267"/>
  <c r="J268"/>
  <c r="P265"/>
  <c r="N266"/>
  <c r="O266" l="1"/>
  <c r="M267"/>
  <c r="L268"/>
  <c r="J269"/>
  <c r="P266"/>
  <c r="N267"/>
  <c r="O267" l="1"/>
  <c r="M268"/>
  <c r="L269"/>
  <c r="J270"/>
  <c r="P267"/>
  <c r="N268"/>
  <c r="O268" l="1"/>
  <c r="M269"/>
  <c r="L270"/>
  <c r="J271"/>
  <c r="P268"/>
  <c r="N269"/>
  <c r="O269" l="1"/>
  <c r="M270"/>
  <c r="L271"/>
  <c r="J272"/>
  <c r="P269"/>
  <c r="N270"/>
  <c r="O270" l="1"/>
  <c r="M271"/>
  <c r="L272"/>
  <c r="J273"/>
  <c r="P270"/>
  <c r="N271"/>
  <c r="O271" l="1"/>
  <c r="M272"/>
  <c r="L273"/>
  <c r="J274"/>
  <c r="P271"/>
  <c r="N272"/>
  <c r="O272" l="1"/>
  <c r="M273"/>
  <c r="L274"/>
  <c r="J275"/>
  <c r="P272"/>
  <c r="N273"/>
  <c r="O273" l="1"/>
  <c r="M274"/>
  <c r="L275"/>
  <c r="J276"/>
  <c r="P273"/>
  <c r="N274"/>
  <c r="O274" l="1"/>
  <c r="M275"/>
  <c r="L276"/>
  <c r="J277"/>
  <c r="P274"/>
  <c r="N275"/>
  <c r="O275" l="1"/>
  <c r="M276"/>
  <c r="L277"/>
  <c r="J278"/>
  <c r="P275"/>
  <c r="N276"/>
  <c r="O276" l="1"/>
  <c r="M277"/>
  <c r="L278"/>
  <c r="J279"/>
  <c r="P276"/>
  <c r="N277"/>
  <c r="O277" l="1"/>
  <c r="M278"/>
  <c r="L279"/>
  <c r="J280"/>
  <c r="P277"/>
  <c r="N278"/>
  <c r="O278" l="1"/>
  <c r="M279"/>
  <c r="L280"/>
  <c r="J281"/>
  <c r="P278"/>
  <c r="N279"/>
  <c r="O279" l="1"/>
  <c r="M280"/>
  <c r="L281"/>
  <c r="J282"/>
  <c r="P279"/>
  <c r="N280"/>
  <c r="O280" l="1"/>
  <c r="M281"/>
  <c r="L282"/>
  <c r="J283"/>
  <c r="P280"/>
  <c r="N281"/>
  <c r="O281" l="1"/>
  <c r="M282"/>
  <c r="L283"/>
  <c r="J284"/>
  <c r="P281"/>
  <c r="N282"/>
  <c r="O282" l="1"/>
  <c r="M283"/>
  <c r="L284"/>
  <c r="J285"/>
  <c r="P282"/>
  <c r="N283"/>
  <c r="O283" l="1"/>
  <c r="M284"/>
  <c r="L285"/>
  <c r="J286"/>
  <c r="P283"/>
  <c r="N284"/>
  <c r="O284" l="1"/>
  <c r="M285"/>
  <c r="L286"/>
  <c r="J287"/>
  <c r="P284"/>
  <c r="N285"/>
  <c r="O285" l="1"/>
  <c r="M286"/>
  <c r="L287"/>
  <c r="J288"/>
  <c r="P285"/>
  <c r="N286"/>
  <c r="O286" l="1"/>
  <c r="M287"/>
  <c r="L288"/>
  <c r="J289"/>
  <c r="P286"/>
  <c r="N287"/>
  <c r="O287" l="1"/>
  <c r="M288"/>
  <c r="L289"/>
  <c r="J290"/>
  <c r="P287"/>
  <c r="N288"/>
  <c r="O288" l="1"/>
  <c r="M289"/>
  <c r="L290"/>
  <c r="J291"/>
  <c r="P288"/>
  <c r="N289"/>
  <c r="O289" l="1"/>
  <c r="M290"/>
  <c r="L291"/>
  <c r="J292"/>
  <c r="P289"/>
  <c r="N290"/>
  <c r="O290" l="1"/>
  <c r="M291"/>
  <c r="L292"/>
  <c r="J293"/>
  <c r="P290"/>
  <c r="N291"/>
  <c r="O291" l="1"/>
  <c r="M292"/>
  <c r="L293"/>
  <c r="J294"/>
  <c r="P291"/>
  <c r="N292"/>
  <c r="O292" l="1"/>
  <c r="M293"/>
  <c r="L294"/>
  <c r="J295"/>
  <c r="P292"/>
  <c r="N293"/>
  <c r="O293" l="1"/>
  <c r="M294"/>
  <c r="L295"/>
  <c r="J296"/>
  <c r="P293"/>
  <c r="N294"/>
  <c r="O294" l="1"/>
  <c r="M295"/>
  <c r="L296"/>
  <c r="J297"/>
  <c r="P294"/>
  <c r="N295"/>
  <c r="O295" l="1"/>
  <c r="M296"/>
  <c r="L297"/>
  <c r="J298"/>
  <c r="P295"/>
  <c r="N296"/>
  <c r="O296" l="1"/>
  <c r="M297"/>
  <c r="L298"/>
  <c r="J299"/>
  <c r="P296"/>
  <c r="N297"/>
  <c r="O297" l="1"/>
  <c r="M298"/>
  <c r="L299"/>
  <c r="J300"/>
  <c r="P297"/>
  <c r="N298"/>
  <c r="O298" l="1"/>
  <c r="M299"/>
  <c r="L300"/>
  <c r="J301"/>
  <c r="P298"/>
  <c r="N299"/>
  <c r="O299" l="1"/>
  <c r="M300"/>
  <c r="L301"/>
  <c r="J302"/>
  <c r="P299"/>
  <c r="N300"/>
  <c r="O300" l="1"/>
  <c r="M301"/>
  <c r="L302"/>
  <c r="J303"/>
  <c r="P300"/>
  <c r="N301"/>
  <c r="O301" l="1"/>
  <c r="M302"/>
  <c r="L303"/>
  <c r="J304"/>
  <c r="P301"/>
  <c r="N302"/>
  <c r="O302" l="1"/>
  <c r="M303"/>
  <c r="L304"/>
  <c r="J305"/>
  <c r="P302"/>
  <c r="N303"/>
  <c r="O303" l="1"/>
  <c r="M304"/>
  <c r="L305"/>
  <c r="J306"/>
  <c r="P303"/>
  <c r="N304"/>
  <c r="O304" l="1"/>
  <c r="M305"/>
  <c r="L306"/>
  <c r="J307"/>
  <c r="P304"/>
  <c r="N305"/>
  <c r="O305" l="1"/>
  <c r="M306"/>
  <c r="L307"/>
  <c r="J308"/>
  <c r="P305"/>
  <c r="N306"/>
  <c r="O306" l="1"/>
  <c r="M307"/>
  <c r="L308"/>
  <c r="J309"/>
  <c r="P306"/>
  <c r="N307"/>
  <c r="O307" l="1"/>
  <c r="M308"/>
  <c r="L309"/>
  <c r="J310"/>
  <c r="P307"/>
  <c r="N308"/>
  <c r="O308" l="1"/>
  <c r="M309"/>
  <c r="L310"/>
  <c r="J311"/>
  <c r="P308"/>
  <c r="N309"/>
  <c r="O309" l="1"/>
  <c r="M310"/>
  <c r="L311"/>
  <c r="J312"/>
  <c r="P309"/>
  <c r="N310"/>
  <c r="O310" l="1"/>
  <c r="M311"/>
  <c r="L312"/>
  <c r="J313"/>
  <c r="P310"/>
  <c r="N311"/>
  <c r="O311" l="1"/>
  <c r="M312"/>
  <c r="L313"/>
  <c r="J314"/>
  <c r="P311"/>
  <c r="N312"/>
  <c r="O312" l="1"/>
  <c r="M313"/>
  <c r="L314"/>
  <c r="J315"/>
  <c r="P312"/>
  <c r="N313"/>
  <c r="O313" l="1"/>
  <c r="M314"/>
  <c r="L315"/>
  <c r="J316"/>
  <c r="P313"/>
  <c r="N314"/>
  <c r="O314" l="1"/>
  <c r="M315"/>
  <c r="L316"/>
  <c r="J317"/>
  <c r="P314"/>
  <c r="N315"/>
  <c r="O315" l="1"/>
  <c r="M316"/>
  <c r="L317"/>
  <c r="J318"/>
  <c r="P315"/>
  <c r="N316"/>
  <c r="O316" l="1"/>
  <c r="M317"/>
  <c r="L318"/>
  <c r="J319"/>
  <c r="P316"/>
  <c r="N317"/>
  <c r="O317" l="1"/>
  <c r="M318"/>
  <c r="L319"/>
  <c r="J320"/>
  <c r="P317"/>
  <c r="N318"/>
  <c r="O318" l="1"/>
  <c r="M319"/>
  <c r="L320"/>
  <c r="J321"/>
  <c r="P318"/>
  <c r="N319"/>
  <c r="O319" l="1"/>
  <c r="M320"/>
  <c r="L321"/>
  <c r="J322"/>
  <c r="P319"/>
  <c r="N320"/>
  <c r="O320" l="1"/>
  <c r="M321"/>
  <c r="L322"/>
  <c r="J323"/>
  <c r="P320"/>
  <c r="N321"/>
  <c r="O321" l="1"/>
  <c r="M322"/>
  <c r="L323"/>
  <c r="J324"/>
  <c r="P321"/>
  <c r="N322"/>
  <c r="O322" l="1"/>
  <c r="M323"/>
  <c r="L324"/>
  <c r="J325"/>
  <c r="P322"/>
  <c r="N323"/>
  <c r="O323" l="1"/>
  <c r="M324"/>
  <c r="L325"/>
  <c r="J326"/>
  <c r="P323"/>
  <c r="N324"/>
  <c r="O324" l="1"/>
  <c r="M325"/>
  <c r="L326"/>
  <c r="J327"/>
  <c r="P324"/>
  <c r="N325"/>
  <c r="O325" l="1"/>
  <c r="M326"/>
  <c r="L327"/>
  <c r="J328"/>
  <c r="P325"/>
  <c r="N326"/>
  <c r="O326" l="1"/>
  <c r="M327"/>
  <c r="L328"/>
  <c r="J329"/>
  <c r="P326"/>
  <c r="N327"/>
  <c r="O327" l="1"/>
  <c r="M328"/>
  <c r="L329"/>
  <c r="J330"/>
  <c r="P327"/>
  <c r="N328"/>
  <c r="O328" l="1"/>
  <c r="M329"/>
  <c r="L330"/>
  <c r="J331"/>
  <c r="P328"/>
  <c r="N329"/>
  <c r="O329" l="1"/>
  <c r="M330"/>
  <c r="L331"/>
  <c r="J332"/>
  <c r="P329"/>
  <c r="N330"/>
  <c r="O330" l="1"/>
  <c r="M331"/>
  <c r="L332"/>
  <c r="J333"/>
  <c r="P330"/>
  <c r="N331"/>
  <c r="O331" l="1"/>
  <c r="M332"/>
  <c r="L333"/>
  <c r="J334"/>
  <c r="P331"/>
  <c r="N332"/>
  <c r="O332" l="1"/>
  <c r="M333"/>
  <c r="L334"/>
  <c r="J335"/>
  <c r="P332"/>
  <c r="N333"/>
  <c r="O333" l="1"/>
  <c r="M334"/>
  <c r="L335"/>
  <c r="J336"/>
  <c r="P333"/>
  <c r="N334"/>
  <c r="O334" l="1"/>
  <c r="M335"/>
  <c r="L336"/>
  <c r="J337"/>
  <c r="P334"/>
  <c r="N335"/>
  <c r="O335" l="1"/>
  <c r="M336"/>
  <c r="L337"/>
  <c r="J338"/>
  <c r="P335"/>
  <c r="N336"/>
  <c r="O336" l="1"/>
  <c r="M337"/>
  <c r="L338"/>
  <c r="J339"/>
  <c r="P336"/>
  <c r="N337"/>
  <c r="O337" l="1"/>
  <c r="M338"/>
  <c r="L339"/>
  <c r="J340"/>
  <c r="P337"/>
  <c r="N338"/>
  <c r="O338" l="1"/>
  <c r="M339"/>
  <c r="L340"/>
  <c r="J341"/>
  <c r="P338"/>
  <c r="N339"/>
  <c r="O339" l="1"/>
  <c r="M340"/>
  <c r="L341"/>
  <c r="J342"/>
  <c r="P339"/>
  <c r="N340"/>
  <c r="O340" l="1"/>
  <c r="M341"/>
  <c r="L342"/>
  <c r="J343"/>
  <c r="P340"/>
  <c r="N341"/>
  <c r="O341" l="1"/>
  <c r="M342"/>
  <c r="L343"/>
  <c r="J344"/>
  <c r="P341"/>
  <c r="N342"/>
  <c r="O342" l="1"/>
  <c r="M343"/>
  <c r="L344"/>
  <c r="J345"/>
  <c r="P342"/>
  <c r="N343"/>
  <c r="O343" l="1"/>
  <c r="M344"/>
  <c r="L345"/>
  <c r="J346"/>
  <c r="P343"/>
  <c r="N344"/>
  <c r="O344" l="1"/>
  <c r="M345"/>
  <c r="L346"/>
  <c r="J347"/>
  <c r="P344"/>
  <c r="N345"/>
  <c r="O345" l="1"/>
  <c r="M346"/>
  <c r="L347"/>
  <c r="J348"/>
  <c r="P345"/>
  <c r="N346"/>
  <c r="O346" l="1"/>
  <c r="M347"/>
  <c r="L348"/>
  <c r="J349"/>
  <c r="P346"/>
  <c r="N347"/>
  <c r="O347" l="1"/>
  <c r="M348"/>
  <c r="L349"/>
  <c r="J350"/>
  <c r="P347"/>
  <c r="N348"/>
  <c r="O348" l="1"/>
  <c r="M349"/>
  <c r="L350"/>
  <c r="J351"/>
  <c r="P348"/>
  <c r="N349"/>
  <c r="O349" l="1"/>
  <c r="M350"/>
  <c r="L351"/>
  <c r="J352"/>
  <c r="P349"/>
  <c r="N350"/>
  <c r="O350" l="1"/>
  <c r="M351"/>
  <c r="L352"/>
  <c r="J353"/>
  <c r="P350"/>
  <c r="N351"/>
  <c r="O351" l="1"/>
  <c r="M352"/>
  <c r="L353"/>
  <c r="J354"/>
  <c r="P351"/>
  <c r="N352"/>
  <c r="O352" l="1"/>
  <c r="M353"/>
  <c r="L354"/>
  <c r="J355"/>
  <c r="P352"/>
  <c r="N353"/>
  <c r="O353" l="1"/>
  <c r="M354"/>
  <c r="L355"/>
  <c r="J356"/>
  <c r="P353"/>
  <c r="N354"/>
  <c r="O354" l="1"/>
  <c r="M355"/>
  <c r="L356"/>
  <c r="J357"/>
  <c r="P354"/>
  <c r="N355"/>
  <c r="O355" l="1"/>
  <c r="M356"/>
  <c r="L357"/>
  <c r="J358"/>
  <c r="P355"/>
  <c r="N356"/>
  <c r="O356" l="1"/>
  <c r="M357"/>
  <c r="L358"/>
  <c r="J359"/>
  <c r="P356"/>
  <c r="N357"/>
  <c r="O357" l="1"/>
  <c r="M358"/>
  <c r="L359"/>
  <c r="J360"/>
  <c r="P357"/>
  <c r="N358"/>
  <c r="O358" l="1"/>
  <c r="M359"/>
  <c r="L360"/>
  <c r="J361"/>
  <c r="P358"/>
  <c r="N359"/>
  <c r="O359" l="1"/>
  <c r="M360"/>
  <c r="L361"/>
  <c r="J362"/>
  <c r="P359"/>
  <c r="N360"/>
  <c r="O360" l="1"/>
  <c r="M361"/>
  <c r="L362"/>
  <c r="J363"/>
  <c r="P360"/>
  <c r="N361"/>
  <c r="O361" l="1"/>
  <c r="M362"/>
  <c r="L363"/>
  <c r="J364"/>
  <c r="P361"/>
  <c r="N362"/>
  <c r="O362" l="1"/>
  <c r="M363"/>
  <c r="L364"/>
  <c r="J365"/>
  <c r="P362"/>
  <c r="N363"/>
  <c r="O363" l="1"/>
  <c r="M364"/>
  <c r="L365"/>
  <c r="J366"/>
  <c r="P363"/>
  <c r="N364"/>
  <c r="O364" l="1"/>
  <c r="M365"/>
  <c r="L366"/>
  <c r="J367"/>
  <c r="P364"/>
  <c r="N365"/>
  <c r="O365" l="1"/>
  <c r="M366"/>
  <c r="L367"/>
  <c r="J368"/>
  <c r="P365"/>
  <c r="N366"/>
  <c r="O366" l="1"/>
  <c r="M367"/>
  <c r="L368"/>
  <c r="J369"/>
  <c r="P366"/>
  <c r="N367"/>
  <c r="O367" l="1"/>
  <c r="M368"/>
  <c r="L369"/>
  <c r="J370"/>
  <c r="P367"/>
  <c r="N368"/>
  <c r="O368" l="1"/>
  <c r="M369"/>
  <c r="L370"/>
  <c r="J371"/>
  <c r="P368"/>
  <c r="N369"/>
  <c r="O369" l="1"/>
  <c r="M370"/>
  <c r="L371"/>
  <c r="J372"/>
  <c r="P369"/>
  <c r="N370"/>
  <c r="O370" l="1"/>
  <c r="M371"/>
  <c r="L372"/>
  <c r="J373"/>
  <c r="P370"/>
  <c r="N371"/>
  <c r="O371" l="1"/>
  <c r="M372"/>
  <c r="L373"/>
  <c r="J374"/>
  <c r="P371"/>
  <c r="N372"/>
  <c r="O372" l="1"/>
  <c r="M373"/>
  <c r="L374"/>
  <c r="J375"/>
  <c r="P372"/>
  <c r="N373"/>
  <c r="O373" l="1"/>
  <c r="M374"/>
  <c r="L375"/>
  <c r="J376"/>
  <c r="P373"/>
  <c r="N374"/>
  <c r="O374" l="1"/>
  <c r="M375"/>
  <c r="L376"/>
  <c r="J377"/>
  <c r="P374"/>
  <c r="N375"/>
  <c r="O375" l="1"/>
  <c r="M376"/>
  <c r="L377"/>
  <c r="J378"/>
  <c r="P375"/>
  <c r="N376"/>
  <c r="O376" l="1"/>
  <c r="M377"/>
  <c r="L378"/>
  <c r="J379"/>
  <c r="P376"/>
  <c r="N377"/>
  <c r="O377" l="1"/>
  <c r="M378"/>
  <c r="L379"/>
  <c r="J380"/>
  <c r="P377"/>
  <c r="N378"/>
  <c r="O378" l="1"/>
  <c r="M379"/>
  <c r="L380"/>
  <c r="J381"/>
  <c r="P378"/>
  <c r="N379"/>
  <c r="O379" l="1"/>
  <c r="M380"/>
  <c r="L381"/>
  <c r="J382"/>
  <c r="P379"/>
  <c r="N380"/>
  <c r="O380" l="1"/>
  <c r="M381"/>
  <c r="L382"/>
  <c r="J383"/>
  <c r="P380"/>
  <c r="N381"/>
  <c r="O381" l="1"/>
  <c r="M382"/>
  <c r="L383"/>
  <c r="J384"/>
  <c r="P381"/>
  <c r="N382"/>
  <c r="O382" l="1"/>
  <c r="M383"/>
  <c r="L384"/>
  <c r="J385"/>
  <c r="P382"/>
  <c r="N383"/>
  <c r="O383" l="1"/>
  <c r="M384"/>
  <c r="L385"/>
  <c r="J386"/>
  <c r="P383"/>
  <c r="N384"/>
  <c r="O384" l="1"/>
  <c r="M385"/>
  <c r="L386"/>
  <c r="J387"/>
  <c r="P384"/>
  <c r="N385"/>
  <c r="O385" l="1"/>
  <c r="M386"/>
  <c r="L387"/>
  <c r="J388"/>
  <c r="P385"/>
  <c r="N386"/>
  <c r="O386" l="1"/>
  <c r="M387"/>
  <c r="L388"/>
  <c r="J389"/>
  <c r="P386"/>
  <c r="N387"/>
  <c r="O387" l="1"/>
  <c r="M388"/>
  <c r="L389"/>
  <c r="J390"/>
  <c r="P387"/>
  <c r="N388"/>
  <c r="O388" l="1"/>
  <c r="M389"/>
  <c r="L390"/>
  <c r="J391"/>
  <c r="P388"/>
  <c r="N389"/>
  <c r="O389" l="1"/>
  <c r="M390"/>
  <c r="L391"/>
  <c r="J392"/>
  <c r="P389"/>
  <c r="N390"/>
  <c r="O390" l="1"/>
  <c r="M391"/>
  <c r="L392"/>
  <c r="J393"/>
  <c r="P390"/>
  <c r="N391"/>
  <c r="O391" l="1"/>
  <c r="M392"/>
  <c r="L393"/>
  <c r="J394"/>
  <c r="P391"/>
  <c r="N392"/>
  <c r="O392" l="1"/>
  <c r="M393"/>
  <c r="L394"/>
  <c r="J395"/>
  <c r="P392"/>
  <c r="N393"/>
  <c r="O393" l="1"/>
  <c r="M394"/>
  <c r="L395"/>
  <c r="J396"/>
  <c r="P393"/>
  <c r="N394"/>
  <c r="O394" l="1"/>
  <c r="M395"/>
  <c r="L396"/>
  <c r="J397"/>
  <c r="P394"/>
  <c r="N395"/>
  <c r="O395" l="1"/>
  <c r="M396"/>
  <c r="L397"/>
  <c r="J398"/>
  <c r="P395"/>
  <c r="N396"/>
  <c r="O396" l="1"/>
  <c r="M397"/>
  <c r="L398"/>
  <c r="J399"/>
  <c r="P396"/>
  <c r="N397"/>
  <c r="O397" l="1"/>
  <c r="M398"/>
  <c r="L399"/>
  <c r="J400"/>
  <c r="P397"/>
  <c r="N398"/>
  <c r="O398" l="1"/>
  <c r="M399"/>
  <c r="L400"/>
  <c r="J401"/>
  <c r="P398"/>
  <c r="N399"/>
  <c r="O399" l="1"/>
  <c r="M400"/>
  <c r="L401"/>
  <c r="J402"/>
  <c r="P399"/>
  <c r="P400"/>
  <c r="M401" l="1"/>
  <c r="L402"/>
  <c r="J403"/>
  <c r="N400"/>
  <c r="N401"/>
  <c r="O400" l="1"/>
  <c r="O401"/>
  <c r="M402"/>
  <c r="L403"/>
  <c r="J404"/>
  <c r="P401"/>
  <c r="N402"/>
  <c r="O402" l="1"/>
  <c r="M403"/>
  <c r="L404"/>
  <c r="J405"/>
  <c r="P402"/>
  <c r="N403"/>
  <c r="O403" l="1"/>
  <c r="M404"/>
  <c r="L405"/>
  <c r="J406"/>
  <c r="P403"/>
  <c r="N404"/>
  <c r="O404" l="1"/>
  <c r="M405"/>
  <c r="L406"/>
  <c r="J407"/>
  <c r="P404"/>
  <c r="N405"/>
  <c r="O405" l="1"/>
  <c r="M406"/>
  <c r="L407"/>
  <c r="J408"/>
  <c r="P405"/>
  <c r="N406"/>
  <c r="O406" l="1"/>
  <c r="M407"/>
  <c r="L408"/>
  <c r="J409"/>
  <c r="P406"/>
  <c r="N407"/>
  <c r="O407" l="1"/>
  <c r="M408"/>
  <c r="L409"/>
  <c r="J410"/>
  <c r="P407"/>
  <c r="N408"/>
  <c r="O408" l="1"/>
  <c r="M409"/>
  <c r="L410"/>
  <c r="J411"/>
  <c r="P408"/>
  <c r="N409"/>
  <c r="O409" l="1"/>
  <c r="M410"/>
  <c r="L411"/>
  <c r="J412"/>
  <c r="P409"/>
  <c r="N410"/>
  <c r="O410" l="1"/>
  <c r="M411"/>
  <c r="L412"/>
  <c r="J413"/>
  <c r="P410"/>
  <c r="N411"/>
  <c r="O411" l="1"/>
  <c r="M412"/>
  <c r="L413"/>
  <c r="J414"/>
  <c r="P411"/>
  <c r="N412"/>
  <c r="O412" l="1"/>
  <c r="M413"/>
  <c r="L414"/>
  <c r="J415"/>
  <c r="P412"/>
  <c r="N413"/>
  <c r="O413" l="1"/>
  <c r="M414"/>
  <c r="L415"/>
  <c r="J416"/>
  <c r="P413"/>
  <c r="N414"/>
  <c r="O414" l="1"/>
  <c r="M415"/>
  <c r="L416"/>
  <c r="J417"/>
  <c r="P414"/>
  <c r="N415"/>
  <c r="O415" l="1"/>
  <c r="M416"/>
  <c r="L417"/>
  <c r="J418"/>
  <c r="P415"/>
  <c r="N416"/>
  <c r="O416" l="1"/>
  <c r="M417"/>
  <c r="L418"/>
  <c r="J419"/>
  <c r="P416"/>
  <c r="N417"/>
  <c r="O417" l="1"/>
  <c r="M418"/>
  <c r="L419"/>
  <c r="J420"/>
  <c r="P417"/>
  <c r="N418"/>
  <c r="O418" l="1"/>
  <c r="M419"/>
  <c r="L420"/>
  <c r="J421"/>
  <c r="P418"/>
  <c r="N419"/>
  <c r="O419" l="1"/>
  <c r="M420"/>
  <c r="L421"/>
  <c r="J422"/>
  <c r="P419"/>
  <c r="N420"/>
  <c r="O420" l="1"/>
  <c r="M421"/>
  <c r="L422"/>
  <c r="J423"/>
  <c r="P420"/>
  <c r="N421"/>
  <c r="O421" l="1"/>
  <c r="M422"/>
  <c r="L423"/>
  <c r="J424"/>
  <c r="P421"/>
  <c r="N422"/>
  <c r="O422" l="1"/>
  <c r="M423"/>
  <c r="L424"/>
  <c r="J425"/>
  <c r="P422"/>
  <c r="N423"/>
  <c r="O423" l="1"/>
  <c r="M424"/>
  <c r="L425"/>
  <c r="J426"/>
  <c r="P423"/>
  <c r="N424"/>
  <c r="O424" l="1"/>
  <c r="M425"/>
  <c r="L426"/>
  <c r="J427"/>
  <c r="P424"/>
  <c r="N425"/>
  <c r="O425" l="1"/>
  <c r="M426"/>
  <c r="L427"/>
  <c r="J428"/>
  <c r="P425"/>
  <c r="N426"/>
  <c r="O426" l="1"/>
  <c r="M427"/>
  <c r="L428"/>
  <c r="J429"/>
  <c r="P426"/>
  <c r="N427"/>
  <c r="O427" l="1"/>
  <c r="M428"/>
  <c r="L429"/>
  <c r="J430"/>
  <c r="P427"/>
  <c r="N428"/>
  <c r="O428" l="1"/>
  <c r="M429"/>
  <c r="L430"/>
  <c r="J431"/>
  <c r="P428"/>
  <c r="N429"/>
  <c r="O429" l="1"/>
  <c r="M430"/>
  <c r="L431"/>
  <c r="J432"/>
  <c r="P429"/>
  <c r="N430"/>
  <c r="O430" l="1"/>
  <c r="M431"/>
  <c r="L432"/>
  <c r="J433"/>
  <c r="P430"/>
  <c r="N431"/>
  <c r="O431" l="1"/>
  <c r="M432"/>
  <c r="L433"/>
  <c r="J434"/>
  <c r="P431"/>
  <c r="N432"/>
  <c r="O432" l="1"/>
  <c r="M433"/>
  <c r="L434"/>
  <c r="J435"/>
  <c r="P432"/>
  <c r="N433"/>
  <c r="O433" l="1"/>
  <c r="M434"/>
  <c r="L435"/>
  <c r="J436"/>
  <c r="P433"/>
  <c r="N434"/>
  <c r="O434" l="1"/>
  <c r="M435"/>
  <c r="L436"/>
  <c r="J437"/>
  <c r="P434"/>
  <c r="N435"/>
  <c r="O435" l="1"/>
  <c r="M436"/>
  <c r="L437"/>
  <c r="J438"/>
  <c r="P435"/>
  <c r="N436"/>
  <c r="O436" l="1"/>
  <c r="M437"/>
  <c r="L438"/>
  <c r="J439"/>
  <c r="P436"/>
  <c r="N437"/>
  <c r="O437" l="1"/>
  <c r="M438"/>
  <c r="L439"/>
  <c r="J440"/>
  <c r="P437"/>
  <c r="N438"/>
  <c r="O438" l="1"/>
  <c r="M439"/>
  <c r="L440"/>
  <c r="J441"/>
  <c r="P438"/>
  <c r="N439"/>
  <c r="O439" l="1"/>
  <c r="M440"/>
  <c r="L441"/>
  <c r="J442"/>
  <c r="P439"/>
  <c r="N440"/>
  <c r="O440" l="1"/>
  <c r="M441"/>
  <c r="L442"/>
  <c r="J443"/>
  <c r="P440"/>
  <c r="N441"/>
  <c r="O441" l="1"/>
  <c r="M442"/>
  <c r="L443"/>
  <c r="J444"/>
  <c r="P441"/>
  <c r="N442"/>
  <c r="O442" l="1"/>
  <c r="M443"/>
  <c r="L444"/>
  <c r="J445"/>
  <c r="P442"/>
  <c r="N443"/>
  <c r="O443" l="1"/>
  <c r="M444"/>
  <c r="L445"/>
  <c r="J446"/>
  <c r="P443"/>
  <c r="N444"/>
  <c r="O444" l="1"/>
  <c r="M445"/>
  <c r="L446"/>
  <c r="J447"/>
  <c r="P444"/>
  <c r="N445"/>
  <c r="O445" l="1"/>
  <c r="M446"/>
  <c r="L447"/>
  <c r="J448"/>
  <c r="P445"/>
  <c r="N446"/>
  <c r="O446" l="1"/>
  <c r="M447"/>
  <c r="L448"/>
  <c r="J449"/>
  <c r="P446"/>
  <c r="N447"/>
  <c r="O447" l="1"/>
  <c r="M448"/>
  <c r="L449"/>
  <c r="J450"/>
  <c r="P447"/>
  <c r="N448"/>
  <c r="O448" l="1"/>
  <c r="M449"/>
  <c r="L450"/>
  <c r="J451"/>
  <c r="P448"/>
  <c r="N449"/>
  <c r="O449" l="1"/>
  <c r="M450"/>
  <c r="L451"/>
  <c r="J452"/>
  <c r="P449"/>
  <c r="N450"/>
  <c r="O450" l="1"/>
  <c r="M451"/>
  <c r="L452"/>
  <c r="J453"/>
  <c r="P450"/>
  <c r="N451"/>
  <c r="O451" l="1"/>
  <c r="M452"/>
  <c r="L453"/>
  <c r="J454"/>
  <c r="P451"/>
  <c r="N452"/>
  <c r="O452" l="1"/>
  <c r="M453"/>
  <c r="L454"/>
  <c r="J455"/>
  <c r="P452"/>
  <c r="N453"/>
  <c r="O453" l="1"/>
  <c r="M454"/>
  <c r="L455"/>
  <c r="J456"/>
  <c r="P453"/>
  <c r="N454"/>
  <c r="O454" l="1"/>
  <c r="M455"/>
  <c r="L456"/>
  <c r="J457"/>
  <c r="P454"/>
  <c r="N455"/>
  <c r="O455" l="1"/>
  <c r="M456"/>
  <c r="L457"/>
  <c r="J458"/>
  <c r="P455"/>
  <c r="N456"/>
  <c r="O456" l="1"/>
  <c r="M457"/>
  <c r="L458"/>
  <c r="J459"/>
  <c r="P456"/>
  <c r="N457"/>
  <c r="O457" l="1"/>
  <c r="M458"/>
  <c r="L459"/>
  <c r="J460"/>
  <c r="P457"/>
  <c r="N458"/>
  <c r="O458" l="1"/>
  <c r="M459"/>
  <c r="L460"/>
  <c r="J461"/>
  <c r="P458"/>
  <c r="N459"/>
  <c r="O459" l="1"/>
  <c r="M460"/>
  <c r="L461"/>
  <c r="J462"/>
  <c r="P459"/>
  <c r="N460"/>
  <c r="O460" l="1"/>
  <c r="M461"/>
  <c r="L462"/>
  <c r="J463"/>
  <c r="P460"/>
  <c r="N461"/>
  <c r="O461" l="1"/>
  <c r="M462"/>
  <c r="L463"/>
  <c r="J464"/>
  <c r="P461"/>
  <c r="N462"/>
  <c r="O462" l="1"/>
  <c r="M463"/>
  <c r="L464"/>
  <c r="J465"/>
  <c r="P462"/>
  <c r="N463"/>
  <c r="O463" l="1"/>
  <c r="M464"/>
  <c r="L465"/>
  <c r="J466"/>
  <c r="P463"/>
  <c r="N464"/>
  <c r="O464" l="1"/>
  <c r="M465"/>
  <c r="L466"/>
  <c r="J467"/>
  <c r="P464"/>
  <c r="N465"/>
  <c r="O465" l="1"/>
  <c r="M466"/>
  <c r="L467"/>
  <c r="J468"/>
  <c r="P465"/>
  <c r="N466"/>
  <c r="O466" l="1"/>
  <c r="M467"/>
  <c r="L468"/>
  <c r="J469"/>
  <c r="P466"/>
  <c r="N467"/>
  <c r="O467" l="1"/>
  <c r="M468"/>
  <c r="L469"/>
  <c r="J470"/>
  <c r="P467"/>
  <c r="N468"/>
  <c r="O468" l="1"/>
  <c r="M469"/>
  <c r="L470"/>
  <c r="J471"/>
  <c r="P468"/>
  <c r="N469"/>
  <c r="O469" l="1"/>
  <c r="M470"/>
  <c r="L471"/>
  <c r="J472"/>
  <c r="P469"/>
  <c r="N470"/>
  <c r="O470" l="1"/>
  <c r="M471"/>
  <c r="L472"/>
  <c r="J473"/>
  <c r="P470"/>
  <c r="N471"/>
  <c r="O471" l="1"/>
  <c r="M472"/>
  <c r="L473"/>
  <c r="J474"/>
  <c r="P471"/>
  <c r="N472"/>
  <c r="O472" l="1"/>
  <c r="M473"/>
  <c r="L474"/>
  <c r="J475"/>
  <c r="P472"/>
  <c r="N473"/>
  <c r="O473" l="1"/>
  <c r="M474"/>
  <c r="L475"/>
  <c r="J476"/>
  <c r="P473"/>
  <c r="N474"/>
  <c r="O474" l="1"/>
  <c r="M475"/>
  <c r="L476"/>
  <c r="J477"/>
  <c r="P474"/>
  <c r="N475"/>
  <c r="O475" l="1"/>
  <c r="M476"/>
  <c r="L477"/>
  <c r="J478"/>
  <c r="P475"/>
  <c r="N476"/>
  <c r="O476" l="1"/>
  <c r="M477"/>
  <c r="L478"/>
  <c r="J479"/>
  <c r="P476"/>
  <c r="N477"/>
  <c r="O477" l="1"/>
  <c r="M478"/>
  <c r="L479"/>
  <c r="J480"/>
  <c r="P477"/>
  <c r="N478"/>
  <c r="O478" l="1"/>
  <c r="M479"/>
  <c r="L480"/>
  <c r="J481"/>
  <c r="P478"/>
  <c r="N479"/>
  <c r="O479" l="1"/>
  <c r="M480"/>
  <c r="L481"/>
  <c r="J482"/>
  <c r="P479"/>
  <c r="N480"/>
  <c r="O480" l="1"/>
  <c r="M481"/>
  <c r="L482"/>
  <c r="J483"/>
  <c r="P480"/>
  <c r="N481"/>
  <c r="O481" l="1"/>
  <c r="M482"/>
  <c r="L483"/>
  <c r="J484"/>
  <c r="P481"/>
  <c r="N482"/>
  <c r="O482" l="1"/>
  <c r="M483"/>
  <c r="L484"/>
  <c r="J485"/>
  <c r="P482"/>
  <c r="N483"/>
  <c r="O483" l="1"/>
  <c r="M484"/>
  <c r="L485"/>
  <c r="J486"/>
  <c r="P483"/>
  <c r="N484"/>
  <c r="O484" l="1"/>
  <c r="M485"/>
  <c r="L486"/>
  <c r="J487"/>
  <c r="P484"/>
  <c r="N485"/>
  <c r="O485" l="1"/>
  <c r="M486"/>
  <c r="L487"/>
  <c r="J488"/>
  <c r="P485"/>
  <c r="N486"/>
  <c r="O486" l="1"/>
  <c r="M487"/>
  <c r="L488"/>
  <c r="J489"/>
  <c r="P486"/>
  <c r="N487"/>
  <c r="O487" l="1"/>
  <c r="M488"/>
  <c r="L489"/>
  <c r="J490"/>
  <c r="P487"/>
  <c r="N488"/>
  <c r="O488" l="1"/>
  <c r="M489"/>
  <c r="L490"/>
  <c r="J491"/>
  <c r="P488"/>
  <c r="N489"/>
  <c r="O489" l="1"/>
  <c r="M490"/>
  <c r="L491"/>
  <c r="J492"/>
  <c r="P489"/>
  <c r="N490"/>
  <c r="O490" l="1"/>
  <c r="M491"/>
  <c r="L492"/>
  <c r="J493"/>
  <c r="P490"/>
  <c r="N491"/>
  <c r="O491" l="1"/>
  <c r="M492"/>
  <c r="L493"/>
  <c r="J494"/>
  <c r="P491"/>
  <c r="N492"/>
  <c r="O492" l="1"/>
  <c r="M493"/>
  <c r="L494"/>
  <c r="J495"/>
  <c r="P492"/>
  <c r="N493"/>
  <c r="O493" l="1"/>
  <c r="M494"/>
  <c r="L495"/>
  <c r="J496"/>
  <c r="P493"/>
  <c r="N494"/>
  <c r="O494" l="1"/>
  <c r="M495"/>
  <c r="L496"/>
  <c r="J497"/>
  <c r="P494"/>
  <c r="N495"/>
  <c r="O495" l="1"/>
  <c r="M496"/>
  <c r="L497"/>
  <c r="J498"/>
  <c r="P495"/>
  <c r="N496"/>
  <c r="O496" l="1"/>
  <c r="M497"/>
  <c r="L498"/>
  <c r="J499"/>
  <c r="P496"/>
  <c r="N497"/>
  <c r="O497" l="1"/>
  <c r="M498"/>
  <c r="L499"/>
  <c r="J500"/>
  <c r="P497"/>
  <c r="N498"/>
  <c r="O498" l="1"/>
  <c r="M499"/>
  <c r="L500"/>
  <c r="J501"/>
  <c r="L501" s="1"/>
  <c r="P498"/>
  <c r="N499"/>
  <c r="O499" l="1"/>
  <c r="M500"/>
  <c r="M501"/>
  <c r="P499"/>
  <c r="N501"/>
  <c r="N500"/>
  <c r="O500" l="1"/>
  <c r="O501"/>
  <c r="D5" i="25"/>
  <c r="M5"/>
  <c r="G5"/>
  <c r="J5"/>
  <c r="Q5"/>
  <c r="P501" i="31"/>
  <c r="L5" i="25"/>
  <c r="H5"/>
  <c r="I5"/>
  <c r="O5"/>
  <c r="P5"/>
  <c r="E5"/>
  <c r="N5"/>
  <c r="P500" i="31"/>
  <c r="K5" i="25"/>
  <c r="F5"/>
  <c r="Q19" i="27" l="1"/>
  <c r="Q18"/>
  <c r="Q17"/>
  <c r="P8"/>
  <c r="P7"/>
  <c r="O10"/>
  <c r="O4"/>
  <c r="O6"/>
  <c r="BM4" i="9"/>
  <c r="BM3"/>
  <c r="B9" i="25"/>
  <c r="R9" l="1"/>
  <c r="P9"/>
  <c r="D9"/>
  <c r="K9"/>
  <c r="J9"/>
  <c r="M9"/>
  <c r="Q9"/>
  <c r="O9"/>
  <c r="B10"/>
  <c r="E9"/>
  <c r="C5"/>
  <c r="L9"/>
  <c r="I9"/>
  <c r="G9"/>
  <c r="F9"/>
  <c r="H9"/>
  <c r="N9"/>
  <c r="R10" l="1"/>
  <c r="J10"/>
  <c r="F10"/>
  <c r="H10"/>
  <c r="O10"/>
  <c r="C10"/>
  <c r="K10"/>
  <c r="N10"/>
  <c r="I10"/>
  <c r="M10"/>
  <c r="C9"/>
  <c r="B11"/>
  <c r="D10"/>
  <c r="L10"/>
  <c r="G10"/>
  <c r="P10"/>
  <c r="Q10"/>
  <c r="E10"/>
  <c r="R11" l="1"/>
  <c r="N11"/>
  <c r="E11"/>
  <c r="L11"/>
  <c r="C11"/>
  <c r="M11"/>
  <c r="D11"/>
  <c r="J11"/>
  <c r="F11"/>
  <c r="K11"/>
  <c r="B12"/>
  <c r="P11"/>
  <c r="I11"/>
  <c r="G11"/>
  <c r="Q11"/>
  <c r="H11"/>
  <c r="O11"/>
  <c r="R12" l="1"/>
  <c r="D12"/>
  <c r="P12"/>
  <c r="H12"/>
  <c r="N12"/>
  <c r="E12"/>
  <c r="J12"/>
  <c r="C12"/>
  <c r="K12"/>
  <c r="B13"/>
  <c r="O12"/>
  <c r="G12"/>
  <c r="M12"/>
  <c r="L12"/>
  <c r="F12"/>
  <c r="Q12"/>
  <c r="I12"/>
  <c r="R13" l="1"/>
  <c r="M13"/>
  <c r="O13"/>
  <c r="P13"/>
  <c r="Q13"/>
  <c r="L13"/>
  <c r="N13"/>
  <c r="K13"/>
  <c r="J13"/>
  <c r="H13"/>
  <c r="I13"/>
  <c r="D13"/>
  <c r="E13"/>
  <c r="B14"/>
  <c r="C13"/>
  <c r="G13"/>
  <c r="F13"/>
  <c r="R14" l="1"/>
  <c r="Q14"/>
  <c r="O14"/>
  <c r="N14"/>
  <c r="P14"/>
  <c r="M14"/>
  <c r="L14"/>
  <c r="K14"/>
  <c r="J14"/>
  <c r="I14"/>
  <c r="H14"/>
  <c r="B15"/>
  <c r="F14"/>
  <c r="C14"/>
  <c r="G14"/>
  <c r="D14"/>
  <c r="E14"/>
  <c r="R15" l="1"/>
  <c r="O15"/>
  <c r="L15"/>
  <c r="Q15"/>
  <c r="P15"/>
  <c r="N15"/>
  <c r="M15"/>
  <c r="K15"/>
  <c r="J15"/>
  <c r="I15"/>
  <c r="H15"/>
  <c r="E15"/>
  <c r="B16"/>
  <c r="F15"/>
  <c r="D15"/>
  <c r="G15"/>
  <c r="C15"/>
  <c r="R16" l="1"/>
  <c r="L16"/>
  <c r="O16"/>
  <c r="Q16"/>
  <c r="N16"/>
  <c r="M16"/>
  <c r="P16"/>
  <c r="K16"/>
  <c r="J16"/>
  <c r="I16"/>
  <c r="H16"/>
  <c r="F16"/>
  <c r="C16"/>
  <c r="B17"/>
  <c r="G16"/>
  <c r="D16"/>
  <c r="E16"/>
  <c r="R17" l="1"/>
  <c r="M17"/>
  <c r="Q17"/>
  <c r="O17"/>
  <c r="N17"/>
  <c r="L17"/>
  <c r="P17"/>
  <c r="K17"/>
  <c r="J17"/>
  <c r="I17"/>
  <c r="H17"/>
  <c r="G17"/>
  <c r="C17"/>
  <c r="E17"/>
  <c r="B18"/>
  <c r="D17"/>
  <c r="F17"/>
  <c r="R18" l="1"/>
  <c r="N18"/>
  <c r="Q18"/>
  <c r="L18"/>
  <c r="O18"/>
  <c r="P18"/>
  <c r="M18"/>
  <c r="K18"/>
  <c r="J18"/>
  <c r="H18"/>
  <c r="I18"/>
  <c r="B19"/>
  <c r="D18"/>
  <c r="E18"/>
  <c r="G18"/>
  <c r="F18"/>
  <c r="C18"/>
  <c r="R19" l="1"/>
  <c r="O19"/>
  <c r="N19"/>
  <c r="Q19"/>
  <c r="M19"/>
  <c r="P19"/>
  <c r="L19"/>
  <c r="K19"/>
  <c r="J19"/>
  <c r="I19"/>
  <c r="H19"/>
  <c r="D19"/>
  <c r="F19"/>
  <c r="G19"/>
  <c r="B20"/>
  <c r="C19"/>
  <c r="E19"/>
  <c r="R20" l="1"/>
  <c r="Q20"/>
  <c r="L20"/>
  <c r="O20"/>
  <c r="M20"/>
  <c r="N20"/>
  <c r="P20"/>
  <c r="K20"/>
  <c r="J20"/>
  <c r="B21"/>
  <c r="I20"/>
  <c r="C20"/>
  <c r="H20"/>
  <c r="G20"/>
  <c r="F20"/>
  <c r="D20"/>
  <c r="E20"/>
  <c r="R21" l="1"/>
  <c r="N21"/>
  <c r="Q21"/>
  <c r="M21"/>
  <c r="O21"/>
  <c r="L21"/>
  <c r="P21"/>
  <c r="K21"/>
  <c r="J21"/>
  <c r="F21"/>
  <c r="B22"/>
  <c r="E21"/>
  <c r="C21"/>
  <c r="G21"/>
  <c r="D21"/>
  <c r="I21"/>
  <c r="H21"/>
  <c r="R22" l="1"/>
  <c r="Q22"/>
  <c r="L22"/>
  <c r="P22"/>
  <c r="M22"/>
  <c r="O22"/>
  <c r="N22"/>
  <c r="K22"/>
  <c r="J22"/>
  <c r="F22"/>
  <c r="I22"/>
  <c r="E22"/>
  <c r="G22"/>
  <c r="C22"/>
  <c r="H22"/>
  <c r="B23"/>
  <c r="D22"/>
  <c r="R23" l="1"/>
  <c r="O23"/>
  <c r="M23"/>
  <c r="Q23"/>
  <c r="N23"/>
  <c r="P23"/>
  <c r="L23"/>
  <c r="K23"/>
  <c r="J23"/>
  <c r="D23"/>
  <c r="I23"/>
  <c r="G23"/>
  <c r="H23"/>
  <c r="F23"/>
  <c r="B24"/>
  <c r="E23"/>
  <c r="C23"/>
  <c r="R24" l="1"/>
  <c r="M24"/>
  <c r="P24"/>
  <c r="L24"/>
  <c r="N24"/>
  <c r="Q24"/>
  <c r="O24"/>
  <c r="K24"/>
  <c r="J24"/>
  <c r="E24"/>
  <c r="D24"/>
  <c r="H24"/>
  <c r="G24"/>
  <c r="F24"/>
  <c r="I24"/>
  <c r="C24"/>
  <c r="B25"/>
  <c r="R25" l="1"/>
  <c r="Q25"/>
  <c r="O25"/>
  <c r="L25"/>
  <c r="P25"/>
  <c r="N25"/>
  <c r="M25"/>
  <c r="K25"/>
  <c r="J25"/>
  <c r="E25"/>
  <c r="D25"/>
  <c r="F25"/>
  <c r="I25"/>
  <c r="B26"/>
  <c r="G25"/>
  <c r="C25"/>
  <c r="H25"/>
  <c r="R26" l="1"/>
  <c r="M26"/>
  <c r="P26"/>
  <c r="N26"/>
  <c r="O26"/>
  <c r="Q26"/>
  <c r="L26"/>
  <c r="K26"/>
  <c r="J26"/>
  <c r="H26"/>
  <c r="F26"/>
  <c r="C26"/>
  <c r="B27"/>
  <c r="G26"/>
  <c r="I26"/>
  <c r="D26"/>
  <c r="E26"/>
  <c r="R27" l="1"/>
  <c r="L27"/>
  <c r="P27"/>
  <c r="M27"/>
  <c r="O27"/>
  <c r="Q27"/>
  <c r="N27"/>
  <c r="K27"/>
  <c r="I27"/>
  <c r="H27"/>
  <c r="D27"/>
  <c r="E27"/>
  <c r="G27"/>
  <c r="C27"/>
  <c r="F27"/>
  <c r="J27"/>
  <c r="B28"/>
  <c r="R28" l="1"/>
  <c r="N28"/>
  <c r="M28"/>
  <c r="L28"/>
  <c r="Q28"/>
  <c r="P28"/>
  <c r="O28"/>
  <c r="K28"/>
  <c r="J28"/>
  <c r="I28"/>
  <c r="H28"/>
  <c r="C28"/>
  <c r="G28"/>
  <c r="F28"/>
  <c r="E28"/>
  <c r="B29"/>
  <c r="D28"/>
  <c r="R29" l="1"/>
  <c r="P29"/>
  <c r="L29"/>
  <c r="M29"/>
  <c r="N29"/>
  <c r="Q29"/>
  <c r="O29"/>
  <c r="J29"/>
  <c r="K29"/>
  <c r="H29"/>
  <c r="E29"/>
  <c r="D29"/>
  <c r="G29"/>
  <c r="B30"/>
  <c r="F29"/>
  <c r="I29"/>
  <c r="C29"/>
  <c r="R30" l="1"/>
  <c r="L30"/>
  <c r="O30"/>
  <c r="Q30"/>
  <c r="P30"/>
  <c r="N30"/>
  <c r="M30"/>
  <c r="K30"/>
  <c r="J30"/>
  <c r="I30"/>
  <c r="D30"/>
  <c r="B31"/>
  <c r="H30"/>
  <c r="F30"/>
  <c r="E30"/>
  <c r="G30"/>
  <c r="C30"/>
  <c r="R31" l="1"/>
  <c r="L31"/>
  <c r="N31"/>
  <c r="P31"/>
  <c r="O31"/>
  <c r="Q31"/>
  <c r="M31"/>
  <c r="J31"/>
  <c r="K31"/>
  <c r="G31"/>
  <c r="E31"/>
  <c r="H31"/>
  <c r="D31"/>
  <c r="F31"/>
  <c r="C31"/>
  <c r="I31"/>
  <c r="B32"/>
  <c r="R32" l="1"/>
  <c r="N32"/>
  <c r="L32"/>
  <c r="Q32"/>
  <c r="P32"/>
  <c r="O32"/>
  <c r="M32"/>
  <c r="J32"/>
  <c r="K32"/>
  <c r="I32"/>
  <c r="H32"/>
  <c r="D32"/>
  <c r="F32"/>
  <c r="C32"/>
  <c r="G32"/>
  <c r="B33"/>
  <c r="E32"/>
  <c r="R33" l="1"/>
  <c r="Q33"/>
  <c r="M33"/>
  <c r="P33"/>
  <c r="L33"/>
  <c r="N33"/>
  <c r="O33"/>
  <c r="J33"/>
  <c r="K33"/>
  <c r="G33"/>
  <c r="I33"/>
  <c r="E33"/>
  <c r="D33"/>
  <c r="F33"/>
  <c r="H33"/>
  <c r="C33"/>
  <c r="B34"/>
  <c r="R34" l="1"/>
  <c r="O34"/>
  <c r="M34"/>
  <c r="P34"/>
  <c r="N34"/>
  <c r="Q34"/>
  <c r="L34"/>
  <c r="K34"/>
  <c r="J34"/>
  <c r="I34"/>
  <c r="F34"/>
  <c r="D34"/>
  <c r="B35"/>
  <c r="E34"/>
  <c r="G34"/>
  <c r="H34"/>
  <c r="C34"/>
  <c r="R35" l="1"/>
  <c r="M35"/>
  <c r="N35"/>
  <c r="P35"/>
  <c r="O35"/>
  <c r="L35"/>
  <c r="Q35"/>
  <c r="K35"/>
  <c r="J35"/>
  <c r="G35"/>
  <c r="E35"/>
  <c r="D35"/>
  <c r="C35"/>
  <c r="I35"/>
  <c r="F35"/>
  <c r="B36"/>
  <c r="H35"/>
  <c r="R36" l="1"/>
  <c r="O36"/>
  <c r="P36"/>
  <c r="L36"/>
  <c r="M36"/>
  <c r="Q36"/>
  <c r="N36"/>
  <c r="J36"/>
  <c r="K36"/>
  <c r="C36"/>
  <c r="F36"/>
  <c r="B37"/>
  <c r="D36"/>
  <c r="G36"/>
  <c r="E36"/>
  <c r="H36"/>
  <c r="I36"/>
  <c r="R37" l="1"/>
  <c r="N37"/>
  <c r="L37"/>
  <c r="P37"/>
  <c r="M37"/>
  <c r="Q37"/>
  <c r="O37"/>
  <c r="J37"/>
  <c r="K37"/>
  <c r="C37"/>
  <c r="F37"/>
  <c r="D37"/>
  <c r="E37"/>
  <c r="G37"/>
  <c r="H37"/>
  <c r="I37"/>
  <c r="B38"/>
  <c r="Q38" l="1"/>
  <c r="J38"/>
  <c r="P38"/>
  <c r="N38"/>
  <c r="O38"/>
  <c r="L38"/>
  <c r="K38"/>
  <c r="M38"/>
  <c r="R38"/>
  <c r="F38"/>
  <c r="I38"/>
  <c r="B39"/>
  <c r="C38"/>
  <c r="E38"/>
  <c r="H38"/>
  <c r="D38"/>
  <c r="G38"/>
  <c r="N39" l="1"/>
  <c r="P39"/>
  <c r="Q39"/>
  <c r="O39"/>
  <c r="M39"/>
  <c r="K39"/>
  <c r="L39"/>
  <c r="J39"/>
  <c r="R39"/>
  <c r="E39"/>
  <c r="G39"/>
  <c r="B40"/>
  <c r="I39"/>
  <c r="H39"/>
  <c r="C39"/>
  <c r="F39"/>
  <c r="D39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<sst xmlns="http://schemas.openxmlformats.org/spreadsheetml/2006/main" count="4172" uniqueCount="1721">
  <si>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</si>
  <si>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</si>
  <si>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</si>
  <si>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</si>
  <si>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</si>
  <si>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</si>
  <si>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</si>
  <si>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</si>
  <si>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</si>
  <si>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</si>
  <si>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</si>
  <si>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</si>
  <si>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</si>
  <si>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</si>
  <si>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</si>
  <si>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</si>
  <si>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</si>
  <si>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</si>
  <si>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</si>
  <si>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</si>
  <si>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</si>
  <si>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</si>
  <si>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</si>
  <si>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</si>
  <si>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</si>
  <si>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</si>
  <si>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</si>
  <si>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</si>
  <si>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</si>
  <si>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</si>
  <si>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</si>
  <si>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</si>
  <si>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</si>
  <si>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</si>
  <si>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</si>
  <si>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</si>
  <si>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</si>
  <si>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</si>
  <si>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</si>
  <si>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</si>
  <si>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</si>
  <si>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</si>
  <si>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</si>
  <si>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</si>
  <si>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</si>
  <si>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</si>
  <si>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</si>
  <si>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</si>
  <si>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</si>
  <si>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</si>
  <si>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</si>
  <si>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</si>
  <si>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</si>
  <si>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</si>
  <si>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</si>
  <si>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</si>
  <si>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</si>
  <si>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</si>
  <si>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</si>
  <si>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</si>
  <si>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</si>
  <si>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</si>
  <si>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</si>
  <si>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</si>
  <si>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</si>
  <si>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</si>
  <si>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</si>
  <si>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</si>
  <si>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</si>
  <si>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</si>
  <si>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</si>
  <si>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</si>
  <si>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</si>
  <si>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</si>
  <si>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</si>
  <si>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</si>
  <si>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</si>
  <si>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</si>
  <si>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</si>
  <si>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</si>
  <si>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</si>
  <si>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</si>
  <si>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</si>
  <si>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</si>
  <si>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</si>
  <si>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</si>
  <si>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</si>
  <si>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</si>
  <si>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</si>
  <si>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</si>
  <si>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</si>
  <si>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</si>
  <si>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</si>
  <si>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</si>
  <si>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</si>
  <si>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</si>
  <si>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</si>
  <si>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</si>
  <si>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</si>
  <si>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</si>
  <si>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</si>
  <si>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</si>
  <si>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</si>
  <si>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</si>
  <si>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</si>
  <si>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</si>
  <si>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</si>
  <si>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</si>
  <si>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</si>
  <si>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</si>
  <si>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</si>
  <si>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</si>
  <si>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</si>
  <si>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</si>
  <si>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</si>
  <si>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</si>
  <si>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</si>
  <si>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</si>
  <si>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</si>
  <si>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</si>
  <si>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</si>
  <si>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</si>
  <si>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</si>
  <si>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</si>
  <si>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</si>
  <si>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</si>
  <si>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</si>
  <si>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</si>
  <si>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</si>
  <si>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</si>
  <si>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</si>
  <si>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</si>
  <si>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</si>
  <si>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</si>
  <si>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</si>
  <si>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</si>
  <si>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</si>
  <si>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</si>
  <si>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</si>
  <si>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</si>
  <si>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</si>
  <si>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</si>
  <si>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</si>
  <si>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</si>
  <si>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</si>
  <si>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</si>
  <si>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</si>
  <si>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</si>
  <si>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</si>
  <si>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</si>
  <si>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</si>
  <si>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</si>
  <si>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</si>
  <si>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</si>
  <si>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</si>
  <si>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</si>
  <si>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</si>
  <si>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</si>
  <si>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</si>
  <si>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</si>
  <si>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</si>
  <si>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</si>
  <si>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</si>
  <si>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</si>
  <si>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</si>
  <si>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</si>
  <si>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</si>
  <si>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</si>
  <si>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</si>
  <si>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</si>
  <si>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</si>
  <si>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</si>
  <si>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</si>
  <si>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</si>
  <si>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</si>
  <si>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</si>
  <si>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</si>
  <si>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</si>
  <si>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</si>
  <si>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</si>
  <si>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</si>
  <si>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</si>
  <si>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</si>
  <si>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</si>
  <si>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</si>
  <si>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</si>
  <si>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</si>
  <si>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</si>
  <si>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</si>
  <si>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</si>
  <si>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</si>
  <si>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</si>
  <si>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</si>
  <si>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</si>
  <si>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</si>
  <si>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</si>
  <si>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</si>
  <si>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</si>
  <si>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</si>
  <si>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</si>
  <si>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</si>
  <si>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</si>
  <si>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</si>
  <si>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</si>
  <si>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</si>
  <si>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</si>
  <si>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</si>
  <si>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</si>
  <si>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</si>
  <si>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</si>
  <si>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</si>
  <si>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</si>
  <si>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</si>
  <si>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</si>
  <si>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</si>
  <si>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</si>
  <si>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</si>
  <si>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</si>
  <si>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</si>
  <si>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</si>
  <si>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</si>
  <si>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</si>
  <si>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</si>
  <si>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</si>
  <si>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</si>
  <si>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</si>
  <si>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</si>
  <si>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</si>
  <si>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</si>
  <si>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</si>
  <si>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</si>
  <si>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</si>
  <si>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</si>
  <si>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</si>
  <si>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</si>
  <si>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</si>
  <si>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</si>
  <si>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</si>
  <si>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</si>
  <si>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</si>
  <si>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</si>
  <si>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</si>
  <si>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</si>
  <si>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</si>
  <si>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</si>
  <si>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</si>
  <si>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</si>
  <si>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</si>
  <si>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</si>
  <si>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</si>
  <si>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</si>
  <si>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</si>
  <si>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</si>
  <si>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</si>
  <si>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</si>
  <si>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</si>
  <si>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</si>
  <si>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</si>
  <si>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</si>
  <si>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</si>
  <si>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</si>
  <si>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</si>
  <si>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</si>
  <si>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</si>
  <si>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</si>
  <si>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</si>
  <si>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</si>
  <si>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</si>
  <si>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</si>
  <si>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</si>
  <si>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</si>
  <si>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</si>
  <si>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</si>
  <si>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</si>
  <si>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</si>
  <si>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</si>
  <si>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</si>
  <si>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</si>
  <si>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</si>
  <si>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</si>
  <si>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</si>
  <si>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</si>
  <si>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</si>
  <si>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</si>
  <si>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</si>
  <si>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</si>
  <si>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</si>
  <si>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</si>
  <si>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</si>
  <si>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</si>
  <si>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</si>
  <si>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</si>
  <si>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</si>
  <si>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</si>
  <si>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</si>
  <si>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</si>
  <si>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</si>
  <si>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</si>
  <si>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</si>
  <si>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</si>
  <si>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</si>
  <si>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</si>
  <si>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</si>
  <si>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</si>
  <si>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</si>
  <si>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</si>
  <si>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</si>
  <si>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</si>
  <si>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</si>
  <si>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</si>
  <si>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</si>
  <si>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</si>
  <si>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</si>
  <si>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</si>
  <si>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</si>
  <si>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</si>
  <si>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</si>
  <si>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</si>
  <si>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</si>
  <si>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</si>
  <si>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</si>
  <si>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</si>
  <si>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</si>
  <si>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</si>
  <si>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</si>
  <si>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</si>
  <si>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</si>
  <si>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</si>
  <si>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</si>
  <si>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</si>
  <si>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</si>
  <si>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</si>
  <si>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</si>
  <si>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</si>
  <si>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</si>
  <si>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</si>
  <si>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</si>
  <si>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</si>
  <si>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</si>
  <si>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</si>
  <si>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</si>
  <si>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</si>
  <si>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</si>
  <si>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</si>
  <si>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</si>
  <si>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</si>
  <si>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</si>
  <si>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</si>
  <si>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</si>
  <si>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</si>
  <si>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</si>
  <si>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</si>
  <si>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</si>
  <si>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</si>
  <si>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</si>
  <si>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</si>
  <si>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</si>
  <si>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</si>
  <si>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</si>
  <si>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</si>
  <si>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</si>
  <si>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</si>
  <si>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</si>
  <si>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</si>
  <si>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</si>
  <si>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</si>
  <si>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</si>
  <si>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</si>
  <si>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</si>
  <si>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</si>
  <si>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</si>
  <si>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</si>
  <si>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</si>
  <si>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</si>
  <si>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</si>
  <si>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</si>
  <si>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</si>
  <si>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</si>
  <si>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</si>
  <si>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</si>
  <si>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</si>
  <si>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</si>
  <si>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</si>
  <si>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</si>
  <si>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</si>
  <si>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</si>
  <si>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</si>
  <si>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</si>
  <si>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</si>
  <si>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</si>
  <si>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</si>
  <si>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</si>
  <si>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</si>
  <si>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</si>
  <si>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</si>
  <si>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</si>
  <si>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</si>
  <si>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</si>
  <si>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</si>
  <si>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</si>
  <si>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</si>
  <si>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</si>
  <si>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</si>
  <si>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</si>
  <si>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</si>
  <si>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</si>
  <si>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</si>
  <si>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</si>
  <si>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</si>
  <si>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</si>
  <si>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</si>
  <si>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</si>
  <si>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</si>
  <si>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</si>
  <si>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</si>
  <si>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</si>
  <si>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</si>
  <si>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</si>
  <si>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</si>
  <si>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</si>
  <si>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</si>
  <si>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</si>
  <si>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</si>
  <si>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</si>
  <si>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</si>
  <si>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</si>
  <si>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</si>
  <si>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</si>
  <si>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</si>
  <si>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</si>
  <si>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</si>
  <si>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</si>
  <si>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</si>
  <si>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</si>
  <si>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</si>
  <si>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</si>
  <si>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</si>
  <si>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</si>
  <si>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</si>
  <si>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</si>
  <si>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</si>
  <si>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</si>
  <si>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</si>
  <si>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</si>
  <si>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</si>
  <si>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</si>
  <si>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</si>
  <si>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</si>
  <si>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</si>
  <si>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</si>
  <si>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</si>
  <si>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</si>
  <si>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</si>
  <si>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</si>
  <si>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</si>
  <si>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</si>
  <si>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</si>
  <si>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</si>
  <si>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</si>
  <si>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</si>
  <si>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</si>
  <si>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</si>
  <si>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</si>
  <si>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</si>
  <si>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</si>
  <si>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</si>
  <si>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</si>
  <si>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</si>
  <si>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</si>
  <si>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</si>
  <si>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</si>
  <si>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</si>
  <si>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</si>
  <si>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</si>
  <si>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</si>
  <si>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</si>
  <si>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</si>
  <si>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</si>
  <si>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</si>
  <si>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</si>
  <si>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</si>
  <si>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</si>
  <si>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</si>
  <si>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</si>
  <si>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</si>
  <si>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</si>
  <si>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</si>
  <si>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</si>
  <si>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</si>
  <si>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</si>
  <si>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</si>
  <si>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</si>
  <si>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</si>
  <si>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</si>
  <si>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</si>
  <si>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</si>
  <si>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</si>
  <si>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</si>
  <si>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</si>
  <si>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</si>
  <si>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</si>
  <si>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</si>
  <si>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</si>
  <si>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</si>
  <si>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</si>
  <si>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</si>
  <si>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</si>
  <si>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</si>
  <si>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</si>
  <si>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</si>
  <si>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</si>
  <si>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</si>
  <si>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</si>
  <si>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</si>
  <si>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</si>
  <si>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</si>
  <si>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</si>
  <si>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</si>
  <si>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</si>
  <si>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</si>
  <si>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</si>
  <si>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</si>
  <si>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</si>
  <si>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</si>
  <si>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</si>
  <si>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</si>
  <si>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</si>
  <si>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</si>
  <si>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</si>
  <si>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</si>
  <si>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</si>
  <si>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</si>
  <si>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</si>
  <si>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</si>
  <si>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</si>
  <si>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</si>
  <si>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</si>
  <si>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</si>
  <si>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</si>
  <si>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</si>
  <si>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</si>
  <si>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</si>
  <si>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</si>
  <si>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</si>
  <si>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</si>
  <si>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</si>
  <si>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</si>
  <si>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</si>
  <si>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</si>
  <si>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</si>
  <si>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</si>
  <si>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</si>
  <si>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</si>
  <si>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</si>
  <si>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</si>
  <si>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</si>
  <si>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</si>
  <si>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</si>
  <si>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</si>
  <si>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</si>
  <si>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</si>
  <si>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</si>
  <si>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</si>
  <si>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</si>
  <si>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</si>
  <si>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</si>
  <si>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</si>
  <si>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</si>
  <si>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</si>
  <si>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</si>
  <si>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</si>
  <si>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</si>
  <si>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</si>
  <si>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</si>
  <si>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</si>
  <si>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</si>
  <si>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</si>
  <si>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</si>
  <si>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</si>
  <si>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</si>
  <si>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</si>
  <si>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</si>
  <si>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</si>
  <si>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</si>
  <si>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</si>
  <si>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</si>
  <si>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</si>
  <si>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</si>
  <si>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</si>
  <si>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</si>
  <si>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</si>
  <si>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</si>
  <si>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</si>
  <si>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</si>
  <si>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</si>
  <si>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</si>
  <si>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</si>
  <si>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</si>
  <si>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</si>
  <si>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</si>
  <si>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</si>
  <si>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</si>
  <si>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</si>
  <si>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</si>
  <si>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</si>
  <si>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</si>
  <si>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</si>
  <si>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</si>
  <si>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</si>
  <si>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</si>
  <si>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</si>
  <si>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</si>
  <si>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</si>
  <si>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</si>
  <si>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</si>
  <si>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</si>
  <si>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</si>
  <si>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</si>
  <si>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</si>
  <si>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</si>
  <si>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</si>
  <si>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</si>
  <si>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</si>
  <si>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</si>
  <si>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</si>
  <si>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</si>
  <si>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</si>
  <si>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</si>
  <si>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</si>
  <si>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</si>
  <si>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</si>
  <si>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</si>
  <si>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</si>
  <si>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</si>
  <si>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</si>
  <si>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</si>
  <si>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</si>
  <si>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</si>
  <si>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</si>
  <si>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</si>
  <si>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</si>
  <si>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</si>
  <si>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</si>
  <si>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</si>
  <si>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</si>
  <si>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</si>
  <si>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</si>
  <si>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</si>
  <si>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</si>
  <si>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</si>
  <si>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</si>
  <si>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</si>
  <si>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</si>
  <si>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</si>
  <si>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</si>
  <si>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</si>
  <si>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</si>
  <si>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</si>
  <si>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</si>
  <si>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</si>
  <si>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</si>
  <si>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</si>
  <si>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</si>
  <si>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</si>
  <si>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</si>
  <si>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</si>
  <si>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</si>
  <si>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</si>
  <si>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</si>
  <si>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</si>
  <si>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</si>
  <si>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</si>
  <si>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</si>
  <si>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</si>
  <si>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</si>
  <si>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</si>
  <si>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</si>
  <si>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</si>
  <si>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</si>
  <si>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</si>
  <si>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</si>
  <si>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</si>
  <si>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</si>
  <si>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</si>
  <si>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</si>
  <si>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</si>
  <si>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</si>
  <si>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</si>
  <si>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</si>
  <si>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</si>
  <si>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</si>
  <si>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</si>
  <si>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</si>
  <si>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</si>
  <si>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</si>
  <si>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</si>
  <si>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</si>
  <si>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</si>
  <si>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</si>
  <si>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</si>
  <si>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</si>
  <si>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</si>
  <si>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</si>
  <si>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</si>
  <si>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</si>
  <si>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</si>
  <si>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</si>
  <si>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</si>
  <si>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</si>
  <si>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</si>
  <si>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</si>
  <si>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</si>
  <si>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</si>
  <si>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</si>
  <si>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</si>
  <si>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</si>
  <si>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</si>
  <si>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</si>
  <si>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</si>
  <si>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</si>
  <si>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</si>
  <si>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</si>
  <si>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</si>
  <si>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</si>
  <si>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</si>
  <si>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</si>
  <si>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</si>
  <si>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</si>
  <si>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</si>
  <si>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</si>
  <si>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</si>
  <si>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</si>
  <si>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</si>
  <si>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</si>
  <si>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</si>
  <si>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</si>
  <si>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</si>
  <si>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</si>
  <si>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</si>
  <si>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</si>
  <si>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</si>
  <si>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</si>
  <si>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</si>
  <si>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</si>
  <si>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</si>
  <si>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</si>
  <si>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</si>
  <si>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</si>
  <si>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</si>
  <si>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</si>
  <si>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</si>
  <si>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</si>
  <si>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</si>
  <si>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</si>
  <si>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</si>
  <si>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</si>
  <si>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</si>
  <si>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</si>
  <si>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</si>
  <si>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</si>
  <si>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</si>
  <si>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</si>
  <si>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</si>
  <si>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</si>
  <si>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</si>
  <si>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</si>
  <si>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</si>
  <si>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</si>
  <si>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</si>
  <si>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</si>
  <si>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</si>
  <si>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</si>
  <si>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</si>
  <si>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</si>
  <si>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</si>
  <si>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</si>
  <si>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</si>
  <si>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</si>
  <si>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</si>
  <si>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</si>
  <si>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</si>
  <si>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</si>
  <si>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</si>
  <si>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</si>
  <si>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</si>
  <si>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</si>
  <si>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</si>
  <si>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</si>
  <si>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</si>
  <si>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</si>
  <si>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</si>
  <si>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</si>
  <si>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</si>
  <si>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</si>
  <si>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</si>
  <si>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</si>
  <si>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</si>
  <si>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</si>
  <si>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</si>
  <si>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</si>
  <si>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</si>
  <si>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</si>
  <si>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</si>
  <si>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</si>
  <si>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</si>
  <si>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</si>
  <si>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</si>
  <si>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</si>
  <si>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</si>
  <si>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</si>
  <si>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</si>
  <si>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</si>
  <si>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</si>
  <si>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</si>
  <si>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</si>
  <si>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</si>
  <si>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</si>
  <si>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</si>
  <si>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</si>
  <si>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</si>
  <si>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</si>
  <si>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</si>
  <si>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</si>
  <si>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</si>
  <si>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</si>
  <si>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</si>
  <si>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</si>
  <si>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</si>
  <si>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</si>
  <si>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</si>
  <si>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</si>
  <si>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</si>
  <si>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</si>
  <si>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</si>
  <si>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</si>
  <si>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</si>
  <si>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</si>
  <si>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</si>
  <si>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</si>
  <si>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</si>
  <si>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</si>
  <si>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</si>
  <si>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</si>
  <si>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</si>
  <si>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</si>
  <si>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</si>
  <si>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</si>
  <si>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</si>
  <si>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</si>
  <si>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</si>
  <si>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</si>
  <si>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</si>
  <si>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</si>
  <si>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</si>
  <si>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</si>
  <si>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</si>
  <si>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</si>
  <si>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</si>
  <si>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</si>
  <si>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</si>
  <si>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</si>
  <si>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</si>
  <si>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</si>
  <si>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</si>
  <si>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</si>
  <si>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</si>
  <si>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</si>
  <si>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</si>
  <si>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</si>
  <si>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</si>
  <si>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</si>
  <si>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</si>
  <si>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</si>
  <si>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</si>
  <si>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</si>
  <si>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</si>
  <si>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</si>
  <si>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</si>
  <si>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</si>
  <si>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</si>
  <si>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</si>
  <si>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</si>
  <si>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</si>
  <si>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</si>
  <si>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</si>
  <si>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</si>
  <si>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</si>
  <si>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</si>
  <si>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</si>
  <si>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</si>
  <si>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</si>
  <si>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</si>
  <si>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</si>
  <si>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</si>
  <si>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</si>
  <si>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</si>
  <si>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</si>
  <si>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</si>
  <si>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</si>
  <si>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</si>
  <si>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</si>
  <si>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</si>
  <si>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</si>
  <si>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</si>
  <si>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</si>
  <si>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</si>
  <si>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</si>
  <si>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</si>
  <si>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</si>
  <si>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</si>
  <si>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</si>
  <si>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</si>
  <si>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</si>
  <si>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</si>
  <si>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</si>
  <si>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</si>
  <si>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</si>
  <si>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</si>
  <si>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</si>
  <si>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</si>
  <si>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</si>
  <si>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</si>
  <si>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</si>
  <si>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</si>
  <si>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</si>
  <si>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</si>
  <si>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</si>
  <si>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</si>
  <si>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</si>
  <si>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</si>
  <si>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</si>
  <si>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</si>
  <si>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</si>
  <si>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</si>
  <si>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</si>
  <si>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</si>
  <si>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</si>
  <si>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</si>
  <si>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</si>
  <si>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</si>
  <si>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</si>
  <si>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</si>
  <si>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</si>
  <si>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</si>
  <si>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</si>
  <si>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</si>
  <si>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</si>
  <si>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</si>
  <si>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</si>
  <si>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</si>
  <si>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</si>
  <si>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</si>
  <si>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</si>
  <si>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</si>
  <si>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</si>
  <si>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</si>
  <si>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</si>
  <si>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</si>
  <si>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</si>
  <si>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</si>
  <si>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</si>
  <si>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</si>
  <si>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</si>
  <si>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</si>
  <si>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</si>
  <si>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</si>
  <si>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</si>
  <si>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</si>
  <si>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</si>
  <si>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</si>
  <si>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</si>
  <si>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</si>
  <si>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</si>
  <si>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</si>
  <si>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</si>
  <si>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</si>
  <si>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</si>
  <si>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</si>
  <si>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</si>
  <si>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</si>
  <si>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</si>
  <si>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</si>
  <si>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</si>
  <si>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</si>
  <si>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</si>
  <si>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</si>
  <si>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</si>
  <si>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</si>
  <si>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</si>
  <si>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</si>
  <si>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</si>
  <si>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</si>
  <si>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</si>
  <si>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</si>
  <si>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</si>
  <si>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</si>
  <si>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</si>
  <si>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</si>
  <si>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</si>
  <si>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</si>
  <si>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</si>
  <si>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</si>
  <si>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</si>
  <si>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</si>
  <si>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</si>
  <si>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</si>
  <si>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</si>
  <si>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</si>
  <si>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</si>
  <si>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</si>
  <si>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</si>
  <si>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</si>
  <si>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</si>
  <si>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</si>
  <si>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</si>
  <si>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</si>
  <si>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</si>
  <si>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</si>
  <si>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</si>
  <si>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</si>
  <si>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</si>
  <si>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</si>
  <si>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</si>
  <si>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</si>
  <si>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</si>
  <si>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</si>
  <si>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</si>
  <si>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</si>
  <si>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</si>
  <si>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</si>
  <si>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</si>
  <si>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</si>
  <si>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</si>
  <si>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</si>
  <si>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</si>
  <si>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</si>
  <si>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</si>
  <si>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</si>
  <si>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</si>
  <si>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</si>
  <si>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</si>
  <si>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</si>
  <si>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</si>
  <si>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</si>
  <si>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</si>
  <si>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</si>
  <si>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</si>
  <si>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</si>
  <si>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</si>
  <si>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</si>
  <si>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</si>
  <si>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</si>
  <si>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</si>
  <si>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</si>
  <si>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</si>
  <si>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</si>
  <si>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</si>
  <si>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</si>
  <si>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</si>
  <si>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</si>
  <si>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</si>
  <si>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</si>
  <si>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</si>
  <si>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</si>
  <si>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</si>
  <si>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</si>
  <si>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</si>
  <si>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</si>
  <si>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</si>
  <si>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</si>
  <si>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</si>
  <si>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</si>
  <si>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</si>
  <si>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</si>
  <si>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</si>
  <si>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</si>
  <si>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</si>
  <si>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</si>
  <si>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</si>
  <si>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</si>
  <si>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</si>
  <si>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</si>
  <si>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</si>
  <si>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</si>
  <si>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</si>
  <si>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</si>
  <si>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</si>
  <si>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</si>
  <si>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</si>
  <si>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</si>
  <si>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</si>
  <si>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</si>
  <si>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</si>
  <si>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</si>
  <si>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</si>
  <si>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</si>
  <si>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</si>
  <si>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</si>
  <si>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</si>
  <si>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</si>
  <si>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</si>
  <si>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</si>
  <si>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</si>
  <si>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</si>
  <si>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</si>
  <si>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</si>
  <si>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</si>
  <si>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</si>
  <si>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</si>
  <si>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</si>
  <si>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</si>
  <si>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</si>
  <si>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</si>
  <si>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</si>
  <si>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</si>
  <si>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</si>
  <si>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</si>
  <si>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</si>
  <si>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</si>
  <si>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</si>
  <si>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</si>
  <si>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</si>
  <si>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</si>
  <si>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</si>
  <si>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</si>
  <si>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</si>
  <si>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</si>
  <si>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</si>
  <si>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</si>
  <si>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</si>
  <si>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</si>
  <si>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</si>
  <si>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</si>
  <si>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</si>
  <si>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</si>
  <si>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</si>
  <si>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</si>
  <si>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</si>
  <si>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</si>
  <si>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</si>
  <si>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</si>
  <si>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</si>
  <si>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</si>
  <si>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</si>
  <si>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</si>
  <si>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</si>
  <si>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</si>
  <si>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</si>
  <si>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</si>
  <si>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</si>
  <si>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</si>
  <si>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</si>
  <si>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</si>
  <si>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</si>
  <si>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</si>
  <si>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</si>
  <si>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</si>
  <si>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</si>
  <si>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</si>
  <si>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</si>
  <si>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</si>
  <si>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</si>
  <si>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</si>
  <si>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</si>
  <si>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</si>
  <si>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</si>
  <si>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</si>
  <si>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</si>
  <si>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</si>
  <si>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</si>
  <si>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</si>
  <si>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</si>
  <si>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</si>
  <si>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</si>
  <si>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</si>
  <si>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</si>
  <si>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</si>
  <si>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</si>
  <si>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</si>
  <si>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</si>
  <si>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</si>
  <si>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</si>
  <si>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</si>
  <si>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</si>
  <si>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</si>
  <si>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</si>
  <si>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</si>
  <si>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</si>
  <si>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</si>
  <si>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</si>
  <si>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</si>
  <si>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</si>
  <si>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</si>
  <si>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</si>
  <si>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</si>
  <si>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</si>
  <si>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</si>
  <si>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</si>
  <si>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</si>
  <si>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</si>
  <si>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</si>
  <si>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</si>
  <si>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</si>
  <si>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</si>
  <si>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</si>
  <si>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</si>
  <si>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</si>
  <si>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</si>
  <si>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</si>
  <si>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</si>
  <si>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</si>
  <si>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</si>
  <si>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</si>
  <si>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</si>
  <si>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</si>
  <si>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</si>
  <si>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</si>
  <si>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</si>
  <si>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</si>
  <si>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</si>
  <si>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</si>
  <si>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</si>
  <si>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</si>
  <si>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</si>
  <si>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</si>
  <si>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</si>
  <si>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</si>
  <si>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</si>
  <si>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</si>
  <si>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</si>
  <si>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</si>
  <si>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</si>
  <si>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</si>
  <si>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</si>
  <si>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</si>
  <si>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</si>
  <si>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</si>
  <si>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</si>
  <si>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</si>
  <si>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</si>
  <si>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</si>
  <si>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</si>
  <si>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</si>
  <si>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</si>
  <si>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</si>
  <si>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</si>
  <si>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</si>
  <si>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</si>
  <si>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</si>
  <si>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</si>
  <si>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</si>
  <si>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</si>
  <si>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</si>
  <si>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</si>
  <si>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</si>
  <si>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</si>
  <si>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</si>
  <si>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</si>
  <si>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</si>
  <si>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</si>
  <si>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</si>
  <si>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</si>
  <si>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</si>
  <si>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</si>
  <si>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</si>
  <si>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</si>
  <si>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</si>
  <si>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</si>
  <si>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</si>
  <si>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</si>
  <si>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</si>
  <si>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</si>
  <si>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</si>
  <si>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</si>
  <si>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</si>
  <si>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</si>
  <si>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</si>
  <si>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</si>
  <si>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</si>
  <si>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</si>
  <si>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</si>
  <si>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</si>
  <si>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</si>
  <si>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</si>
  <si>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</si>
  <si>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</si>
  <si>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</si>
  <si>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</si>
  <si>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</si>
  <si>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</si>
  <si>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</si>
  <si>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</si>
  <si>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</si>
  <si>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</si>
  <si>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</si>
  <si>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</si>
  <si>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</si>
  <si>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</si>
  <si>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</si>
  <si>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</si>
  <si>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</si>
  <si>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</si>
  <si>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</si>
  <si>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</si>
  <si>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</si>
  <si>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</si>
  <si>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</si>
  <si>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</si>
  <si>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</si>
  <si>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</si>
  <si>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</si>
  <si>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</si>
  <si>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</si>
  <si>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</si>
  <si>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</si>
  <si>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</si>
  <si>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</si>
  <si>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</si>
  <si>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</si>
  <si>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</si>
  <si>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</si>
  <si>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</si>
  <si>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</si>
  <si>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</si>
  <si>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</si>
  <si>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</si>
  <si>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</si>
  <si>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</si>
  <si>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</si>
  <si>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</si>
  <si>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</si>
  <si>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</si>
  <si>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</si>
  <si>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</si>
  <si>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</si>
  <si>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</si>
  <si>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</si>
  <si>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</si>
  <si>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</si>
  <si>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</si>
  <si>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</si>
  <si>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</si>
  <si>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</si>
  <si>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</si>
  <si>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</si>
  <si>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</si>
  <si>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</si>
  <si>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</si>
  <si>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</si>
  <si>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</si>
  <si>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</si>
  <si>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</si>
  <si>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</si>
  <si>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</si>
  <si>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</si>
  <si>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</si>
  <si>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</si>
  <si>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</si>
  <si>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</si>
  <si>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</si>
  <si>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</si>
  <si>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</si>
  <si>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</si>
  <si>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</si>
  <si>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</si>
  <si>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</si>
  <si>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</si>
  <si>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</si>
  <si>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</si>
  <si>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</si>
  <si>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</si>
  <si>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</si>
  <si>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</si>
  <si>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</si>
  <si>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</si>
  <si>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</si>
  <si>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</si>
  <si>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</si>
  <si>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</si>
  <si>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</si>
  <si>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</si>
  <si>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</si>
  <si>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</si>
  <si>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</si>
  <si>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</si>
  <si>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</si>
  <si>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</si>
  <si>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</si>
  <si>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</si>
  <si>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</si>
  <si>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</si>
  <si>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</si>
  <si>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</si>
  <si>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</si>
  <si>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</si>
  <si>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</si>
  <si>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</si>
  <si>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</si>
  <si>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</si>
  <si>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</si>
  <si>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</si>
  <si>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</si>
  <si>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</si>
  <si>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</si>
  <si>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</si>
  <si>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</si>
  <si>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</si>
  <si>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</si>
  <si>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</si>
  <si>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</si>
  <si>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</si>
  <si>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</si>
  <si>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</si>
  <si>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</si>
  <si>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</si>
  <si>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</si>
  <si>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</si>
  <si>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</si>
  <si>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</si>
  <si>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</si>
  <si>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</si>
  <si>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</si>
  <si>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</si>
  <si>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</si>
  <si>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</si>
  <si>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</si>
  <si>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</si>
  <si>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</si>
  <si>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</si>
  <si>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</si>
  <si>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</si>
  <si>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</si>
  <si>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</si>
  <si>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</si>
  <si>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</si>
  <si>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</si>
  <si>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</si>
  <si>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</si>
  <si>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</si>
  <si>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</si>
  <si>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</si>
  <si>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</si>
  <si>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</si>
  <si>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</si>
  <si>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</si>
  <si>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</si>
  <si>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</si>
  <si>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</si>
  <si>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</si>
  <si>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</si>
  <si>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</si>
  <si>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</si>
  <si>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</si>
  <si>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</si>
  <si>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</si>
  <si>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</si>
  <si>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</si>
  <si>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</si>
  <si>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</si>
  <si>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</si>
  <si>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</si>
  <si>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</si>
  <si>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</si>
  <si>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</si>
  <si>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</si>
  <si>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</si>
  <si>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</si>
  <si>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</si>
  <si>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</si>
  <si>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</si>
  <si>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</si>
  <si>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</si>
  <si>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</si>
  <si>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</si>
  <si>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</si>
  <si>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</si>
  <si>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</si>
  <si>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</si>
  <si>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</si>
  <si>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</si>
  <si>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</si>
  <si>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</si>
  <si>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</si>
  <si>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</si>
  <si>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</si>
  <si>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</si>
  <si>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</si>
  <si>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</si>
  <si>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</si>
  <si>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</si>
  <si>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</si>
  <si>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</si>
  <si>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</si>
  <si>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</si>
  <si>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</si>
  <si>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</si>
  <si>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</si>
  <si>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</si>
  <si>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</si>
  <si>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</si>
  <si>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</si>
  <si>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</si>
  <si>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</si>
  <si>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</si>
  <si>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</si>
  <si>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</si>
  <si>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</si>
  <si>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</si>
  <si>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</si>
  <si>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</si>
  <si>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</si>
  <si>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</si>
  <si>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</si>
  <si>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</si>
  <si>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</si>
  <si>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</si>
  <si>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</si>
  <si>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</si>
  <si>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</si>
  <si>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</si>
  <si>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</si>
  <si>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</si>
  <si>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</si>
  <si>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</si>
  <si>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</si>
  <si>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</si>
  <si>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</si>
  <si>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</si>
  <si>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</si>
  <si>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</si>
  <si>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</si>
  <si>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</si>
  <si>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</si>
  <si>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</si>
  <si>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</si>
  <si>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</si>
  <si>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</si>
  <si>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</si>
  <si>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</si>
  <si>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</si>
  <si>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</si>
  <si>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</si>
  <si>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</si>
  <si>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</si>
  <si>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</si>
  <si>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</si>
  <si>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</si>
  <si>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</si>
  <si>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</si>
  <si>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</si>
  <si>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</si>
  <si>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</si>
  <si>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</si>
  <si>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</si>
  <si>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</si>
  <si>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</si>
  <si>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</si>
  <si>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</si>
  <si>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</si>
  <si>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</si>
  <si>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</si>
  <si>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</si>
  <si>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</si>
  <si>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</si>
  <si>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</si>
  <si>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</si>
  <si>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</si>
  <si>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</si>
  <si>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</si>
  <si>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</si>
  <si>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</si>
  <si>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</si>
  <si>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</si>
  <si>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</si>
  <si>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</si>
  <si>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</si>
  <si>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</si>
  <si>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</si>
  <si>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</si>
  <si>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</si>
  <si>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</si>
  <si>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</si>
  <si>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</si>
  <si>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</si>
  <si>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</si>
  <si>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</si>
  <si>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</si>
  <si>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</si>
  <si>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</si>
  <si>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</si>
  <si>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</si>
  <si>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</si>
  <si>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</si>
  <si>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</si>
  <si>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</si>
  <si>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</si>
  <si>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</si>
  <si>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</si>
  <si>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</si>
  <si>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</si>
  <si>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</si>
  <si>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</si>
  <si>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</si>
  <si>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</si>
  <si>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</si>
  <si>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</si>
  <si>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</si>
  <si>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</si>
  <si>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</si>
  <si>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</si>
  <si>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</si>
  <si>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</si>
  <si>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</si>
  <si>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</si>
  <si>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Function Code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</si>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</sst>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1">
  <autoFilter ref="A1:J74"/>
  <tableColumns count="10">
    <tableColumn id="2" name="Name" dataDxfId="470"/>
    <tableColumn id="10" name="Table" dataDxfId="469">
      <calculatedColumnFormula>[Name]</calculatedColumnFormula>
    </tableColumn>
    <tableColumn id="5" name="Singular Name" dataDxfId="468">
      <calculatedColumnFormula>IF(RIGHT([Name],3)="ies",MID([Name],1,LEN([Name])-3)&amp;"y",IF(RIGHT([Name],1)="s",MID([Name],1,LEN([Name])-1),[Name]))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SUBSTITUTE(PROPER([Singular Name]),"_","")</calculatedColumnFormula>
    </tableColumn>
    <tableColumn id="1" name="Migration Artisan" dataDxfId="465">
      <calculatedColumnFormula>"php artisan make:migration create_"&amp;[Table]&amp;"_table --create="&amp;[Table]</calculatedColumnFormula>
    </tableColumn>
    <tableColumn id="6" name="Model Artisan" dataDxfId="464">
      <calculatedColumnFormula>"php artisan make:model "&amp;[Class Name]</calculatedColumnFormula>
    </tableColumn>
    <tableColumn id="3" name="Model Statement" dataDxfId="463">
      <calculatedColumnFormula>"protected $table = '"&amp;[Table]&amp;"';"</calculatedColumnFormula>
    </tableColumn>
    <tableColumn id="7" name="Seeder Artisan" dataDxfId="462">
      <calculatedColumnFormula>"php artisan make:seed "&amp;[Class Name]&amp;"TableSeeder"</calculatedColumnFormula>
    </tableColumn>
    <tableColumn id="9" name="Seeder Class" dataDxfId="461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2" totalsRowShown="0" headerRowDxfId="348" dataDxfId="347">
  <autoFilter ref="A1:Y2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2" totalsRowShown="0" headerRowDxfId="321" dataDxfId="320">
  <autoFilter ref="AA1:AL1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7" totalsRowShown="0" headerRowDxfId="299" dataDxfId="298">
  <autoFilter ref="A1:K7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4" headerRowDxfId="286" dataDxfId="285">
  <autoFilter ref="M1:BA14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COUNTIF($AB$2:FormFields[[#This Row],[Exists]],1)-1</calculatedColumnFormula>
    </tableColumn>
    <tableColumn id="49" name="Exists" dataDxfId="269">
      <calculatedColumnFormula>IF(AND(FormFields[[#This Row],[Attribute]]="",FormFields[[#This Row],[Relation]]=""),0,1)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[Name]</calculatedColumnFormula>
    </tableColumn>
    <tableColumn id="12" name="Relation" dataDxfId="265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4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3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2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11"/>
    <tableColumn id="16" name="Field ID" dataDxfId="10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2" totalsRowShown="0" headerRowDxfId="245" dataDxfId="244">
  <autoFilter ref="BC1:BH2">
    <filterColumn colId="1"/>
    <filterColumn colId="2"/>
    <filterColumn colId="3"/>
  </autoFilter>
  <tableColumns count="6">
    <tableColumn id="1" name="ATTR Field" dataDxfId="243"/>
    <tableColumn id="5" name="Primary" dataDxfId="242">
      <calculatedColumnFormula>'Table Seed Map'!$A$15&amp;"-"&amp;(COUNTA($BC$2:FieldAttrs[[#This Row],[ATTR Field]]))</calculatedColumnFormula>
    </tableColumn>
    <tableColumn id="6" name="No" dataDxfId="241">
      <calculatedColumnFormula>IF($BE1="id",IF(ISNUMBER(VLOOKUP('Table Seed Map'!$A$15,SeedMap[],9,0)),VLOOKUP('Table Seed Map'!$A$15,SeedMap[],9,0)+1,1),IFERROR($BE1+1,"id"))</calculatedColumnFormula>
    </tableColumn>
    <tableColumn id="4" name="Field" dataDxfId="240">
      <calculatedColumnFormula>VLOOKUP([ATTR Field],FormFields[[Field Name]:[ID]],2,0)</calculatedColumnFormula>
    </tableColumn>
    <tableColumn id="2" name="Name" dataDxfId="239"/>
    <tableColumn id="3" name="Value" dataDxfId="23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5" totalsRowShown="0" headerRowDxfId="237" dataDxfId="236">
  <autoFilter ref="BJ1:BR5">
    <filterColumn colId="1"/>
    <filterColumn colId="2"/>
    <filterColumn colId="3"/>
  </autoFilter>
  <tableColumns count="9">
    <tableColumn id="1" name="Validation Field" dataDxfId="235"/>
    <tableColumn id="8" name="Primary" dataDxfId="234">
      <calculatedColumnFormula>'Table Seed Map'!$A$17&amp;"-"&amp;(COUNTA($BJ$2:FieldValidations[[#This Row],[Validation Field]]))</calculatedColumnFormula>
    </tableColumn>
    <tableColumn id="9" name="No" dataDxfId="233">
      <calculatedColumnFormula>IF($BL1="id",IF(ISNUMBER(VLOOKUP('Table Seed Map'!$A$17,SeedMap[],9,0)),VLOOKUP('Table Seed Map'!$A$17,SeedMap[],9,0)+1,1),IFERROR($BL1+1,"id"))</calculatedColumnFormula>
    </tableColumn>
    <tableColumn id="7" name="Field" dataDxfId="232">
      <calculatedColumnFormula>VLOOKUP([Validation Field],FormFields[[Field Name]:[ID]],2,0)</calculatedColumnFormula>
    </tableColumn>
    <tableColumn id="2" name="Rule" dataDxfId="231"/>
    <tableColumn id="3" name="Message" dataDxfId="230"/>
    <tableColumn id="4" name="Arg 1" dataDxfId="229"/>
    <tableColumn id="5" name="Arg 2" dataDxfId="228"/>
    <tableColumn id="6" name="Arg 3" dataDxfId="227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2" totalsRowShown="0" dataDxfId="226">
  <autoFilter ref="CF1:CY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5">
      <calculatedColumnFormula>'Table Seed Map'!$A$21&amp;"-"&amp;COUNTA($CG$1:FormDefault[[#This Row],[Form for Default]])-1</calculatedColumnFormula>
    </tableColumn>
    <tableColumn id="2" name="Form for Default" dataDxfId="224"/>
    <tableColumn id="3" name="No" dataDxfId="223">
      <calculatedColumnFormula>IF($CH1="id",IF(ISNUMBER(VLOOKUP('Table Seed Map'!$A$21,SeedMap[],9,0)),VLOOKUP('Table Seed Map'!$A$21,SeedMap[],9,0)+1,1),IFERROR($CH1+1,"id"))</calculatedColumnFormula>
    </tableColumn>
    <tableColumn id="12" name="Form" dataDxfId="222">
      <calculatedColumnFormula>IFERROR(VLOOKUP(FormDefault[[#This Row],[Form for Default]],ResourceForms[[FormName]:[ID]],4,0),"resource_form")</calculatedColumnFormula>
    </tableColumn>
    <tableColumn id="4" name="Name" dataDxfId="221"/>
    <tableColumn id="5" name="Value" dataDxfId="220"/>
    <tableColumn id="6" name="Relation" dataDxfId="219">
      <calculatedColumnFormula>IFERROR(VLOOKUP(FormDefault[[#This Row],[R]],RelationTable[[Display]:[RELID]],2,0),"")</calculatedColumnFormula>
    </tableColumn>
    <tableColumn id="7" name="Attribute" dataDxfId="218"/>
    <tableColumn id="20" name="REL1" dataDxfId="217">
      <calculatedColumnFormula>IFERROR(VLOOKUP(FormDefault[[#This Row],[R1]],RelationTable[[Display]:[RELID]],2,0),"")</calculatedColumnFormula>
    </tableColumn>
    <tableColumn id="19" name="REL2" dataDxfId="216">
      <calculatedColumnFormula>IFERROR(VLOOKUP(FormDefault[[#This Row],[R2]],RelationTable[[Display]:[RELID]],2,0),"")</calculatedColumnFormula>
    </tableColumn>
    <tableColumn id="18" name="REL3" dataDxfId="215">
      <calculatedColumnFormula>IFERROR(VLOOKUP(FormDefault[[#This Row],[R3]],RelationTable[[Display]:[RELID]],2,0),"")</calculatedColumnFormula>
    </tableColumn>
    <tableColumn id="13" name="Method" dataDxfId="214"/>
    <tableColumn id="17" name="R" dataDxfId="213"/>
    <tableColumn id="14" name="R1" dataDxfId="212"/>
    <tableColumn id="15" name="R2" dataDxfId="211"/>
    <tableColumn id="16" name="R3" dataDxfId="210"/>
    <tableColumn id="8" name="R12" dataDxfId="209"/>
    <tableColumn id="9" name="R22" dataDxfId="208"/>
    <tableColumn id="10" name="R32" dataDxfId="207"/>
    <tableColumn id="11" name="Method2" dataDxfId="206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2" totalsRowShown="0" headerRowDxfId="205" dataDxfId="204">
  <autoFilter ref="BT1:CC2"/>
  <tableColumns count="10">
    <tableColumn id="1" name="Primary" dataDxfId="203">
      <calculatedColumnFormula>'Table Seed Map'!$A$22&amp;"-"&amp;COUNTA($BU$1:FormCollection[[#This Row],[Main Form for Collection]])-1</calculatedColumnFormula>
    </tableColumn>
    <tableColumn id="2" name="Main Form for Collection" dataDxfId="202"/>
    <tableColumn id="3" name="Collection Form" dataDxfId="201"/>
    <tableColumn id="4" name="Relation" dataDxfId="200"/>
    <tableColumn id="5" name="Foreign Field" dataDxfId="199"/>
    <tableColumn id="6" name="No" dataDxfId="198">
      <calculatedColumnFormula>IF($BY1="id",IF(ISNUMBER(VLOOKUP('Table Seed Map'!$A$22,SeedMap[],9,0)),VLOOKUP('Table Seed Map'!$A$22,SeedMap[],9,0)+1,1),IFERROR($BY1+1,"id"))</calculatedColumnFormula>
    </tableColumn>
    <tableColumn id="7" name="Resource Form" dataDxfId="197">
      <calculatedColumnFormula>IFERROR(VLOOKUP([Main Form for Collection],ResourceForms[[FormName]:[ID]],4,0),"resource_form")</calculatedColumnFormula>
    </tableColumn>
    <tableColumn id="8" name="Collection Form2" dataDxfId="196">
      <calculatedColumnFormula>IFERROR(VLOOKUP([Collection Form],ResourceForms[[FormName]:[ID]],4,0),"collection_form")</calculatedColumnFormula>
    </tableColumn>
    <tableColumn id="9" name="Relation3" dataDxfId="195">
      <calculatedColumnFormula>IFERROR(VLOOKUP([Relation],RelationTable[[Display]:[RELID]],2,0),"")</calculatedColumnFormula>
    </tableColumn>
    <tableColumn id="10" name="Foreign" dataDxfId="194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2" totalsRowShown="0" headerRowDxfId="193" dataDxfId="192">
  <autoFilter ref="DA1:DK2">
    <filterColumn colId="1"/>
    <filterColumn colId="2"/>
    <filterColumn colId="3"/>
    <filterColumn colId="8"/>
  </autoFilter>
  <tableColumns count="11">
    <tableColumn id="1" name="Field for Depend" dataDxfId="191"/>
    <tableColumn id="9" name="Primary" dataDxfId="190">
      <calculatedColumnFormula>'Table Seed Map'!$A$18&amp;"-"&amp;COUNTA($DA$2:FieldDepends[[#This Row],[Field for Depend]])</calculatedColumnFormula>
    </tableColumn>
    <tableColumn id="10" name="ID" dataDxfId="189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8">
      <calculatedColumnFormula>IFERROR(VLOOKUP(FieldDepends[[#This Row],[Field for Depend]],FormFields[[Field Name]:[ID]],2,0),"form_field")</calculatedColumnFormula>
    </tableColumn>
    <tableColumn id="2" name="Field name - depends on" dataDxfId="187"/>
    <tableColumn id="3" name="Database Field" dataDxfId="186"/>
    <tableColumn id="4" name="Operator" dataDxfId="185"/>
    <tableColumn id="5" name="Compare Method" dataDxfId="184"/>
    <tableColumn id="11" name="Method" dataDxfId="183"/>
    <tableColumn id="6" name="Value DB Field" dataDxfId="182"/>
    <tableColumn id="7" name="Ignore Null" dataDxfId="181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6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5"/>
    <tableColumn id="2" name="Type" dataDxfId="454"/>
    <tableColumn id="3" name="Name" dataDxfId="453"/>
    <tableColumn id="4" name="Length/Enum" dataDxfId="452"/>
    <tableColumn id="5" name="Method1" dataDxfId="451"/>
    <tableColumn id="6" name="Method2" dataDxfId="450"/>
    <tableColumn id="7" name="Method3" dataDxfId="449"/>
    <tableColumn id="8" name="Method4" dataDxfId="448"/>
    <tableColumn id="9" name="Method5" dataDxfId="447"/>
    <tableColumn id="10" name="Usage" dataDxfId="44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2" totalsRowShown="0" headerRowDxfId="180" dataDxfId="179">
  <autoFilter ref="DM1:DV2"/>
  <tableColumns count="10">
    <tableColumn id="1" name="Field for Dynamic" dataDxfId="178"/>
    <tableColumn id="9" name="Primary" dataDxfId="177">
      <calculatedColumnFormula>'Table Seed Map'!$A$16&amp;"-"&amp;COUNTA($DM$2:FieldDynamic[[#This Row],[Field for Dynamic]])</calculatedColumnFormula>
    </tableColumn>
    <tableColumn id="10" name="ID" dataDxfId="176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5">
      <calculatedColumnFormula>IFERROR(VLOOKUP(FieldDynamic[[#This Row],[Field for Dynamic]],FormFields[[Field Name]:[ID]],2,0),"form_field")</calculatedColumnFormula>
    </tableColumn>
    <tableColumn id="2" name="Type" dataDxfId="174"/>
    <tableColumn id="3" name="Depend Field" dataDxfId="173"/>
    <tableColumn id="4" name="Alter On" dataDxfId="172"/>
    <tableColumn id="5" name="Value" dataDxfId="171"/>
    <tableColumn id="11" name="Values" dataDxfId="170"/>
    <tableColumn id="6" name="Operator" dataDxfId="169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2" totalsRowShown="0" headerRowDxfId="168" dataDxfId="167">
  <autoFilter ref="DX1:ER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6"/>
    <tableColumn id="2" name="Resource Data" dataDxfId="165"/>
    <tableColumn id="3" name="Form Field" dataDxfId="164"/>
    <tableColumn id="4" name="Primary" dataDxfId="163">
      <calculatedColumnFormula>'Table Seed Map'!$A$20&amp;"-"&amp;COUNTA($DX$2:FormDataMapping[[#This Row],[Form for Data Mapping]])</calculatedColumnFormula>
    </tableColumn>
    <tableColumn id="5" name="ID" dataDxfId="162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61">
      <calculatedColumnFormula>IF(FormDataMapping[[#This Row],[Form for Data Mapping]]="","resource_form",VLOOKUP([Form for Data Mapping],ResourceForms[[FormName]:[ID]],4,0))</calculatedColumnFormula>
    </tableColumn>
    <tableColumn id="7" name="Data" dataDxfId="160">
      <calculatedColumnFormula>IF(FormDataMapping[[#This Row],[Form for Data Mapping]]="","resource_data",VLOOKUP([Resource Data],ResourceData[[DataDisplayName]:[ID]],8,0))</calculatedColumnFormula>
    </tableColumn>
    <tableColumn id="8" name="Field" dataDxfId="159">
      <calculatedColumnFormula>IF(FormDataMapping[[#This Row],[Form for Data Mapping]]="","form_field",VLOOKUP([Form Field],FormFields[[Field Name]:[ID]],2,0))</calculatedColumnFormula>
    </tableColumn>
    <tableColumn id="9" name="Attribute" dataDxfId="158"/>
    <tableColumn id="10" name="R0" dataDxfId="157">
      <calculatedColumnFormula>IF(FormDataMapping[[#This Row],[Form for Data Mapping]]="","relation",IFERROR(VLOOKUP([Relation],RelationTable[[Display]:[RELID]],2,0),""))</calculatedColumnFormula>
    </tableColumn>
    <tableColumn id="11" name="R1" dataDxfId="156">
      <calculatedColumnFormula>IF(FormDataMapping[[#This Row],[Form for Data Mapping]]="","nest_relation1",IFERROR(VLOOKUP([Rel1],RelationTable[[Display]:[RELID]],2,0),""))</calculatedColumnFormula>
    </tableColumn>
    <tableColumn id="12" name="R2" dataDxfId="155">
      <calculatedColumnFormula>IF(FormDataMapping[[#This Row],[Form for Data Mapping]]="","nest_relation2",IFERROR(VLOOKUP([Rel2],RelationTable[[Display]:[RELID]],2,0),""))</calculatedColumnFormula>
    </tableColumn>
    <tableColumn id="13" name="R3" dataDxfId="154">
      <calculatedColumnFormula>IF(FormDataMapping[[#This Row],[Form for Data Mapping]]="","nest_relation3",IFERROR(VLOOKUP([Rel3],RelationTable[[Display]:[RELID]],2,0),""))</calculatedColumnFormula>
    </tableColumn>
    <tableColumn id="14" name="R4" dataDxfId="153">
      <calculatedColumnFormula>IF(FormDataMapping[[#This Row],[Form for Data Mapping]]="","nest_relation4",IFERROR(VLOOKUP([Rel4],RelationTable[[Display]:[RELID]],2,0),""))</calculatedColumnFormula>
    </tableColumn>
    <tableColumn id="15" name="R5" dataDxfId="152">
      <calculatedColumnFormula>IF(FormDataMapping[[#This Row],[Form for Data Mapping]]="","nest_relation5",IFERROR(VLOOKUP([Rel5],RelationTable[[Display]:[RELID]],2,0),""))</calculatedColumnFormula>
    </tableColumn>
    <tableColumn id="16" name="Relation" dataDxfId="151"/>
    <tableColumn id="17" name="Rel1" dataDxfId="150"/>
    <tableColumn id="18" name="Rel2" dataDxfId="149"/>
    <tableColumn id="19" name="Rel3" dataDxfId="148"/>
    <tableColumn id="20" name="Rel4" dataDxfId="147"/>
    <tableColumn id="21" name="Rel5" dataDxfId="146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5">
  <autoFilter ref="A1:H30">
    <filterColumn colId="2"/>
  </autoFilter>
  <tableColumns count="8">
    <tableColumn id="1" name="No" dataDxfId="144">
      <calculatedColumnFormula>IFERROR($A1+1,1)</calculatedColumnFormula>
    </tableColumn>
    <tableColumn id="2" name="Filename" dataDxfId="143"/>
    <tableColumn id="9" name="Table" dataDxfId="142">
      <calculatedColumnFormula>MID([Filename],26,LEN([Filename])-35)</calculatedColumnFormula>
    </tableColumn>
    <tableColumn id="3" name="Date Part" dataDxfId="141">
      <calculatedColumnFormula>"2019_03_28_"</calculatedColumnFormula>
    </tableColumn>
    <tableColumn id="4" name="Sequence" dataDxfId="140">
      <calculatedColumnFormula>TEXT(MATCH(MigrationRenamer[[#This Row],[Table]],Tables[Table],0),"000000")</calculatedColumnFormula>
    </tableColumn>
    <tableColumn id="5" name="Name Part" dataDxfId="139">
      <calculatedColumnFormula>RIGHT([Filename],LEN([Filename])-LEN([Date Part])-LEN([Sequence]))</calculatedColumnFormula>
    </tableColumn>
    <tableColumn id="6" name="New Name" dataDxfId="138">
      <calculatedColumnFormula>[Date Part]&amp;[Sequence]&amp;[Name Part]</calculatedColumnFormula>
    </tableColumn>
    <tableColumn id="7" name="CMD" dataDxfId="137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8" totalsRowShown="0" dataDxfId="136">
  <autoFilter ref="A1:K8">
    <filterColumn colId="2"/>
    <filterColumn colId="4"/>
    <filterColumn colId="8"/>
    <filterColumn colId="9"/>
    <filterColumn colId="10"/>
  </autoFilter>
  <tableColumns count="11">
    <tableColumn id="1" name="Primary" dataDxfId="135">
      <calculatedColumnFormula>'Table Seed Map'!$A$24&amp;"-"&amp;COUNTA($B$1:ResourceList[[#This Row],[Resource Name]])-1</calculatedColumnFormula>
    </tableColumn>
    <tableColumn id="2" name="Resource Name" dataDxfId="134"/>
    <tableColumn id="8" name="ListDisplayName" dataDxfId="133">
      <calculatedColumnFormula>ResourceList[[#This Row],[Resource Name]]&amp;"/"&amp;ResourceList[[#This Row],[Name]]</calculatedColumnFormula>
    </tableColumn>
    <tableColumn id="3" name="No" dataDxfId="132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1">
      <calculatedColumnFormula>IFERROR(VLOOKUP(ResourceList[[#This Row],[Resource Name]],ResourceTable[[RName]:[No]],3,0),"resource")</calculatedColumnFormula>
    </tableColumn>
    <tableColumn id="4" name="Name" dataDxfId="130"/>
    <tableColumn id="5" name="Description" dataDxfId="129"/>
    <tableColumn id="6" name="Title" dataDxfId="128"/>
    <tableColumn id="11" name="Identity" dataDxfId="127"/>
    <tableColumn id="10" name="Page" dataDxfId="126"/>
    <tableColumn id="9" name="ID" dataDxfId="125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5" totalsRowShown="0" headerRowDxfId="124" dataDxfId="123">
  <autoFilter ref="M1:AD5"/>
  <tableColumns count="18">
    <tableColumn id="1" name="List Name" dataDxfId="122"/>
    <tableColumn id="2" name="LID" dataDxfId="121">
      <calculatedColumnFormula>VLOOKUP(ListExtras[[#This Row],[List Name]],ResourceList[[ListDisplayName]:[No]],2,0)</calculatedColumnFormula>
    </tableColumn>
    <tableColumn id="3" name="Scope Name" dataDxfId="120"/>
    <tableColumn id="4" name="Relation Name" dataDxfId="119"/>
    <tableColumn id="5" name="R1 Name" dataDxfId="118"/>
    <tableColumn id="6" name="R2 Name" dataDxfId="117"/>
    <tableColumn id="7" name="R3 Name" dataDxfId="116"/>
    <tableColumn id="8" name="Scope Primary" dataDxfId="115">
      <calculatedColumnFormula>'Table Seed Map'!$A$25&amp;"-"&amp;COUNT($W$1:ListExtras[[#This Row],[Scope ID]])</calculatedColumnFormula>
    </tableColumn>
    <tableColumn id="9" name="Scope Table ID" dataDxfId="114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3">
      <calculatedColumnFormula>IF(ListExtras[[#This Row],[LID]]=0,"resource_list",ListExtras[[#This Row],[LID]])</calculatedColumnFormula>
    </tableColumn>
    <tableColumn id="11" name="Scope ID" dataDxfId="112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1">
      <calculatedColumnFormula>'Table Seed Map'!$A$26&amp;"-"&amp;COUNT($AA$1:ListExtras[[#This Row],[Relation]])</calculatedColumnFormula>
    </tableColumn>
    <tableColumn id="13" name="Relation Table ID" dataDxfId="110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9">
      <calculatedColumnFormula>IF(ListExtras[[#This Row],[LID]]=0,"resource_list",ListExtras[[#This Row],[LID]])</calculatedColumnFormula>
    </tableColumn>
    <tableColumn id="15" name="Relation" dataDxfId="108">
      <calculatedColumnFormula>IFERROR(VLOOKUP(ListExtras[[#This Row],[Relation Name]],RelationTable[[Display]:[RELID]],2,0),IF(ListExtras[[#This Row],[LID]]=0,"relation",""))</calculatedColumnFormula>
    </tableColumn>
    <tableColumn id="16" name="R1" dataDxfId="107">
      <calculatedColumnFormula>IFERROR(VLOOKUP(ListExtras[[#This Row],[R1 Name]],RelationTable[[Display]:[RELID]],2,0),IF(ListExtras[[#This Row],[LID]]=0,"nest_relation1",""))</calculatedColumnFormula>
    </tableColumn>
    <tableColumn id="17" name="R2" dataDxfId="106">
      <calculatedColumnFormula>IFERROR(VLOOKUP(ListExtras[[#This Row],[R2 Name]],RelationTable[[Display]:[RELID]],2,0),IF(ListExtras[[#This Row],[LID]]=0,"nest_relation2",""))</calculatedColumnFormula>
    </tableColumn>
    <tableColumn id="18" name="R3" dataDxfId="105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2" totalsRowShown="0" headerRowDxfId="104" dataDxfId="103">
  <autoFilter ref="AF1:AR12">
    <filterColumn colId="0"/>
  </autoFilter>
  <tableColumns count="13">
    <tableColumn id="13" name="Primary" dataDxfId="102">
      <calculatedColumnFormula>'Table Seed Map'!$A$28&amp;"-"&amp;COUNTA($AH$1:ListSearch[[#This Row],[No]])-2</calculatedColumnFormula>
    </tableColumn>
    <tableColumn id="1" name="List Name for Search" dataDxfId="101"/>
    <tableColumn id="2" name="No" dataDxfId="100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9">
      <calculatedColumnFormula>IFERROR(VLOOKUP(ListSearch[[#This Row],[List Name for Search]],ResourceList[[ListDisplayName]:[No]],2,0),"resource_list")</calculatedColumnFormula>
    </tableColumn>
    <tableColumn id="4" name="Field" dataDxfId="98"/>
    <tableColumn id="5" name="REL" dataDxfId="97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6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5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4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3"/>
    <tableColumn id="10" name="Relation 1" dataDxfId="92"/>
    <tableColumn id="11" name="Relation 2" dataDxfId="91"/>
    <tableColumn id="12" name="Relation 3" dataDxfId="9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9" totalsRowShown="0" headerRowDxfId="89" dataDxfId="88">
  <autoFilter ref="AT1:BE19">
    <filterColumn colId="4"/>
  </autoFilter>
  <tableColumns count="12">
    <tableColumn id="13" name="Primary" dataDxfId="87">
      <calculatedColumnFormula>'Table Seed Map'!$A$27&amp;"-"&amp;COUNTA($AV$1:ListLayout[[#This Row],[No]])-2</calculatedColumnFormula>
    </tableColumn>
    <tableColumn id="1" name="List Name for Layout" dataDxfId="86"/>
    <tableColumn id="2" name="No" dataDxfId="85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4">
      <calculatedColumnFormula>IFERROR(VLOOKUP(ListLayout[[#This Row],[List Name for Layout]],ResourceList[[ListDisplayName]:[No]],2,0),"resource_list")</calculatedColumnFormula>
    </tableColumn>
    <tableColumn id="14" name="Label" dataDxfId="83"/>
    <tableColumn id="4" name="Field" dataDxfId="82"/>
    <tableColumn id="5" name="REL" dataDxfId="81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0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9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8"/>
    <tableColumn id="10" name="Relation 1" dataDxfId="77"/>
    <tableColumn id="11" name="Relation 2" dataDxfId="76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5">
  <autoFilter ref="A1:J6">
    <filterColumn colId="2"/>
    <filterColumn colId="4"/>
    <filterColumn colId="8"/>
    <filterColumn colId="9"/>
  </autoFilter>
  <tableColumns count="10">
    <tableColumn id="1" name="Primary" dataDxfId="74">
      <calculatedColumnFormula>'Table Seed Map'!$A$29&amp;"-"&amp;COUNTA($E$1:ResourceData[[#This Row],[Resource]])-2</calculatedColumnFormula>
    </tableColumn>
    <tableColumn id="2" name="Resource Name" dataDxfId="73"/>
    <tableColumn id="8" name="DataDisplayName" dataDxfId="72">
      <calculatedColumnFormula>ResourceData[[#This Row],[Resource Name]]&amp;"/"&amp;ResourceData[[#This Row],[Name]]</calculatedColumnFormula>
    </tableColumn>
    <tableColumn id="3" name="No" dataDxfId="71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0">
      <calculatedColumnFormula>IFERROR(VLOOKUP(ResourceData[[#This Row],[Resource Name]],ResourceTable[[RName]:[No]],3,0),"resource")</calculatedColumnFormula>
    </tableColumn>
    <tableColumn id="4" name="Name" dataDxfId="69"/>
    <tableColumn id="5" name="Description" dataDxfId="68"/>
    <tableColumn id="6" name="Title Field" dataDxfId="67"/>
    <tableColumn id="9" name="Method" dataDxfId="66"/>
    <tableColumn id="10" name="ID" dataDxfId="65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4" dataDxfId="63">
  <autoFilter ref="L1:AC4"/>
  <tableColumns count="18">
    <tableColumn id="1" name="Data Name" dataDxfId="62"/>
    <tableColumn id="2" name="DID" dataDxfId="61">
      <calculatedColumnFormula>VLOOKUP(DataExtra[[#This Row],[Data Name]],ResourceData[[DataDisplayName]:[No]],2,0)</calculatedColumnFormula>
    </tableColumn>
    <tableColumn id="3" name="Scope Name" dataDxfId="60"/>
    <tableColumn id="4" name="Relation Name" dataDxfId="59"/>
    <tableColumn id="5" name="R1 Name" dataDxfId="58"/>
    <tableColumn id="6" name="R2 Name" dataDxfId="57"/>
    <tableColumn id="7" name="R3 Name" dataDxfId="56"/>
    <tableColumn id="8" name="Scope Primary" dataDxfId="55">
      <calculatedColumnFormula>'Table Seed Map'!$A$30&amp;"-"&amp;COUNT($V$1:DataExtra[[#This Row],[Scope ID]])</calculatedColumnFormula>
    </tableColumn>
    <tableColumn id="9" name="Scope Table ID" dataDxfId="54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3">
      <calculatedColumnFormula>IF(DataExtra[[#This Row],[DID]]=0,"resource_data",DataExtra[[#This Row],[DID]])</calculatedColumnFormula>
    </tableColumn>
    <tableColumn id="11" name="Scope ID" dataDxfId="52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1">
      <calculatedColumnFormula>'Table Seed Map'!$A$31&amp;"-"&amp;COUNT($Z$1:DataExtra[[#This Row],[Relation]])</calculatedColumnFormula>
    </tableColumn>
    <tableColumn id="13" name="Relation Table ID" dataDxfId="50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9">
      <calculatedColumnFormula>IF(DataExtra[[#This Row],[DID]]=0,"resource_data",DataExtra[[#This Row],[DID]])</calculatedColumnFormula>
    </tableColumn>
    <tableColumn id="15" name="Relation" dataDxfId="48">
      <calculatedColumnFormula>IFERROR(VLOOKUP(DataExtra[[#This Row],[Relation Name]],RelationTable[[Display]:[RELID]],2,0),IF(DataExtra[[#This Row],[DID]]=0,"relation",""))</calculatedColumnFormula>
    </tableColumn>
    <tableColumn id="16" name="R1" dataDxfId="47">
      <calculatedColumnFormula>IFERROR(VLOOKUP(DataExtra[[#This Row],[R1 Name]],RelationTable[[Display]:[RELID]],2,0),IF(DataExtra[[#This Row],[DID]]=0,"nest_relation1",""))</calculatedColumnFormula>
    </tableColumn>
    <tableColumn id="17" name="R2" dataDxfId="46">
      <calculatedColumnFormula>IFERROR(VLOOKUP(DataExtra[[#This Row],[R2 Name]],RelationTable[[Display]:[RELID]],2,0),IF(DataExtra[[#This Row],[DID]]=0,"nest_relation2",""))</calculatedColumnFormula>
    </tableColumn>
    <tableColumn id="18" name="R3" dataDxfId="45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7" totalsRowShown="0" headerRowDxfId="44" dataDxfId="43">
  <autoFilter ref="AE1:AN7">
    <filterColumn colId="0"/>
    <filterColumn colId="2"/>
    <filterColumn colId="5"/>
    <filterColumn colId="6"/>
    <filterColumn colId="7"/>
  </autoFilter>
  <tableColumns count="10">
    <tableColumn id="13" name="Primary" dataDxfId="42">
      <calculatedColumnFormula>'Table Seed Map'!$A$32&amp;"-"&amp;COUNTA($AH$1:DataViewSection[[#This Row],[No]])-2</calculatedColumnFormula>
    </tableColumn>
    <tableColumn id="1" name="Data Name for Layout" dataDxfId="41"/>
    <tableColumn id="17" name="DataSectionDisplayName" dataDxfId="40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9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38">
      <calculatedColumnFormula>IFERROR(VLOOKUP(DataViewSection[[#This Row],[Data Name for Layout]],ResourceData[[DataDisplayName]:[No]],2,0),"resource_data")</calculatedColumnFormula>
    </tableColumn>
    <tableColumn id="14" name="Title" dataDxfId="37"/>
    <tableColumn id="15" name="Title Field" dataDxfId="36"/>
    <tableColumn id="16" name="Rel" dataDxfId="35">
      <calculatedColumnFormula>IFERROR(VLOOKUP(DataViewSection[[#This Row],[Relation]],RelationTable[[Display]:[RELID]],2,0),"")</calculatedColumnFormula>
    </tableColumn>
    <tableColumn id="4" name="Colspan" dataDxfId="34"/>
    <tableColumn id="9" name="Relatio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1">
  <autoFilter ref="A1:K362">
    <filterColumn colId="0"/>
  </autoFilter>
  <tableColumns count="11">
    <tableColumn id="2" name="Table" dataDxfId="440"/>
    <tableColumn id="3" name="Field" dataDxfId="439"/>
    <tableColumn id="5" name="Type" dataDxfId="438">
      <calculatedColumnFormula>VLOOKUP([Field],Columns[],2,0)&amp;"("</calculatedColumnFormula>
    </tableColumn>
    <tableColumn id="4" name="Name" dataDxfId="437">
      <calculatedColumnFormula>IF(VLOOKUP([Field],Columns[],3,0)&lt;&gt;"","'"&amp;VLOOKUP([Field],Columns[],3,0)&amp;"'","")</calculatedColumnFormula>
    </tableColumn>
    <tableColumn id="6" name="Arg2" dataDxfId="436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5">
      <calculatedColumnFormula>IF(VLOOKUP([Field],Columns[],5,0)=0,"","-&gt;"&amp;VLOOKUP([Field],Columns[],5,0))</calculatedColumnFormula>
    </tableColumn>
    <tableColumn id="8" name="Method2" dataDxfId="434">
      <calculatedColumnFormula>IF(VLOOKUP([Field],Columns[],6,0)=0,"","-&gt;"&amp;VLOOKUP([Field],Columns[],6,0))</calculatedColumnFormula>
    </tableColumn>
    <tableColumn id="9" name="Method3" dataDxfId="433">
      <calculatedColumnFormula>IF(VLOOKUP([Field],Columns[],7,0)=0,"","-&gt;"&amp;VLOOKUP([Field],Columns[],7,0))</calculatedColumnFormula>
    </tableColumn>
    <tableColumn id="10" name="Method4" dataDxfId="432">
      <calculatedColumnFormula>IF(VLOOKUP([Field],Columns[],8,0)=0,"","-&gt;"&amp;VLOOKUP([Field],Columns[],8,0))</calculatedColumnFormula>
    </tableColumn>
    <tableColumn id="11" name="Method5" dataDxfId="431">
      <calculatedColumnFormula>IF(VLOOKUP([Field],Columns[],9,0)=0,"","-&gt;"&amp;VLOOKUP([Field],Columns[],9,0))</calculatedColumnFormula>
    </tableColumn>
    <tableColumn id="12" name="Statement" dataDxfId="43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4" totalsRowShown="0" headerRowDxfId="1" dataDxfId="0">
  <autoFilter ref="AP1:AW14">
    <filterColumn colId="4"/>
  </autoFilter>
  <tableColumns count="8">
    <tableColumn id="13" name="Primary" dataDxfId="9">
      <calculatedColumnFormula>'Table Seed Map'!$A$33&amp;"-"&amp;-1+COUNTA($AQ$1:DataViewSectionItem[[#This Row],[Data Section for Items]])</calculatedColumnFormula>
    </tableColumn>
    <tableColumn id="1" name="Data Section for Items" dataDxfId="8"/>
    <tableColumn id="2" name="No" dataDxfId="7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6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5"/>
    <tableColumn id="4" name="Attribute" dataDxfId="4"/>
    <tableColumn id="5" name="REL" dataDxfId="3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2" dataDxfId="31">
  <autoFilter ref="A1:H6">
    <filterColumn colId="5"/>
    <filterColumn colId="6"/>
    <filterColumn colId="7"/>
  </autoFilter>
  <tableColumns count="8">
    <tableColumn id="1" name="Type" dataDxfId="30"/>
    <tableColumn id="2" name="Table Name" dataDxfId="29"/>
    <tableColumn id="3" name="Count Field" dataDxfId="28"/>
    <tableColumn id="4" name="Count Reduce" dataDxfId="27"/>
    <tableColumn id="5" name="Records" dataDxfId="26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5"/>
    <tableColumn id="8" name="Name Field Position" dataDxfId="24"/>
    <tableColumn id="9" name="ID Field Position" dataDxfId="2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2" dataDxfId="21">
  <autoFilter ref="J1:P501">
    <filterColumn colId="2"/>
    <filterColumn colId="3"/>
    <filterColumn colId="4"/>
    <filterColumn colId="5"/>
    <filterColumn colId="6"/>
  </autoFilter>
  <tableColumns count="7">
    <tableColumn id="1" name="No" dataDxfId="20">
      <calculatedColumnFormula>IFERROR($J1+1,1)</calculatedColumnFormula>
    </tableColumn>
    <tableColumn id="2" name="Type" dataDxfId="1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9">
      <calculatedColumnFormula>IF(IDNMaps[[#This Row],[Type]]="","",COUNTIF($K$1:IDNMaps[[#This Row],[Type]],IDNMaps[[#This Row],[Type]]))</calculatedColumnFormula>
    </tableColumn>
    <tableColumn id="4" name="Primary" dataDxfId="18">
      <calculatedColumnFormula>IFERROR(VLOOKUP(IDNMaps[[#This Row],[Type]],RecordCount[],6,0)&amp;"-"&amp;IDNMaps[[#This Row],[Type Count]],"")</calculatedColumnFormula>
    </tableColumn>
    <tableColumn id="5" name="Name" dataDxfId="17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6">
      <calculatedColumnFormula>IF(IDNMaps[[#This Row],[Name]]="","","("&amp;IDNMaps[[#This Row],[Type]]&amp;") "&amp;IDNMaps[[#This Row],[Name]])</calculatedColumnFormula>
    </tableColumn>
    <tableColumn id="7" name="ID" dataDxfId="15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29" dataDxfId="428">
  <autoFilter ref="A1:R62">
    <filterColumn colId="1"/>
    <filterColumn colId="4"/>
  </autoFilter>
  <tableColumns count="18">
    <tableColumn id="19" name="TRCode" dataDxfId="427">
      <calculatedColumnFormula>[Table Name]&amp;"-"&amp;(COUNTIF($B$1:TableData[[#This Row],[Table Name]],TableData[[#This Row],[Table Name]])-1)</calculatedColumnFormula>
    </tableColumn>
    <tableColumn id="1" name="Table Name" dataDxfId="426"/>
    <tableColumn id="2" name="Record No" dataDxfId="42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4"/>
    <tableColumn id="4" name="2" dataDxfId="423"/>
    <tableColumn id="5" name="3" dataDxfId="422"/>
    <tableColumn id="6" name="4" dataDxfId="421"/>
    <tableColumn id="7" name="5" dataDxfId="420"/>
    <tableColumn id="8" name="6" dataDxfId="419"/>
    <tableColumn id="9" name="7" dataDxfId="418"/>
    <tableColumn id="10" name="8" dataDxfId="417"/>
    <tableColumn id="11" name="9" dataDxfId="416"/>
    <tableColumn id="12" name="10" dataDxfId="415"/>
    <tableColumn id="13" name="11" dataDxfId="414"/>
    <tableColumn id="14" name="12" dataDxfId="413"/>
    <tableColumn id="15" name="13" dataDxfId="412"/>
    <tableColumn id="16" name="14" dataDxfId="411"/>
    <tableColumn id="17" name="15" dataDxfId="41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6" totalsRowShown="0" dataDxfId="409">
  <autoFilter ref="A1:K46">
    <filterColumn colId="4"/>
    <filterColumn colId="5"/>
    <filterColumn colId="6"/>
    <filterColumn colId="8"/>
    <filterColumn colId="9"/>
    <filterColumn colId="10"/>
  </autoFilter>
  <tableColumns count="11">
    <tableColumn id="1" name="Name" dataDxfId="408"/>
    <tableColumn id="3" name="Table Name" dataDxfId="407"/>
    <tableColumn id="20" name="NS" dataDxfId="406">
      <calculatedColumnFormula>VLOOKUP([Table Name],Tables[],4,0)</calculatedColumnFormula>
    </tableColumn>
    <tableColumn id="21" name="Model" dataDxfId="405">
      <calculatedColumnFormula>VLOOKUP([Table Name],Tables[],5,0)</calculatedColumnFormula>
    </tableColumn>
    <tableColumn id="6" name="Data Table" dataDxfId="404"/>
    <tableColumn id="7" name="Data Range" dataDxfId="403"/>
    <tableColumn id="8" name="Skip Columns" dataDxfId="402"/>
    <tableColumn id="4" name="Query Method" dataDxfId="401"/>
    <tableColumn id="2" name="Last ID" dataDxfId="400"/>
    <tableColumn id="5" name="AI Change Query" dataDxfId="399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398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7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"Milestone\SS\Model"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6" totalsRowShown="0" dataDxfId="383">
  <autoFilter ref="O1:Z6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Map'!$A$39&amp;"-"&amp;COUNTA($O$2:ResourceDefaultsTable[[#This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70">
  <autoFilter ref="A1:N59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5">
  <autoFilter ref="P1:W3">
    <filterColumn colId="2"/>
    <filterColumn colId="4"/>
  </autoFilter>
  <tableColumns count="8">
    <tableColumn id="1" name="Primary" dataDxfId="354">
      <calculatedColumnFormula>'Table Seed Map'!$A$9&amp;"-"&amp;COUNTA($Q$1:ResourceScopes[[#This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1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13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A8" workbookViewId="0">
      <selection activeCell="E70" sqref="E7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14"/>
  <sheetViews>
    <sheetView topLeftCell="D1" workbookViewId="0">
      <selection activeCell="AZ14" sqref="AZ14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0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0" hidden="1" customWidth="1"/>
    <col min="95" max="99" width="11.7109375" style="20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0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8" width="15.42578125" customWidth="1"/>
  </cols>
  <sheetData>
    <row r="1" spans="1:148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100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344</v>
      </c>
      <c r="BL1" s="1" t="s">
        <v>99</v>
      </c>
      <c r="BM1" s="1" t="s">
        <v>13</v>
      </c>
      <c r="BN1" s="1" t="s">
        <v>273</v>
      </c>
      <c r="BO1" s="1" t="s">
        <v>274</v>
      </c>
      <c r="BP1" s="1" t="s">
        <v>319</v>
      </c>
      <c r="BQ1" s="1" t="s">
        <v>320</v>
      </c>
      <c r="BR1" s="1" t="s">
        <v>321</v>
      </c>
      <c r="BS1" s="1"/>
      <c r="BT1" s="1" t="s">
        <v>344</v>
      </c>
      <c r="BU1" s="1" t="s">
        <v>399</v>
      </c>
      <c r="BV1" s="1" t="s">
        <v>227</v>
      </c>
      <c r="BW1" s="1" t="s">
        <v>105</v>
      </c>
      <c r="BX1" s="1" t="s">
        <v>400</v>
      </c>
      <c r="BY1" s="1" t="s">
        <v>99</v>
      </c>
      <c r="BZ1" s="1" t="s">
        <v>401</v>
      </c>
      <c r="CA1" s="1" t="s">
        <v>402</v>
      </c>
      <c r="CB1" s="1" t="s">
        <v>403</v>
      </c>
      <c r="CC1" s="1" t="s">
        <v>278</v>
      </c>
      <c r="CD1" s="1"/>
      <c r="CF1" s="20" t="s">
        <v>344</v>
      </c>
      <c r="CG1" s="20" t="s">
        <v>390</v>
      </c>
      <c r="CH1" s="20" t="s">
        <v>99</v>
      </c>
      <c r="CI1" s="20" t="s">
        <v>121</v>
      </c>
      <c r="CJ1" s="20" t="s">
        <v>1</v>
      </c>
      <c r="CK1" s="20" t="s">
        <v>276</v>
      </c>
      <c r="CL1" s="20" t="s">
        <v>105</v>
      </c>
      <c r="CM1" s="20" t="s">
        <v>106</v>
      </c>
      <c r="CN1" s="20" t="s">
        <v>396</v>
      </c>
      <c r="CO1" s="20" t="s">
        <v>397</v>
      </c>
      <c r="CP1" s="20" t="s">
        <v>398</v>
      </c>
      <c r="CQ1" s="20" t="s">
        <v>120</v>
      </c>
      <c r="CR1" s="20" t="s">
        <v>395</v>
      </c>
      <c r="CS1" s="20" t="s">
        <v>300</v>
      </c>
      <c r="CT1" s="20" t="s">
        <v>301</v>
      </c>
      <c r="CU1" s="20" t="s">
        <v>302</v>
      </c>
      <c r="CV1" s="20" t="s">
        <v>392</v>
      </c>
      <c r="CW1" s="20" t="s">
        <v>393</v>
      </c>
      <c r="CX1" s="20" t="s">
        <v>394</v>
      </c>
      <c r="CY1" s="20" t="s">
        <v>17</v>
      </c>
      <c r="DA1" s="1" t="s">
        <v>477</v>
      </c>
      <c r="DB1" s="1" t="s">
        <v>344</v>
      </c>
      <c r="DC1" s="1" t="s">
        <v>307</v>
      </c>
      <c r="DD1" s="1" t="s">
        <v>474</v>
      </c>
      <c r="DE1" s="1" t="s">
        <v>472</v>
      </c>
      <c r="DF1" s="1" t="s">
        <v>473</v>
      </c>
      <c r="DG1" s="1" t="s">
        <v>315</v>
      </c>
      <c r="DH1" s="1" t="s">
        <v>275</v>
      </c>
      <c r="DI1" s="1" t="s">
        <v>120</v>
      </c>
      <c r="DJ1" s="1" t="s">
        <v>316</v>
      </c>
      <c r="DK1" s="1" t="s">
        <v>317</v>
      </c>
      <c r="DM1" s="1" t="s">
        <v>478</v>
      </c>
      <c r="DN1" s="1" t="s">
        <v>344</v>
      </c>
      <c r="DO1" s="1" t="s">
        <v>307</v>
      </c>
      <c r="DP1" s="1" t="s">
        <v>474</v>
      </c>
      <c r="DQ1" s="1" t="s">
        <v>14</v>
      </c>
      <c r="DR1" s="1" t="s">
        <v>314</v>
      </c>
      <c r="DS1" s="1" t="s">
        <v>318</v>
      </c>
      <c r="DT1" s="1" t="s">
        <v>276</v>
      </c>
      <c r="DU1" s="1" t="s">
        <v>277</v>
      </c>
      <c r="DV1" s="1" t="s">
        <v>315</v>
      </c>
      <c r="DX1" s="1" t="s">
        <v>484</v>
      </c>
      <c r="DY1" s="1" t="s">
        <v>199</v>
      </c>
      <c r="DZ1" s="1" t="s">
        <v>485</v>
      </c>
      <c r="EA1" s="1" t="s">
        <v>344</v>
      </c>
      <c r="EB1" s="1" t="s">
        <v>307</v>
      </c>
      <c r="EC1" s="1" t="s">
        <v>121</v>
      </c>
      <c r="ED1" s="1" t="s">
        <v>130</v>
      </c>
      <c r="EE1" s="1" t="s">
        <v>13</v>
      </c>
      <c r="EF1" s="1" t="s">
        <v>106</v>
      </c>
      <c r="EG1" s="1" t="s">
        <v>486</v>
      </c>
      <c r="EH1" s="1" t="s">
        <v>300</v>
      </c>
      <c r="EI1" s="1" t="s">
        <v>301</v>
      </c>
      <c r="EJ1" s="1" t="s">
        <v>302</v>
      </c>
      <c r="EK1" s="1" t="s">
        <v>487</v>
      </c>
      <c r="EL1" s="1" t="s">
        <v>488</v>
      </c>
      <c r="EM1" s="1" t="s">
        <v>105</v>
      </c>
      <c r="EN1" s="1" t="s">
        <v>304</v>
      </c>
      <c r="EO1" s="1" t="s">
        <v>305</v>
      </c>
      <c r="EP1" s="1" t="s">
        <v>306</v>
      </c>
      <c r="EQ1" s="1" t="s">
        <v>489</v>
      </c>
      <c r="ER1" s="1" t="s">
        <v>490</v>
      </c>
    </row>
    <row r="2" spans="1:148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Map'!$A$15&amp;"-"&amp;(COUNTA($BC$2:FieldAttrs[[#This Row],[ATTR Field]]))</f>
        <v>Field Attrs-0</v>
      </c>
      <c r="BE2" s="15" t="str">
        <f>IF($BE1="id",IF(ISNUMBER(VLOOKUP('Table Seed Map'!$A$15,SeedMap[],9,0)),VLOOKUP('Table Seed Map'!$A$15,SeedMap[],9,0)+1,1),IFERROR($BE1+1,"id"))</f>
        <v>id</v>
      </c>
      <c r="BF2" s="35" t="s">
        <v>53</v>
      </c>
      <c r="BG2" s="35" t="s">
        <v>23</v>
      </c>
      <c r="BH2" s="35" t="s">
        <v>44</v>
      </c>
      <c r="BJ2" s="1"/>
      <c r="BK2" s="6" t="str">
        <f>'Table Seed Map'!$A$17&amp;"-"&amp;(COUNTA($BJ$2:FieldValidations[[#This Row],[Validation Field]]))</f>
        <v>Field Validations-0</v>
      </c>
      <c r="BL2" s="15" t="str">
        <f>IF($BL1="id",IF(ISNUMBER(VLOOKUP('Table Seed Map'!$A$17,SeedMap[],9,0)),VLOOKUP('Table Seed Map'!$A$17,SeedMap[],9,0)+1,1),IFERROR($BL1+1,"id"))</f>
        <v>id</v>
      </c>
      <c r="BM2" s="15" t="s">
        <v>53</v>
      </c>
      <c r="BN2" s="13" t="s">
        <v>55</v>
      </c>
      <c r="BO2" s="13" t="s">
        <v>56</v>
      </c>
      <c r="BP2" s="13" t="s">
        <v>31</v>
      </c>
      <c r="BQ2" s="13" t="s">
        <v>32</v>
      </c>
      <c r="BR2" s="13" t="s">
        <v>33</v>
      </c>
      <c r="BS2" s="13"/>
      <c r="BT2" s="15" t="str">
        <f>'Table Seed Map'!$A$22&amp;"-"&amp;COUNTA($BU$1:FormCollection[[#This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Map'!$A$22,SeedMap[],9,0)),VLOOKUP('Table Seed Map'!$A$22,SeedMap[],9,0)+1,1),IFERROR($BY1+1,"id"))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38</v>
      </c>
      <c r="CC2" s="15" t="s">
        <v>230</v>
      </c>
      <c r="CD2" s="13"/>
      <c r="CF2" s="6" t="str">
        <f>'Table Seed Map'!$A$21&amp;"-"&amp;COUNTA($CG$1:FormDefault[[#This Row],[Form for Default]])-1</f>
        <v>Form Defaults-0</v>
      </c>
      <c r="CG2" s="1"/>
      <c r="CH2" s="13" t="str">
        <f>IF($CH1="id",IF(ISNUMBER(VLOOKUP('Table Seed Map'!$A$21,SeedMap[],9,0)),VLOOKUP('Table Seed Map'!$A$21,SeedMap[],9,0)+1,1),IFERROR($CH1+1,"id"))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23</v>
      </c>
      <c r="CK2" s="13" t="s">
        <v>44</v>
      </c>
      <c r="CL2" s="16" t="s">
        <v>38</v>
      </c>
      <c r="CM2" s="13" t="s">
        <v>54</v>
      </c>
      <c r="CN2" s="15" t="s">
        <v>208</v>
      </c>
      <c r="CO2" s="15" t="s">
        <v>209</v>
      </c>
      <c r="CP2" s="15" t="s">
        <v>210</v>
      </c>
      <c r="CQ2" s="13" t="s">
        <v>30</v>
      </c>
      <c r="CR2" s="13"/>
      <c r="CS2" s="13"/>
      <c r="CT2" s="13"/>
      <c r="CU2" s="13"/>
      <c r="CV2" s="13" t="s">
        <v>208</v>
      </c>
      <c r="CW2" s="13" t="s">
        <v>209</v>
      </c>
      <c r="CX2" s="13" t="s">
        <v>210</v>
      </c>
      <c r="CY2" s="13" t="s">
        <v>30</v>
      </c>
      <c r="DA2" s="2"/>
      <c r="DB2" s="9" t="str">
        <f>'Table Seed Map'!$A$18&amp;"-"&amp;COUNTA($DA$2:FieldDepends[[#This Row],[Field for Depend]])</f>
        <v>Field Depends-0</v>
      </c>
      <c r="DC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238</v>
      </c>
      <c r="DF2" s="2" t="s">
        <v>239</v>
      </c>
      <c r="DG2" s="2" t="s">
        <v>240</v>
      </c>
      <c r="DH2" s="2" t="s">
        <v>241</v>
      </c>
      <c r="DI2" s="2" t="s">
        <v>30</v>
      </c>
      <c r="DJ2" s="2" t="s">
        <v>246</v>
      </c>
      <c r="DK2" s="2" t="s">
        <v>245</v>
      </c>
      <c r="DM2" s="2"/>
      <c r="DN2" s="9" t="str">
        <f>'Table Seed Map'!$A$16&amp;"-"&amp;COUNTA($DM$2:FieldDynamic[[#This Row],[Field for Dynamic]])</f>
        <v>Field Dynamic-0</v>
      </c>
      <c r="DO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35</v>
      </c>
      <c r="DR2" s="2" t="s">
        <v>238</v>
      </c>
      <c r="DS2" s="2" t="s">
        <v>266</v>
      </c>
      <c r="DT2" s="2" t="s">
        <v>44</v>
      </c>
      <c r="DU2" s="2" t="s">
        <v>270</v>
      </c>
      <c r="DV2" s="2" t="s">
        <v>240</v>
      </c>
      <c r="DX2" s="1"/>
      <c r="DY2" s="1"/>
      <c r="DZ2" s="1"/>
      <c r="EA2" s="1" t="str">
        <f>'Table Seed Map'!$A$20&amp;"-"&amp;COUNTA($DX$2:FormDataMapping[[#This Row],[Form for Data Mapping]])</f>
        <v>Form Data Map-0</v>
      </c>
      <c r="EB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54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J3" s="4" t="s">
        <v>1481</v>
      </c>
      <c r="BK3" s="7" t="str">
        <f>'Table Seed Map'!$A$17&amp;"-"&amp;(COUNTA($BJ$2:FieldValidations[[#This Row],[Validation Field]]))</f>
        <v>Field Validations-1</v>
      </c>
      <c r="BL3" s="60">
        <f>IF($BL2="id",IF(ISNUMBER(VLOOKUP('Table Seed Map'!$A$17,SeedMap[],9,0)),VLOOKUP('Table Seed Map'!$A$17,SeedMap[],9,0)+1,1),IFERROR($BL2+1,"id"))</f>
        <v>315101</v>
      </c>
      <c r="BM3" s="60">
        <f>VLOOKUP([Validation Field],FormFields[[Field Name]:[ID]],2,0)</f>
        <v>310101</v>
      </c>
      <c r="BN3" s="67" t="s">
        <v>1482</v>
      </c>
      <c r="BO3" s="67" t="s">
        <v>1483</v>
      </c>
      <c r="BP3" s="67"/>
      <c r="BQ3" s="67"/>
      <c r="BR3" s="67"/>
    </row>
    <row r="4" spans="1:148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1672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J4" s="4" t="s">
        <v>1484</v>
      </c>
      <c r="BK4" s="7" t="str">
        <f>'Table Seed Map'!$A$17&amp;"-"&amp;(COUNTA($BJ$2:FieldValidations[[#This Row],[Validation Field]]))</f>
        <v>Field Validations-2</v>
      </c>
      <c r="BL4" s="60">
        <f>IF($BL3="id",IF(ISNUMBER(VLOOKUP('Table Seed Map'!$A$17,SeedMap[],9,0)),VLOOKUP('Table Seed Map'!$A$17,SeedMap[],9,0)+1,1),IFERROR($BL3+1,"id"))</f>
        <v>315102</v>
      </c>
      <c r="BM4" s="60">
        <f>VLOOKUP([Validation Field],FormFields[[Field Name]:[ID]],2,0)</f>
        <v>310103</v>
      </c>
      <c r="BN4" s="67" t="s">
        <v>1482</v>
      </c>
      <c r="BO4" s="67" t="s">
        <v>1483</v>
      </c>
      <c r="BP4" s="67"/>
      <c r="BQ4" s="67"/>
      <c r="BR4" s="67"/>
    </row>
    <row r="5" spans="1:148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J5" s="4" t="s">
        <v>1527</v>
      </c>
      <c r="BK5" s="7" t="str">
        <f>'Table Seed Map'!$A$17&amp;"-"&amp;(COUNTA($BJ$2:FieldValidations[[#This Row],[Validation Field]]))</f>
        <v>Field Validations-3</v>
      </c>
      <c r="BL5" s="60">
        <f>IF($BL4="id",IF(ISNUMBER(VLOOKUP('Table Seed Map'!$A$17,SeedMap[],9,0)),VLOOKUP('Table Seed Map'!$A$17,SeedMap[],9,0)+1,1),IFERROR($BL4+1,"id"))</f>
        <v>315103</v>
      </c>
      <c r="BM5" s="60">
        <f>VLOOKUP([Validation Field],FormFields[[Field Name]:[ID]],2,0)</f>
        <v>310105</v>
      </c>
      <c r="BN5" s="67" t="s">
        <v>1482</v>
      </c>
      <c r="BO5" s="67" t="s">
        <v>1483</v>
      </c>
      <c r="BP5" s="67"/>
      <c r="BQ5" s="67"/>
      <c r="BR5" s="67"/>
    </row>
    <row r="6" spans="1:148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1656</v>
      </c>
      <c r="H6" s="60" t="s">
        <v>1657</v>
      </c>
      <c r="I6" s="7" t="s">
        <v>1658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1672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</row>
    <row r="7" spans="1:148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1699</v>
      </c>
      <c r="H7" s="16" t="s">
        <v>1700</v>
      </c>
      <c r="I7" s="9" t="s">
        <v>1701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8"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8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1672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8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8">
      <c r="M11" s="68" t="str">
        <f>'Table Seed Map'!$A$12&amp;"-"&amp;FormFields[[#This Row],[No]]</f>
        <v>Form Fields-9</v>
      </c>
      <c r="N11" s="69" t="s">
        <v>1659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COUNTIF($AB$2:FormFields[[#This Row],[Exists]],1)-1</f>
        <v>9</v>
      </c>
      <c r="AB11" s="75">
        <f>IF(AND(FormFields[[#This Row],[Attribute]]="",FormFields[[#This Row],[Relation]]=""),0,1)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[Name]</f>
        <v>user</v>
      </c>
      <c r="AF11" s="76" t="str">
        <f>IF(FormFields[[#This Row],[Rel]]="",IF(EXACT($AF10,FormFields[[#Headers],[Relation]]),"relation",""),VLOOKUP(FormFields[[#This Row],[Rel]],RelationTable[[Display]:[RELID]],2,0))</f>
        <v/>
      </c>
      <c r="AG11" s="76" t="str">
        <f>IF(FormFields[[#This Row],[Rel1]]="",IF(EXACT($AG10,FormFields[[#Headers],[R1]]),"nest_relation1",""),VLOOKUP(FormFields[[#This Row],[Rel1]],RelationTable[[Display]:[RELID]],2,0))</f>
        <v/>
      </c>
      <c r="AH11" s="76" t="str">
        <f>IF(FormFields[[#This Row],[Rel2]]="",IF(EXACT($AH10,FormFields[[#Headers],[R2]]),"nest_relation2",""),VLOOKUP(FormFields[[#This Row],[Rel2]],RelationTable[[Display]:[RELID]],2,0))</f>
        <v/>
      </c>
      <c r="AI11" s="76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1671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8">
      <c r="M12" s="68" t="str">
        <f>'Table Seed Map'!$A$12&amp;"-"&amp;FormFields[[#This Row],[No]]</f>
        <v>Form Fields-10</v>
      </c>
      <c r="N12" s="69" t="s">
        <v>1659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COUNTIF($AB$2:FormFields[[#This Row],[Exists]],1)-1</f>
        <v>10</v>
      </c>
      <c r="AB12" s="75">
        <f>IF(AND(FormFields[[#This Row],[Attribute]]="",FormFields[[#This Row],[Relation]]=""),0,1)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[Name]</f>
        <v>setting</v>
      </c>
      <c r="AF12" s="76" t="str">
        <f>IF(FormFields[[#This Row],[Rel]]="",IF(EXACT($AF11,FormFields[[#Headers],[Relation]]),"relation",""),VLOOKUP(FormFields[[#This Row],[Rel]],RelationTable[[Display]:[RELID]],2,0))</f>
        <v/>
      </c>
      <c r="AG12" s="76" t="str">
        <f>IF(FormFields[[#This Row],[Rel1]]="",IF(EXACT($AG11,FormFields[[#Headers],[R1]]),"nest_relation1",""),VLOOKUP(FormFields[[#This Row],[Rel1]],RelationTable[[Display]:[RELID]],2,0))</f>
        <v/>
      </c>
      <c r="AH12" s="76" t="str">
        <f>IF(FormFields[[#This Row],[Rel2]]="",IF(EXACT($AH11,FormFields[[#Headers],[R2]]),"nest_relation2",""),VLOOKUP(FormFields[[#This Row],[Rel2]],RelationTable[[Display]:[RELID]],2,0))</f>
        <v/>
      </c>
      <c r="AI12" s="76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1671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8">
      <c r="M13" s="68" t="str">
        <f>'Table Seed Map'!$A$12&amp;"-"&amp;FormFields[[#This Row],[No]]</f>
        <v>Form Fields-11</v>
      </c>
      <c r="N13" s="69" t="s">
        <v>1659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COUNTIF($AB$2:FormFields[[#This Row],[Exists]],1)-1</f>
        <v>11</v>
      </c>
      <c r="AB13" s="75">
        <f>IF(AND(FormFields[[#This Row],[Attribute]]="",FormFields[[#This Row],[Relation]]=""),0,1)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[Name]</f>
        <v>value</v>
      </c>
      <c r="AF13" s="76" t="str">
        <f>IF(FormFields[[#This Row],[Rel]]="",IF(EXACT($AF12,FormFields[[#Headers],[Relation]]),"relation",""),VLOOKUP(FormFields[[#This Row],[Rel]],RelationTable[[Display]:[RELID]],2,0))</f>
        <v/>
      </c>
      <c r="AG13" s="76" t="str">
        <f>IF(FormFields[[#This Row],[Rel1]]="",IF(EXACT($AG12,FormFields[[#Headers],[R1]]),"nest_relation1",""),VLOOKUP(FormFields[[#This Row],[Rel1]],RelationTable[[Display]:[RELID]],2,0))</f>
        <v/>
      </c>
      <c r="AH13" s="76" t="str">
        <f>IF(FormFields[[#This Row],[Rel2]]="",IF(EXACT($AH12,FormFields[[#Headers],[R2]]),"nest_relation2",""),VLOOKUP(FormFields[[#This Row],[Rel2]],RelationTable[[Display]:[RELID]],2,0))</f>
        <v/>
      </c>
      <c r="AI13" s="76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8">
      <c r="M14" s="102" t="str">
        <f>'Table Seed Map'!$A$12&amp;"-"&amp;FormFields[[#This Row],[No]]</f>
        <v>Form Fields-12</v>
      </c>
      <c r="N14" s="69" t="s">
        <v>1702</v>
      </c>
      <c r="O14" s="38">
        <f>COUNTA($N$1:FormFields[[#This Row],[Form Name]])-1</f>
        <v>12</v>
      </c>
      <c r="P14" s="102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6">
        <f>IFERROR(VLOOKUP(FormFields[[#This Row],[Form Name]],ResourceForms[[FormName]:[ID]],4,0),"resource_form")</f>
        <v>309105</v>
      </c>
      <c r="S14" s="107" t="s">
        <v>777</v>
      </c>
      <c r="T14" s="107" t="s">
        <v>1523</v>
      </c>
      <c r="U14" s="107" t="s">
        <v>1703</v>
      </c>
      <c r="V14" s="108"/>
      <c r="W14" s="108"/>
      <c r="X14" s="108"/>
      <c r="Y14" s="108"/>
      <c r="Z14" s="109" t="str">
        <f>'Table Seed Map'!$A$13&amp;"-"&amp;FormFields[[#This Row],[NO2]]</f>
        <v>Field Data-12</v>
      </c>
      <c r="AA14" s="110">
        <f>COUNTIF($AB$2:FormFields[[#This Row],[Exists]],1)-1</f>
        <v>12</v>
      </c>
      <c r="AB14" s="110">
        <f>IF(AND(FormFields[[#This Row],[Attribute]]="",FormFields[[#This Row],[Relation]]=""),0,1)</f>
        <v>1</v>
      </c>
      <c r="AC14" s="110">
        <f>IF(FormFields[[#This Row],[NO2]]=0,"id",FormFields[[#This Row],[NO2]]+IF(ISNUMBER(VLOOKUP('Table Seed Map'!$A$13,SeedMap[],9,0)),VLOOKUP('Table Seed Map'!$A$13,SeedMap[],9,0),0))</f>
        <v>311112</v>
      </c>
      <c r="AD14" s="111">
        <f>IF(FormFields[[#This Row],[ID]]="id","form_field",FormFields[[#This Row],[ID]])</f>
        <v>310112</v>
      </c>
      <c r="AE14" s="110" t="str">
        <f>[Name]</f>
        <v>status</v>
      </c>
      <c r="AF14" s="55" t="str">
        <f>IF(FormFields[[#This Row],[Rel]]="",IF(EXACT($AF13,FormFields[[#Headers],[Relation]]),"relation",""),VLOOKUP(FormFields[[#This Row],[Rel]],RelationTable[[Display]:[RELID]],2,0))</f>
        <v/>
      </c>
      <c r="AG14" s="55" t="str">
        <f>IF(FormFields[[#This Row],[Rel1]]="",IF(EXACT($AG13,FormFields[[#Headers],[R1]]),"nest_relation1",""),VLOOKUP(FormFields[[#This Row],[Rel1]],RelationTable[[Display]:[RELID]],2,0))</f>
        <v/>
      </c>
      <c r="AH14" s="55" t="str">
        <f>IF(FormFields[[#This Row],[Rel2]]="",IF(EXACT($AH13,FormFields[[#Headers],[R2]]),"nest_relation2",""),VLOOKUP(FormFields[[#This Row],[Rel2]],RelationTable[[Display]:[RELID]],2,0))</f>
        <v/>
      </c>
      <c r="AI14" s="55" t="str">
        <f>IF(FormFields[[#This Row],[Rel3]]="",IF(EXACT($AI13,FormFields[[#Headers],[R3]]),"nest_relation3",""),VLOOKUP(FormFields[[#This Row],[Rel3]],RelationTable[[Display]:[RELID]],2,0))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12" t="s">
        <v>1672</v>
      </c>
      <c r="AP14" s="112"/>
      <c r="AQ14" s="112"/>
      <c r="AR14" s="112"/>
      <c r="AS14" s="112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13"/>
      <c r="BA14" s="38">
        <f>FormFields[[#This Row],[ID]]</f>
        <v>310112</v>
      </c>
    </row>
  </sheetData>
  <dataValidations count="10">
    <dataValidation type="list" allowBlank="1" showInputMessage="1" showErrorMessage="1" sqref="EM2:ER2 CR2:CX2 BW2 V2:Y14">
      <formula1>Relations</formula1>
    </dataValidation>
    <dataValidation type="list" allowBlank="1" showInputMessage="1" showErrorMessage="1" sqref="CG2 N2:N14 DX2 BU2:BV2">
      <formula1>FormNames</formula1>
    </dataValidation>
    <dataValidation type="list" allowBlank="1" showInputMessage="1" showErrorMessage="1" sqref="BC2 DA2 BX2 BJ2:BJ5 DM2 DZ2">
      <formula1>FieldDisplayNames</formula1>
    </dataValidation>
    <dataValidation type="list" allowBlank="1" showInputMessage="1" showErrorMessage="1" sqref="DV2 DG2">
      <formula1>"operator,=,&lt;,&gt;,&lt;=,&gt;=,&lt;&gt;,In,NotIn,like"</formula1>
    </dataValidation>
    <dataValidation type="list" allowBlank="1" showInputMessage="1" showErrorMessage="1" sqref="DQ2">
      <formula1>"type,disabled-enabled,enabled-disabled,hidden-visible,visible-hidden,readonly-editable,editable-readonly"</formula1>
    </dataValidation>
    <dataValidation type="list" allowBlank="1" showInputMessage="1" showErrorMessage="1" sqref="DS2">
      <formula1>"alter_on,not null,value,null"</formula1>
    </dataValidation>
    <dataValidation type="list" allowBlank="1" showInputMessage="1" showErrorMessage="1" sqref="DY2">
      <formula1>DataNames</formula1>
    </dataValidation>
    <dataValidation type="list" allowBlank="1" showInputMessage="1" showErrorMessage="1" sqref="D2:D7">
      <formula1>Resources</formula1>
    </dataValidation>
    <dataValidation type="list" allowBlank="1" showInputMessage="1" showErrorMessage="1" sqref="DK2">
      <formula1>"ignore_null,Yes,No"</formula1>
    </dataValidation>
    <dataValidation type="list" allowBlank="1" showInputMessage="1" showErrorMessage="1" sqref="AO2:AO14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9"/>
  <sheetViews>
    <sheetView topLeftCell="AO1" workbookViewId="0">
      <selection activeCell="AU17" sqref="AU17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1666</v>
      </c>
      <c r="N5" s="7">
        <f>VLOOKUP(ListExtras[[#This Row],[List Name]],ResourceList[[ListDisplayName]:[No]],2,0)</f>
        <v>322106</v>
      </c>
      <c r="O5" s="4" t="s">
        <v>1667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1677</v>
      </c>
      <c r="J7" s="67">
        <v>50</v>
      </c>
      <c r="K7" s="58">
        <f>[No]</f>
        <v>322105</v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1663</v>
      </c>
      <c r="G8" s="67" t="s">
        <v>1664</v>
      </c>
      <c r="H8" s="67" t="s">
        <v>1665</v>
      </c>
      <c r="I8" s="67" t="s">
        <v>23</v>
      </c>
      <c r="J8" s="67">
        <v>50</v>
      </c>
      <c r="K8" s="58">
        <f>[No]</f>
        <v>322106</v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1666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46:57">
      <c r="AT17" s="60" t="str">
        <f>'Table Seed Map'!$A$27&amp;"-"&amp;COUNTA($AV$1:ListLayout[[#This Row],[No]])-2</f>
        <v>List Layout-15</v>
      </c>
      <c r="AU17" s="4" t="s">
        <v>1666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46:57">
      <c r="AT18" s="60" t="str">
        <f>'Table Seed Map'!$A$27&amp;"-"&amp;COUNTA($AV$1:ListLayout[[#This Row],[No]])-2</f>
        <v>List Layout-16</v>
      </c>
      <c r="AU18" s="4" t="s">
        <v>1666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46:57">
      <c r="AT19" s="60" t="str">
        <f>'Table Seed Map'!$A$27&amp;"-"&amp;COUNTA($AV$1:ListLayout[[#This Row],[No]])-2</f>
        <v>List Layout-17</v>
      </c>
      <c r="AU19" s="4" t="s">
        <v>1666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</sheetData>
  <dataValidations count="4">
    <dataValidation type="list" allowBlank="1" showInputMessage="1" showErrorMessage="1" sqref="P2:S5 AO2:AR12 BC2:BE19">
      <formula1>Relations</formula1>
    </dataValidation>
    <dataValidation type="list" allowBlank="1" showInputMessage="1" showErrorMessage="1" sqref="AG2:AG12 M2:M5 AU2:AU19">
      <formula1>ListNames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O2:O5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4"/>
  <sheetViews>
    <sheetView topLeftCell="B1" workbookViewId="0">
      <selection activeCell="B14" sqref="B14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1709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Map'!$A$32&amp;"-"&amp;COUNTA($AH$1:DataViewSection[[#This Row],[No]])-2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1709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Map'!$A$32&amp;"-"&amp;COUNTA($AH$1:DataViewSection[[#This Row],[No]])-2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AE5" s="60" t="str">
        <f>'Table Seed Map'!$A$32&amp;"-"&amp;COUNTA($AH$1:DataViewSection[[#This Row],[No]])-2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1707</v>
      </c>
      <c r="G6" s="14" t="s">
        <v>1708</v>
      </c>
      <c r="H6" s="14" t="s">
        <v>1677</v>
      </c>
      <c r="I6" s="114"/>
      <c r="J6" s="115">
        <f>[No]</f>
        <v>327104</v>
      </c>
      <c r="AE6" s="60" t="str">
        <f>'Table Seed Map'!$A$32&amp;"-"&amp;COUNTA($AH$1:DataViewSection[[#This Row],[No]])-2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E7" s="16" t="str">
        <f>'Table Seed Map'!$A$32&amp;"-"&amp;COUNTA($AH$1:DataViewSection[[#This Row],[No]])-2</f>
        <v>Data View Section-5</v>
      </c>
      <c r="AF7" s="4" t="s">
        <v>1709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Layout]]="","id",IFERROR($AH6+1,IF(ISNUMBER(VLOOKUP('Table Seed Map'!$A$32,SeedMap[],9,0)),VLOOKUP('Table Seed Map'!$A$32,SeedMap[],9,0)+1,1)))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1710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1711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1711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1712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1711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1711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</sheetData>
  <dataValidations count="5">
    <dataValidation type="list" allowBlank="1" showInputMessage="1" showErrorMessage="1" sqref="O2:R4 AN2:AN7 AW2:AW14">
      <formula1>Relations</formula1>
    </dataValidation>
    <dataValidation type="list" allowBlank="1" showInputMessage="1" showErrorMessage="1" sqref="AQ2:AQ14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7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5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4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1694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12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" s="6">
        <f ca="1">IF(IDNMaps[[#This Row],[Type]]="","",COUNTIF($K$1:IDNMaps[[#This Row],[Type]],IDNMaps[[#This Row],[Type]]))</f>
        <v>1</v>
      </c>
      <c r="M7" s="6" t="str">
        <f ca="1">IFERROR(VLOOKUP(IDNMaps[[#This Row],[Type]],RecordCount[],6,0)&amp;"-"&amp;IDNMaps[[#This Row],[Type Count]],"")</f>
        <v>Resource Lists-1</v>
      </c>
      <c r="N7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7" s="6" t="str">
        <f ca="1">IF(IDNMaps[[#This Row],[Name]]="","","("&amp;IDNMaps[[#This Row],[Type]]&amp;") "&amp;IDNMaps[[#This Row],[Name]])</f>
        <v>(Lists) ProductTransactionNature/TransactionProductNature</v>
      </c>
      <c r="P7" s="6">
        <f ca="1">IFERROR(VLOOKUP(IDNMaps[[#This Row],[Primary]],INDIRECT(VLOOKUP(IDNMaps[[#This Row],[Type]],RecordCount[],2,0)),VLOOKUP(IDNMaps[[#This Row],[Type]],RecordCount[],8,0),0),"")</f>
        <v>322101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2</v>
      </c>
      <c r="M8" s="6" t="str">
        <f ca="1">IFERROR(VLOOKUP(IDNMaps[[#This Row],[Type]],RecordCount[],6,0)&amp;"-"&amp;IDNMaps[[#This Row],[Type Count]],"")</f>
        <v>Resource Lists-2</v>
      </c>
      <c r="N8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8" s="6" t="str">
        <f ca="1">IF(IDNMaps[[#This Row],[Name]]="","","("&amp;IDNMaps[[#This Row],[Type]]&amp;") "&amp;IDNMaps[[#This Row],[Name]])</f>
        <v>(Lists) ProductTransactionType/TransactionProductType</v>
      </c>
      <c r="P8" s="6">
        <f ca="1">IFERROR(VLOOKUP(IDNMaps[[#This Row],[Primary]],INDIRECT(VLOOKUP(IDNMaps[[#This Row],[Type]],RecordCount[],2,0)),VLOOKUP(IDNMaps[[#This Row],[Type]],RecordCount[],8,0),0),"")</f>
        <v>322102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3</v>
      </c>
      <c r="M9" s="6" t="str">
        <f ca="1">IFERROR(VLOOKUP(IDNMaps[[#This Row],[Type]],RecordCount[],6,0)&amp;"-"&amp;IDNMaps[[#This Row],[Type Count]],"")</f>
        <v>Resource Lists-3</v>
      </c>
      <c r="N9" s="6" t="str">
        <f ca="1">IFERROR(VLOOKUP(IDNMaps[[#This Row],[Primary]],INDIRECT(VLOOKUP(IDNMaps[[#This Row],[Type]],RecordCount[],2,0)),VLOOKUP(IDNMaps[[#This Row],[Type]],RecordCount[],7,0),0),"")</f>
        <v>Setting/Settings</v>
      </c>
      <c r="O9" s="6" t="str">
        <f ca="1">IF(IDNMaps[[#This Row],[Name]]="","","("&amp;IDNMaps[[#This Row],[Type]]&amp;") "&amp;IDNMaps[[#This Row],[Name]])</f>
        <v>(Lists) Setting/Settings</v>
      </c>
      <c r="P9" s="6">
        <f ca="1">IFERROR(VLOOKUP(IDNMaps[[#This Row],[Primary]],INDIRECT(VLOOKUP(IDNMaps[[#This Row],[Type]],RecordCount[],2,0)),VLOOKUP(IDNMaps[[#This Row],[Type]],RecordCount[],8,0),0),"")</f>
        <v>322103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4</v>
      </c>
      <c r="M10" s="6" t="str">
        <f ca="1">IFERROR(VLOOKUP(IDNMaps[[#This Row],[Type]],RecordCount[],6,0)&amp;"-"&amp;IDNMaps[[#This Row],[Type Count]],"")</f>
        <v>Resource Lists-4</v>
      </c>
      <c r="N10" s="6" t="str">
        <f ca="1">IFERROR(VLOOKUP(IDNMaps[[#This Row],[Primary]],INDIRECT(VLOOKUP(IDNMaps[[#This Row],[Type]],RecordCount[],2,0)),VLOOKUP(IDNMaps[[#This Row],[Type]],RecordCount[],7,0),0),"")</f>
        <v>User/ListAllUsers</v>
      </c>
      <c r="O10" s="6" t="str">
        <f ca="1">IF(IDNMaps[[#This Row],[Name]]="","","("&amp;IDNMaps[[#This Row],[Type]]&amp;") "&amp;IDNMaps[[#This Row],[Name]])</f>
        <v>(Lists) User/ListAllUsers</v>
      </c>
      <c r="P10" s="6">
        <f ca="1">IFERROR(VLOOKUP(IDNMaps[[#This Row],[Primary]],INDIRECT(VLOOKUP(IDNMaps[[#This Row],[Type]],RecordCount[],2,0)),VLOOKUP(IDNMaps[[#This Row],[Type]],RecordCount[],8,0),0),"")</f>
        <v>322104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5</v>
      </c>
      <c r="M11" s="6" t="str">
        <f ca="1">IFERROR(VLOOKUP(IDNMaps[[#This Row],[Type]],RecordCount[],6,0)&amp;"-"&amp;IDNMaps[[#This Row],[Type Count]],"")</f>
        <v>Resource Lists-5</v>
      </c>
      <c r="N11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1" s="6" t="str">
        <f ca="1">IF(IDNMaps[[#This Row],[Name]]="","","("&amp;IDNMaps[[#This Row],[Type]]&amp;") "&amp;IDNMaps[[#This Row],[Name]])</f>
        <v>(Lists) UserSetting/ListAllUserSetting</v>
      </c>
      <c r="P11" s="6">
        <f ca="1">IFERROR(VLOOKUP(IDNMaps[[#This Row],[Primary]],INDIRECT(VLOOKUP(IDNMaps[[#This Row],[Type]],RecordCount[],2,0)),VLOOKUP(IDNMaps[[#This Row],[Type]],RecordCount[],8,0),0),"")</f>
        <v>322105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6</v>
      </c>
      <c r="M12" s="6" t="str">
        <f ca="1">IFERROR(VLOOKUP(IDNMaps[[#This Row],[Type]],RecordCount[],6,0)&amp;"-"&amp;IDNMaps[[#This Row],[Type Count]],"")</f>
        <v>Resource Lists-6</v>
      </c>
      <c r="N12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2" s="6" t="str">
        <f ca="1">IF(IDNMaps[[#This Row],[Name]]="","","("&amp;IDNMaps[[#This Row],[Type]]&amp;") "&amp;IDNMaps[[#This Row],[Name]])</f>
        <v>(Lists) User/SalesExecutiveUserList</v>
      </c>
      <c r="P12" s="6">
        <f ca="1">IFERROR(VLOOKUP(IDNMaps[[#This Row],[Primary]],INDIRECT(VLOOKUP(IDNMaps[[#This Row],[Type]],RecordCount[],2,0)),VLOOKUP(IDNMaps[[#This Row],[Type]],RecordCount[],8,0),0),"")</f>
        <v>322106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Data-1</v>
      </c>
      <c r="N13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3" s="6" t="str">
        <f ca="1">IF(IDNMaps[[#This Row],[Name]]="","","("&amp;IDNMaps[[#This Row],[Type]]&amp;") "&amp;IDNMaps[[#This Row],[Name]])</f>
        <v>(Data) ProductTransactionNature/TransactionProductNatureView</v>
      </c>
      <c r="P13" s="6">
        <f ca="1">IFERROR(VLOOKUP(IDNMaps[[#This Row],[Primary]],INDIRECT(VLOOKUP(IDNMaps[[#This Row],[Type]],RecordCount[],2,0)),VLOOKUP(IDNMaps[[#This Row],[Type]],RecordCount[],8,0),0),"")</f>
        <v>327101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Data-2</v>
      </c>
      <c r="N14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4" s="6" t="str">
        <f ca="1">IF(IDNMaps[[#This Row],[Name]]="","","("&amp;IDNMaps[[#This Row],[Type]]&amp;") "&amp;IDNMaps[[#This Row],[Name]])</f>
        <v>(Data) ProductTransactionType/TransactionProductTypeView</v>
      </c>
      <c r="P14" s="6">
        <f ca="1">IFERROR(VLOOKUP(IDNMaps[[#This Row],[Primary]],INDIRECT(VLOOKUP(IDNMaps[[#This Row],[Type]],RecordCount[],2,0)),VLOOKUP(IDNMaps[[#This Row],[Type]],RecordCount[],8,0),0),"")</f>
        <v>327102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Data-3</v>
      </c>
      <c r="N15" s="6" t="str">
        <f ca="1">IFERROR(VLOOKUP(IDNMaps[[#This Row],[Primary]],INDIRECT(VLOOKUP(IDNMaps[[#This Row],[Type]],RecordCount[],2,0)),VLOOKUP(IDNMaps[[#This Row],[Type]],RecordCount[],7,0),0),"")</f>
        <v>Setting/SettingsView</v>
      </c>
      <c r="O15" s="6" t="str">
        <f ca="1">IF(IDNMaps[[#This Row],[Name]]="","","("&amp;IDNMaps[[#This Row],[Type]]&amp;") "&amp;IDNMaps[[#This Row],[Name]])</f>
        <v>(Data) Setting/SettingsView</v>
      </c>
      <c r="P15" s="6">
        <f ca="1">IFERROR(VLOOKUP(IDNMaps[[#This Row],[Primary]],INDIRECT(VLOOKUP(IDNMaps[[#This Row],[Type]],RecordCount[],2,0)),VLOOKUP(IDNMaps[[#This Row],[Type]],RecordCount[],8,0),0),"")</f>
        <v>327103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Data-4</v>
      </c>
      <c r="N16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16" s="6" t="str">
        <f ca="1">IF(IDNMaps[[#This Row],[Name]]="","","("&amp;IDNMaps[[#This Row],[Type]]&amp;") "&amp;IDNMaps[[#This Row],[Name]])</f>
        <v>(Data) UserSetting/UserSettingsView</v>
      </c>
      <c r="P16" s="6">
        <f ca="1">IFERROR(VLOOKUP(IDNMaps[[#This Row],[Primary]],INDIRECT(VLOOKUP(IDNMaps[[#This Row],[Type]],RecordCount[],2,0)),VLOOKUP(IDNMaps[[#This Row],[Type]],RecordCount[],8,0),0),"")</f>
        <v>327104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Relations-1</v>
      </c>
      <c r="N17" s="6" t="str">
        <f ca="1">IFERROR(VLOOKUP(IDNMaps[[#This Row],[Primary]],INDIRECT(VLOOKUP(IDNMaps[[#This Row],[Type]],RecordCount[],2,0)),VLOOKUP(IDNMaps[[#This Row],[Type]],RecordCount[],7,0),0),"")</f>
        <v>Tax/Detail</v>
      </c>
      <c r="O17" s="6" t="str">
        <f ca="1">IF(IDNMaps[[#This Row],[Name]]="","","("&amp;IDNMaps[[#This Row],[Type]]&amp;") "&amp;IDNMaps[[#This Row],[Name]])</f>
        <v>(Relation) Tax/Detail</v>
      </c>
      <c r="P17" s="6">
        <f ca="1">IFERROR(VLOOKUP(IDNMaps[[#This Row],[Primary]],INDIRECT(VLOOKUP(IDNMaps[[#This Row],[Type]],RecordCount[],2,0)),VLOOKUP(IDNMaps[[#This Row],[Type]],RecordCount[],8,0),0),"")</f>
        <v>308101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Relations-2</v>
      </c>
      <c r="N18" s="6" t="str">
        <f ca="1">IFERROR(VLOOKUP(IDNMaps[[#This Row],[Primary]],INDIRECT(VLOOKUP(IDNMaps[[#This Row],[Type]],RecordCount[],2,0)),VLOOKUP(IDNMaps[[#This Row],[Type]],RecordCount[],7,0),0),"")</f>
        <v>TaxDetail/Tax</v>
      </c>
      <c r="O18" s="6" t="str">
        <f ca="1">IF(IDNMaps[[#This Row],[Name]]="","","("&amp;IDNMaps[[#This Row],[Type]]&amp;") "&amp;IDNMaps[[#This Row],[Name]])</f>
        <v>(Relation) TaxDetail/Tax</v>
      </c>
      <c r="P18" s="6">
        <f ca="1">IFERROR(VLOOKUP(IDNMaps[[#This Row],[Primary]],INDIRECT(VLOOKUP(IDNMaps[[#This Row],[Type]],RecordCount[],2,0)),VLOOKUP(IDNMaps[[#This Row],[Type]],RecordCount[],8,0),0),"")</f>
        <v>308102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Relations-3</v>
      </c>
      <c r="N19" s="6" t="str">
        <f ca="1">IFERROR(VLOOKUP(IDNMaps[[#This Row],[Primary]],INDIRECT(VLOOKUP(IDNMaps[[#This Row],[Type]],RecordCount[],2,0)),VLOOKUP(IDNMaps[[#This Row],[Type]],RecordCount[],7,0),0),"")</f>
        <v>Functiondetail/Tax</v>
      </c>
      <c r="O19" s="6" t="str">
        <f ca="1">IF(IDNMaps[[#This Row],[Name]]="","","("&amp;IDNMaps[[#This Row],[Type]]&amp;") "&amp;IDNMaps[[#This Row],[Name]])</f>
        <v>(Relation) Functiondetail/Tax</v>
      </c>
      <c r="P19" s="6">
        <f ca="1">IFERROR(VLOOKUP(IDNMaps[[#This Row],[Primary]],INDIRECT(VLOOKUP(IDNMaps[[#This Row],[Type]],RecordCount[],2,0)),VLOOKUP(IDNMaps[[#This Row],[Type]],RecordCount[],8,0),0),"")</f>
        <v>308103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Relations-4</v>
      </c>
      <c r="N20" s="6" t="str">
        <f ca="1">IFERROR(VLOOKUP(IDNMaps[[#This Row],[Primary]],INDIRECT(VLOOKUP(IDNMaps[[#This Row],[Type]],RecordCount[],2,0)),VLOOKUP(IDNMaps[[#This Row],[Type]],RecordCount[],7,0),0),"")</f>
        <v>Productgroup/Belongs</v>
      </c>
      <c r="O20" s="6" t="str">
        <f ca="1">IF(IDNMaps[[#This Row],[Name]]="","","("&amp;IDNMaps[[#This Row],[Type]]&amp;") "&amp;IDNMaps[[#This Row],[Name]])</f>
        <v>(Relation) Productgroup/Belongs</v>
      </c>
      <c r="P20" s="6">
        <f ca="1">IFERROR(VLOOKUP(IDNMaps[[#This Row],[Primary]],INDIRECT(VLOOKUP(IDNMaps[[#This Row],[Type]],RecordCount[],2,0)),VLOOKUP(IDNMaps[[#This Row],[Type]],RecordCount[],8,0),0),"")</f>
        <v>308104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Relations-5</v>
      </c>
      <c r="N21" s="6" t="str">
        <f ca="1">IFERROR(VLOOKUP(IDNMaps[[#This Row],[Primary]],INDIRECT(VLOOKUP(IDNMaps[[#This Row],[Type]],RecordCount[],2,0)),VLOOKUP(IDNMaps[[#This Row],[Type]],RecordCount[],7,0),0),"")</f>
        <v>Productgroup/Parent</v>
      </c>
      <c r="O21" s="6" t="str">
        <f ca="1">IF(IDNMaps[[#This Row],[Name]]="","","("&amp;IDNMaps[[#This Row],[Type]]&amp;") "&amp;IDNMaps[[#This Row],[Name]])</f>
        <v>(Relation) Productgroup/Parent</v>
      </c>
      <c r="P21" s="6">
        <f ca="1">IFERROR(VLOOKUP(IDNMaps[[#This Row],[Primary]],INDIRECT(VLOOKUP(IDNMaps[[#This Row],[Type]],RecordCount[],2,0)),VLOOKUP(IDNMaps[[#This Row],[Type]],RecordCount[],8,0),0),"")</f>
        <v>308105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6</v>
      </c>
      <c r="M22" s="6" t="str">
        <f ca="1">IFERROR(VLOOKUP(IDNMaps[[#This Row],[Type]],RecordCount[],6,0)&amp;"-"&amp;IDNMaps[[#This Row],[Type Count]],"")</f>
        <v>Resource Relations-6</v>
      </c>
      <c r="N22" s="6" t="str">
        <f ca="1">IFERROR(VLOOKUP(IDNMaps[[#This Row],[Primary]],INDIRECT(VLOOKUP(IDNMaps[[#This Row],[Type]],RecordCount[],2,0)),VLOOKUP(IDNMaps[[#This Row],[Type]],RecordCount[],7,0),0),"")</f>
        <v>Productgroup/Tax</v>
      </c>
      <c r="O22" s="6" t="str">
        <f ca="1">IF(IDNMaps[[#This Row],[Name]]="","","("&amp;IDNMaps[[#This Row],[Type]]&amp;") "&amp;IDNMaps[[#This Row],[Name]])</f>
        <v>(Relation) Productgroup/Tax</v>
      </c>
      <c r="P22" s="6">
        <f ca="1">IFERROR(VLOOKUP(IDNMaps[[#This Row],[Primary]],INDIRECT(VLOOKUP(IDNMaps[[#This Row],[Type]],RecordCount[],2,0)),VLOOKUP(IDNMaps[[#This Row],[Type]],RecordCount[],8,0),0),"")</f>
        <v>308106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7</v>
      </c>
      <c r="M23" s="6" t="str">
        <f ca="1">IFERROR(VLOOKUP(IDNMaps[[#This Row],[Type]],RecordCount[],6,0)&amp;"-"&amp;IDNMaps[[#This Row],[Type Count]],"")</f>
        <v>Resource Relations-7</v>
      </c>
      <c r="N23" s="6" t="str">
        <f ca="1">IFERROR(VLOOKUP(IDNMaps[[#This Row],[Primary]],INDIRECT(VLOOKUP(IDNMaps[[#This Row],[Type]],RecordCount[],2,0)),VLOOKUP(IDNMaps[[#This Row],[Type]],RecordCount[],7,0),0),"")</f>
        <v>Productgroup/Tax2</v>
      </c>
      <c r="O23" s="6" t="str">
        <f ca="1">IF(IDNMaps[[#This Row],[Name]]="","","("&amp;IDNMaps[[#This Row],[Type]]&amp;") "&amp;IDNMaps[[#This Row],[Name]])</f>
        <v>(Relation) Productgroup/Tax2</v>
      </c>
      <c r="P23" s="6">
        <f ca="1">IFERROR(VLOOKUP(IDNMaps[[#This Row],[Primary]],INDIRECT(VLOOKUP(IDNMaps[[#This Row],[Type]],RecordCount[],2,0)),VLOOKUP(IDNMaps[[#This Row],[Type]],RecordCount[],8,0),0),"")</f>
        <v>308107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8</v>
      </c>
      <c r="M24" s="6" t="str">
        <f ca="1">IFERROR(VLOOKUP(IDNMaps[[#This Row],[Type]],RecordCount[],6,0)&amp;"-"&amp;IDNMaps[[#This Row],[Type Count]],"")</f>
        <v>Resource Relations-8</v>
      </c>
      <c r="N24" s="6" t="str">
        <f ca="1">IFERROR(VLOOKUP(IDNMaps[[#This Row],[Primary]],INDIRECT(VLOOKUP(IDNMaps[[#This Row],[Type]],RecordCount[],2,0)),VLOOKUP(IDNMaps[[#This Row],[Type]],RecordCount[],7,0),0),"")</f>
        <v>Product/Group01</v>
      </c>
      <c r="O24" s="6" t="str">
        <f ca="1">IF(IDNMaps[[#This Row],[Name]]="","","("&amp;IDNMaps[[#This Row],[Type]]&amp;") "&amp;IDNMaps[[#This Row],[Name]])</f>
        <v>(Relation) Product/Group01</v>
      </c>
      <c r="P24" s="6">
        <f ca="1">IFERROR(VLOOKUP(IDNMaps[[#This Row],[Primary]],INDIRECT(VLOOKUP(IDNMaps[[#This Row],[Type]],RecordCount[],2,0)),VLOOKUP(IDNMaps[[#This Row],[Type]],RecordCount[],8,0),0),"")</f>
        <v>308108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9</v>
      </c>
      <c r="M25" s="6" t="str">
        <f ca="1">IFERROR(VLOOKUP(IDNMaps[[#This Row],[Type]],RecordCount[],6,0)&amp;"-"&amp;IDNMaps[[#This Row],[Type Count]],"")</f>
        <v>Resource Relations-9</v>
      </c>
      <c r="N25" s="6" t="str">
        <f ca="1">IFERROR(VLOOKUP(IDNMaps[[#This Row],[Primary]],INDIRECT(VLOOKUP(IDNMaps[[#This Row],[Type]],RecordCount[],2,0)),VLOOKUP(IDNMaps[[#This Row],[Type]],RecordCount[],7,0),0),"")</f>
        <v>Product/Group02</v>
      </c>
      <c r="O25" s="6" t="str">
        <f ca="1">IF(IDNMaps[[#This Row],[Name]]="","","("&amp;IDNMaps[[#This Row],[Type]]&amp;") "&amp;IDNMaps[[#This Row],[Name]])</f>
        <v>(Relation) Product/Group02</v>
      </c>
      <c r="P25" s="6">
        <f ca="1">IFERROR(VLOOKUP(IDNMaps[[#This Row],[Primary]],INDIRECT(VLOOKUP(IDNMaps[[#This Row],[Type]],RecordCount[],2,0)),VLOOKUP(IDNMaps[[#This Row],[Type]],RecordCount[],8,0),0),"")</f>
        <v>308109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10</v>
      </c>
      <c r="M26" s="6" t="str">
        <f ca="1">IFERROR(VLOOKUP(IDNMaps[[#This Row],[Type]],RecordCount[],6,0)&amp;"-"&amp;IDNMaps[[#This Row],[Type Count]],"")</f>
        <v>Resource Relations-10</v>
      </c>
      <c r="N26" s="6" t="str">
        <f ca="1">IFERROR(VLOOKUP(IDNMaps[[#This Row],[Primary]],INDIRECT(VLOOKUP(IDNMaps[[#This Row],[Type]],RecordCount[],2,0)),VLOOKUP(IDNMaps[[#This Row],[Type]],RecordCount[],7,0),0),"")</f>
        <v>Product/Group03</v>
      </c>
      <c r="O26" s="6" t="str">
        <f ca="1">IF(IDNMaps[[#This Row],[Name]]="","","("&amp;IDNMaps[[#This Row],[Type]]&amp;") "&amp;IDNMaps[[#This Row],[Name]])</f>
        <v>(Relation) Product/Group03</v>
      </c>
      <c r="P26" s="6">
        <f ca="1">IFERROR(VLOOKUP(IDNMaps[[#This Row],[Primary]],INDIRECT(VLOOKUP(IDNMaps[[#This Row],[Type]],RecordCount[],2,0)),VLOOKUP(IDNMaps[[#This Row],[Type]],RecordCount[],8,0),0),"")</f>
        <v>308110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11</v>
      </c>
      <c r="M27" s="6" t="str">
        <f ca="1">IFERROR(VLOOKUP(IDNMaps[[#This Row],[Type]],RecordCount[],6,0)&amp;"-"&amp;IDNMaps[[#This Row],[Type Count]],"")</f>
        <v>Resource Relations-11</v>
      </c>
      <c r="N27" s="6" t="str">
        <f ca="1">IFERROR(VLOOKUP(IDNMaps[[#This Row],[Primary]],INDIRECT(VLOOKUP(IDNMaps[[#This Row],[Type]],RecordCount[],2,0)),VLOOKUP(IDNMaps[[#This Row],[Type]],RecordCount[],7,0),0),"")</f>
        <v>Product/Group04</v>
      </c>
      <c r="O27" s="6" t="str">
        <f ca="1">IF(IDNMaps[[#This Row],[Name]]="","","("&amp;IDNMaps[[#This Row],[Type]]&amp;") "&amp;IDNMaps[[#This Row],[Name]])</f>
        <v>(Relation) Product/Group04</v>
      </c>
      <c r="P27" s="6">
        <f ca="1">IFERROR(VLOOKUP(IDNMaps[[#This Row],[Primary]],INDIRECT(VLOOKUP(IDNMaps[[#This Row],[Type]],RecordCount[],2,0)),VLOOKUP(IDNMaps[[#This Row],[Type]],RecordCount[],8,0),0),"")</f>
        <v>308111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12</v>
      </c>
      <c r="M28" s="6" t="str">
        <f ca="1">IFERROR(VLOOKUP(IDNMaps[[#This Row],[Type]],RecordCount[],6,0)&amp;"-"&amp;IDNMaps[[#This Row],[Type Count]],"")</f>
        <v>Resource Relations-12</v>
      </c>
      <c r="N28" s="6" t="str">
        <f ca="1">IFERROR(VLOOKUP(IDNMaps[[#This Row],[Primary]],INDIRECT(VLOOKUP(IDNMaps[[#This Row],[Type]],RecordCount[],2,0)),VLOOKUP(IDNMaps[[#This Row],[Type]],RecordCount[],7,0),0),"")</f>
        <v>Product/Group05</v>
      </c>
      <c r="O28" s="6" t="str">
        <f ca="1">IF(IDNMaps[[#This Row],[Name]]="","","("&amp;IDNMaps[[#This Row],[Type]]&amp;") "&amp;IDNMaps[[#This Row],[Name]])</f>
        <v>(Relation) Product/Group05</v>
      </c>
      <c r="P28" s="6">
        <f ca="1">IFERROR(VLOOKUP(IDNMaps[[#This Row],[Primary]],INDIRECT(VLOOKUP(IDNMaps[[#This Row],[Type]],RecordCount[],2,0)),VLOOKUP(IDNMaps[[#This Row],[Type]],RecordCount[],8,0),0),"")</f>
        <v>308112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13</v>
      </c>
      <c r="M29" s="6" t="str">
        <f ca="1">IFERROR(VLOOKUP(IDNMaps[[#This Row],[Type]],RecordCount[],6,0)&amp;"-"&amp;IDNMaps[[#This Row],[Type Count]],"")</f>
        <v>Resource Relations-13</v>
      </c>
      <c r="N29" s="6" t="str">
        <f ca="1">IFERROR(VLOOKUP(IDNMaps[[#This Row],[Primary]],INDIRECT(VLOOKUP(IDNMaps[[#This Row],[Type]],RecordCount[],2,0)),VLOOKUP(IDNMaps[[#This Row],[Type]],RecordCount[],7,0),0),"")</f>
        <v>Product/Group06</v>
      </c>
      <c r="O29" s="6" t="str">
        <f ca="1">IF(IDNMaps[[#This Row],[Name]]="","","("&amp;IDNMaps[[#This Row],[Type]]&amp;") "&amp;IDNMaps[[#This Row],[Name]])</f>
        <v>(Relation) Product/Group06</v>
      </c>
      <c r="P29" s="6">
        <f ca="1">IFERROR(VLOOKUP(IDNMaps[[#This Row],[Primary]],INDIRECT(VLOOKUP(IDNMaps[[#This Row],[Type]],RecordCount[],2,0)),VLOOKUP(IDNMaps[[#This Row],[Type]],RecordCount[],8,0),0),"")</f>
        <v>308113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14</v>
      </c>
      <c r="M30" s="6" t="str">
        <f ca="1">IFERROR(VLOOKUP(IDNMaps[[#This Row],[Type]],RecordCount[],6,0)&amp;"-"&amp;IDNMaps[[#This Row],[Type Count]],"")</f>
        <v>Resource Relations-14</v>
      </c>
      <c r="N30" s="6" t="str">
        <f ca="1">IFERROR(VLOOKUP(IDNMaps[[#This Row],[Primary]],INDIRECT(VLOOKUP(IDNMaps[[#This Row],[Type]],RecordCount[],2,0)),VLOOKUP(IDNMaps[[#This Row],[Type]],RecordCount[],7,0),0),"")</f>
        <v>Product/Group07</v>
      </c>
      <c r="O30" s="6" t="str">
        <f ca="1">IF(IDNMaps[[#This Row],[Name]]="","","("&amp;IDNMaps[[#This Row],[Type]]&amp;") "&amp;IDNMaps[[#This Row],[Name]])</f>
        <v>(Relation) Product/Group07</v>
      </c>
      <c r="P30" s="6">
        <f ca="1">IFERROR(VLOOKUP(IDNMaps[[#This Row],[Primary]],INDIRECT(VLOOKUP(IDNMaps[[#This Row],[Type]],RecordCount[],2,0)),VLOOKUP(IDNMaps[[#This Row],[Type]],RecordCount[],8,0),0),"")</f>
        <v>308114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15</v>
      </c>
      <c r="M31" s="6" t="str">
        <f ca="1">IFERROR(VLOOKUP(IDNMaps[[#This Row],[Type]],RecordCount[],6,0)&amp;"-"&amp;IDNMaps[[#This Row],[Type Count]],"")</f>
        <v>Resource Relations-15</v>
      </c>
      <c r="N31" s="6" t="str">
        <f ca="1">IFERROR(VLOOKUP(IDNMaps[[#This Row],[Primary]],INDIRECT(VLOOKUP(IDNMaps[[#This Row],[Type]],RecordCount[],2,0)),VLOOKUP(IDNMaps[[#This Row],[Type]],RecordCount[],7,0),0),"")</f>
        <v>Product/Group08</v>
      </c>
      <c r="O31" s="6" t="str">
        <f ca="1">IF(IDNMaps[[#This Row],[Name]]="","","("&amp;IDNMaps[[#This Row],[Type]]&amp;") "&amp;IDNMaps[[#This Row],[Name]])</f>
        <v>(Relation) Product/Group08</v>
      </c>
      <c r="P31" s="6">
        <f ca="1">IFERROR(VLOOKUP(IDNMaps[[#This Row],[Primary]],INDIRECT(VLOOKUP(IDNMaps[[#This Row],[Type]],RecordCount[],2,0)),VLOOKUP(IDNMaps[[#This Row],[Type]],RecordCount[],8,0),0),"")</f>
        <v>308115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16</v>
      </c>
      <c r="M32" s="6" t="str">
        <f ca="1">IFERROR(VLOOKUP(IDNMaps[[#This Row],[Type]],RecordCount[],6,0)&amp;"-"&amp;IDNMaps[[#This Row],[Type Count]],"")</f>
        <v>Resource Relations-16</v>
      </c>
      <c r="N32" s="6" t="str">
        <f ca="1">IFERROR(VLOOKUP(IDNMaps[[#This Row],[Primary]],INDIRECT(VLOOKUP(IDNMaps[[#This Row],[Type]],RecordCount[],2,0)),VLOOKUP(IDNMaps[[#This Row],[Type]],RecordCount[],7,0),0),"")</f>
        <v>Product/Group09</v>
      </c>
      <c r="O32" s="6" t="str">
        <f ca="1">IF(IDNMaps[[#This Row],[Name]]="","","("&amp;IDNMaps[[#This Row],[Type]]&amp;") "&amp;IDNMaps[[#This Row],[Name]])</f>
        <v>(Relation) Product/Group09</v>
      </c>
      <c r="P32" s="6">
        <f ca="1">IFERROR(VLOOKUP(IDNMaps[[#This Row],[Primary]],INDIRECT(VLOOKUP(IDNMaps[[#This Row],[Type]],RecordCount[],2,0)),VLOOKUP(IDNMaps[[#This Row],[Type]],RecordCount[],8,0),0),"")</f>
        <v>308116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17</v>
      </c>
      <c r="M33" s="6" t="str">
        <f ca="1">IFERROR(VLOOKUP(IDNMaps[[#This Row],[Type]],RecordCount[],6,0)&amp;"-"&amp;IDNMaps[[#This Row],[Type Count]],"")</f>
        <v>Resource Relations-17</v>
      </c>
      <c r="N33" s="6" t="str">
        <f ca="1">IFERROR(VLOOKUP(IDNMaps[[#This Row],[Primary]],INDIRECT(VLOOKUP(IDNMaps[[#This Row],[Type]],RecordCount[],2,0)),VLOOKUP(IDNMaps[[#This Row],[Type]],RecordCount[],7,0),0),"")</f>
        <v>Product/Group10</v>
      </c>
      <c r="O33" s="6" t="str">
        <f ca="1">IF(IDNMaps[[#This Row],[Name]]="","","("&amp;IDNMaps[[#This Row],[Type]]&amp;") "&amp;IDNMaps[[#This Row],[Name]])</f>
        <v>(Relation) Product/Group10</v>
      </c>
      <c r="P33" s="6">
        <f ca="1">IFERROR(VLOOKUP(IDNMaps[[#This Row],[Primary]],INDIRECT(VLOOKUP(IDNMaps[[#This Row],[Type]],RecordCount[],2,0)),VLOOKUP(IDNMaps[[#This Row],[Type]],RecordCount[],8,0),0),"")</f>
        <v>308117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18</v>
      </c>
      <c r="M34" s="6" t="str">
        <f ca="1">IFERROR(VLOOKUP(IDNMaps[[#This Row],[Type]],RecordCount[],6,0)&amp;"-"&amp;IDNMaps[[#This Row],[Type Count]],"")</f>
        <v>Resource Relations-18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4" s="6" t="str">
        <f ca="1">IF(IDNMaps[[#This Row],[Name]]="","","("&amp;IDNMaps[[#This Row],[Type]]&amp;") "&amp;IDNMaps[[#This Row],[Name]])</f>
        <v>(Relation) Productgroup/ProductsAsOfGroup01</v>
      </c>
      <c r="P34" s="6">
        <f ca="1">IFERROR(VLOOKUP(IDNMaps[[#This Row],[Primary]],INDIRECT(VLOOKUP(IDNMaps[[#This Row],[Type]],RecordCount[],2,0)),VLOOKUP(IDNMaps[[#This Row],[Type]],RecordCount[],8,0),0),"")</f>
        <v>308118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19</v>
      </c>
      <c r="M35" s="6" t="str">
        <f ca="1">IFERROR(VLOOKUP(IDNMaps[[#This Row],[Type]],RecordCount[],6,0)&amp;"-"&amp;IDNMaps[[#This Row],[Type Count]],"")</f>
        <v>Resource Relations-19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35" s="6" t="str">
        <f ca="1">IF(IDNMaps[[#This Row],[Name]]="","","("&amp;IDNMaps[[#This Row],[Type]]&amp;") "&amp;IDNMaps[[#This Row],[Name]])</f>
        <v>(Relation) Productgroup/ProductsAsOfGroup02</v>
      </c>
      <c r="P35" s="6">
        <f ca="1">IFERROR(VLOOKUP(IDNMaps[[#This Row],[Primary]],INDIRECT(VLOOKUP(IDNMaps[[#This Row],[Type]],RecordCount[],2,0)),VLOOKUP(IDNMaps[[#This Row],[Type]],RecordCount[],8,0),0),"")</f>
        <v>308119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20</v>
      </c>
      <c r="M36" s="6" t="str">
        <f ca="1">IFERROR(VLOOKUP(IDNMaps[[#This Row],[Type]],RecordCount[],6,0)&amp;"-"&amp;IDNMaps[[#This Row],[Type Count]],"")</f>
        <v>Resource Relations-20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36" s="6" t="str">
        <f ca="1">IF(IDNMaps[[#This Row],[Name]]="","","("&amp;IDNMaps[[#This Row],[Type]]&amp;") "&amp;IDNMaps[[#This Row],[Name]])</f>
        <v>(Relation) Productgroup/ProductsAsOfGroup03</v>
      </c>
      <c r="P36" s="6">
        <f ca="1">IFERROR(VLOOKUP(IDNMaps[[#This Row],[Primary]],INDIRECT(VLOOKUP(IDNMaps[[#This Row],[Type]],RecordCount[],2,0)),VLOOKUP(IDNMaps[[#This Row],[Type]],RecordCount[],8,0),0),"")</f>
        <v>308120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21</v>
      </c>
      <c r="M37" s="6" t="str">
        <f ca="1">IFERROR(VLOOKUP(IDNMaps[[#This Row],[Type]],RecordCount[],6,0)&amp;"-"&amp;IDNMaps[[#This Row],[Type Count]],"")</f>
        <v>Resource Relations-21</v>
      </c>
      <c r="N37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7" s="6" t="str">
        <f ca="1">IF(IDNMaps[[#This Row],[Name]]="","","("&amp;IDNMaps[[#This Row],[Type]]&amp;") "&amp;IDNMaps[[#This Row],[Name]])</f>
        <v>(Relation) Productgroup/ProductsAsOfGroup04</v>
      </c>
      <c r="P37" s="6">
        <f ca="1">IFERROR(VLOOKUP(IDNMaps[[#This Row],[Primary]],INDIRECT(VLOOKUP(IDNMaps[[#This Row],[Type]],RecordCount[],2,0)),VLOOKUP(IDNMaps[[#This Row],[Type]],RecordCount[],8,0),0),"")</f>
        <v>308121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22</v>
      </c>
      <c r="M38" s="6" t="str">
        <f ca="1">IFERROR(VLOOKUP(IDNMaps[[#This Row],[Type]],RecordCount[],6,0)&amp;"-"&amp;IDNMaps[[#This Row],[Type Count]],"")</f>
        <v>Resource Relations-22</v>
      </c>
      <c r="N38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8" s="6" t="str">
        <f ca="1">IF(IDNMaps[[#This Row],[Name]]="","","("&amp;IDNMaps[[#This Row],[Type]]&amp;") "&amp;IDNMaps[[#This Row],[Name]])</f>
        <v>(Relation) Productgroup/ProductsAsOfGroup05</v>
      </c>
      <c r="P38" s="6">
        <f ca="1">IFERROR(VLOOKUP(IDNMaps[[#This Row],[Primary]],INDIRECT(VLOOKUP(IDNMaps[[#This Row],[Type]],RecordCount[],2,0)),VLOOKUP(IDNMaps[[#This Row],[Type]],RecordCount[],8,0),0),"")</f>
        <v>308122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23</v>
      </c>
      <c r="M39" s="6" t="str">
        <f ca="1">IFERROR(VLOOKUP(IDNMaps[[#This Row],[Type]],RecordCount[],6,0)&amp;"-"&amp;IDNMaps[[#This Row],[Type Count]],"")</f>
        <v>Resource Relations-23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9" s="6" t="str">
        <f ca="1">IF(IDNMaps[[#This Row],[Name]]="","","("&amp;IDNMaps[[#This Row],[Type]]&amp;") "&amp;IDNMaps[[#This Row],[Name]])</f>
        <v>(Relation) Productgroup/ProductsAsOfGroup06</v>
      </c>
      <c r="P39" s="6">
        <f ca="1">IFERROR(VLOOKUP(IDNMaps[[#This Row],[Primary]],INDIRECT(VLOOKUP(IDNMaps[[#This Row],[Type]],RecordCount[],2,0)),VLOOKUP(IDNMaps[[#This Row],[Type]],RecordCount[],8,0),0),"")</f>
        <v>308123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24</v>
      </c>
      <c r="M40" s="6" t="str">
        <f ca="1">IFERROR(VLOOKUP(IDNMaps[[#This Row],[Type]],RecordCount[],6,0)&amp;"-"&amp;IDNMaps[[#This Row],[Type Count]],"")</f>
        <v>Resource Relations-24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0" s="6" t="str">
        <f ca="1">IF(IDNMaps[[#This Row],[Name]]="","","("&amp;IDNMaps[[#This Row],[Type]]&amp;") "&amp;IDNMaps[[#This Row],[Name]])</f>
        <v>(Relation) Productgroup/ProductsAsOfGroup07</v>
      </c>
      <c r="P40" s="6">
        <f ca="1">IFERROR(VLOOKUP(IDNMaps[[#This Row],[Primary]],INDIRECT(VLOOKUP(IDNMaps[[#This Row],[Type]],RecordCount[],2,0)),VLOOKUP(IDNMaps[[#This Row],[Type]],RecordCount[],8,0),0),"")</f>
        <v>308124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25</v>
      </c>
      <c r="M41" s="6" t="str">
        <f ca="1">IFERROR(VLOOKUP(IDNMaps[[#This Row],[Type]],RecordCount[],6,0)&amp;"-"&amp;IDNMaps[[#This Row],[Type Count]],"")</f>
        <v>Resource Relations-25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1" s="6" t="str">
        <f ca="1">IF(IDNMaps[[#This Row],[Name]]="","","("&amp;IDNMaps[[#This Row],[Type]]&amp;") "&amp;IDNMaps[[#This Row],[Name]])</f>
        <v>(Relation) Productgroup/ProductsAsOfGroup08</v>
      </c>
      <c r="P41" s="6">
        <f ca="1">IFERROR(VLOOKUP(IDNMaps[[#This Row],[Primary]],INDIRECT(VLOOKUP(IDNMaps[[#This Row],[Type]],RecordCount[],2,0)),VLOOKUP(IDNMaps[[#This Row],[Type]],RecordCount[],8,0),0),"")</f>
        <v>308125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26</v>
      </c>
      <c r="M42" s="6" t="str">
        <f ca="1">IFERROR(VLOOKUP(IDNMaps[[#This Row],[Type]],RecordCount[],6,0)&amp;"-"&amp;IDNMaps[[#This Row],[Type Count]],"")</f>
        <v>Resource Relations-26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2" s="6" t="str">
        <f ca="1">IF(IDNMaps[[#This Row],[Name]]="","","("&amp;IDNMaps[[#This Row],[Type]]&amp;") "&amp;IDNMaps[[#This Row],[Name]])</f>
        <v>(Relation) Productgroup/ProductsAsOfGroup09</v>
      </c>
      <c r="P42" s="6">
        <f ca="1">IFERROR(VLOOKUP(IDNMaps[[#This Row],[Primary]],INDIRECT(VLOOKUP(IDNMaps[[#This Row],[Type]],RecordCount[],2,0)),VLOOKUP(IDNMaps[[#This Row],[Type]],RecordCount[],8,0),0),"")</f>
        <v>308126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27</v>
      </c>
      <c r="M43" s="6" t="str">
        <f ca="1">IFERROR(VLOOKUP(IDNMaps[[#This Row],[Type]],RecordCount[],6,0)&amp;"-"&amp;IDNMaps[[#This Row],[Type Count]],"")</f>
        <v>Resource Relations-27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3" s="6" t="str">
        <f ca="1">IF(IDNMaps[[#This Row],[Name]]="","","("&amp;IDNMaps[[#This Row],[Type]]&amp;") "&amp;IDNMaps[[#This Row],[Name]])</f>
        <v>(Relation) Productgroup/ProductsAsOfGroup10</v>
      </c>
      <c r="P43" s="6">
        <f ca="1">IFERROR(VLOOKUP(IDNMaps[[#This Row],[Primary]],INDIRECT(VLOOKUP(IDNMaps[[#This Row],[Type]],RecordCount[],2,0)),VLOOKUP(IDNMaps[[#This Row],[Type]],RecordCount[],8,0),0),"")</f>
        <v>308127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28</v>
      </c>
      <c r="M44" s="6" t="str">
        <f ca="1">IFERROR(VLOOKUP(IDNMaps[[#This Row],[Type]],RecordCount[],6,0)&amp;"-"&amp;IDNMaps[[#This Row],[Type Count]],"")</f>
        <v>Resource Relations-28</v>
      </c>
      <c r="N44" s="6" t="str">
        <f ca="1">IFERROR(VLOOKUP(IDNMaps[[#This Row],[Primary]],INDIRECT(VLOOKUP(IDNMaps[[#This Row],[Type]],RecordCount[],2,0)),VLOOKUP(IDNMaps[[#This Row],[Type]],RecordCount[],7,0),0),"")</f>
        <v>Pricelist/Items</v>
      </c>
      <c r="O44" s="6" t="str">
        <f ca="1">IF(IDNMaps[[#This Row],[Name]]="","","("&amp;IDNMaps[[#This Row],[Type]]&amp;") "&amp;IDNMaps[[#This Row],[Name]])</f>
        <v>(Relation) Pricelist/Items</v>
      </c>
      <c r="P44" s="6">
        <f ca="1">IFERROR(VLOOKUP(IDNMaps[[#This Row],[Primary]],INDIRECT(VLOOKUP(IDNMaps[[#This Row],[Type]],RecordCount[],2,0)),VLOOKUP(IDNMaps[[#This Row],[Type]],RecordCount[],8,0),0),"")</f>
        <v>308128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29</v>
      </c>
      <c r="M45" s="6" t="str">
        <f ca="1">IFERROR(VLOOKUP(IDNMaps[[#This Row],[Type]],RecordCount[],6,0)&amp;"-"&amp;IDNMaps[[#This Row],[Type Count]],"")</f>
        <v>Resource Relations-29</v>
      </c>
      <c r="N45" s="6" t="str">
        <f ca="1">IFERROR(VLOOKUP(IDNMaps[[#This Row],[Primary]],INDIRECT(VLOOKUP(IDNMaps[[#This Row],[Type]],RecordCount[],2,0)),VLOOKUP(IDNMaps[[#This Row],[Type]],RecordCount[],7,0),0),"")</f>
        <v>PricelistProduct/Pricelist</v>
      </c>
      <c r="O45" s="6" t="str">
        <f ca="1">IF(IDNMaps[[#This Row],[Name]]="","","("&amp;IDNMaps[[#This Row],[Type]]&amp;") "&amp;IDNMaps[[#This Row],[Name]])</f>
        <v>(Relation) PricelistProduct/Pricelist</v>
      </c>
      <c r="P45" s="6">
        <f ca="1">IFERROR(VLOOKUP(IDNMaps[[#This Row],[Primary]],INDIRECT(VLOOKUP(IDNMaps[[#This Row],[Type]],RecordCount[],2,0)),VLOOKUP(IDNMaps[[#This Row],[Type]],RecordCount[],8,0),0),"")</f>
        <v>308129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30</v>
      </c>
      <c r="M46" s="6" t="str">
        <f ca="1">IFERROR(VLOOKUP(IDNMaps[[#This Row],[Type]],RecordCount[],6,0)&amp;"-"&amp;IDNMaps[[#This Row],[Type Count]],"")</f>
        <v>Resource Relations-30</v>
      </c>
      <c r="N46" s="6" t="str">
        <f ca="1">IFERROR(VLOOKUP(IDNMaps[[#This Row],[Primary]],INDIRECT(VLOOKUP(IDNMaps[[#This Row],[Type]],RecordCount[],2,0)),VLOOKUP(IDNMaps[[#This Row],[Type]],RecordCount[],7,0),0),"")</f>
        <v>PricelistProduct/Product</v>
      </c>
      <c r="O46" s="6" t="str">
        <f ca="1">IF(IDNMaps[[#This Row],[Name]]="","","("&amp;IDNMaps[[#This Row],[Type]]&amp;") "&amp;IDNMaps[[#This Row],[Name]])</f>
        <v>(Relation) PricelistProduct/Product</v>
      </c>
      <c r="P46" s="6">
        <f ca="1">IFERROR(VLOOKUP(IDNMaps[[#This Row],[Primary]],INDIRECT(VLOOKUP(IDNMaps[[#This Row],[Type]],RecordCount[],2,0)),VLOOKUP(IDNMaps[[#This Row],[Type]],RecordCount[],8,0),0),"")</f>
        <v>308130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31</v>
      </c>
      <c r="M47" s="6" t="str">
        <f ca="1">IFERROR(VLOOKUP(IDNMaps[[#This Row],[Type]],RecordCount[],6,0)&amp;"-"&amp;IDNMaps[[#This Row],[Type Count]],"")</f>
        <v>Resource Relations-31</v>
      </c>
      <c r="N47" s="6" t="str">
        <f ca="1">IFERROR(VLOOKUP(IDNMaps[[#This Row],[Primary]],INDIRECT(VLOOKUP(IDNMaps[[#This Row],[Type]],RecordCount[],2,0)),VLOOKUP(IDNMaps[[#This Row],[Type]],RecordCount[],7,0),0),"")</f>
        <v>AreaUser/Area</v>
      </c>
      <c r="O47" s="6" t="str">
        <f ca="1">IF(IDNMaps[[#This Row],[Name]]="","","("&amp;IDNMaps[[#This Row],[Type]]&amp;") "&amp;IDNMaps[[#This Row],[Name]])</f>
        <v>(Relation) AreaUser/Area</v>
      </c>
      <c r="P47" s="6">
        <f ca="1">IFERROR(VLOOKUP(IDNMaps[[#This Row],[Primary]],INDIRECT(VLOOKUP(IDNMaps[[#This Row],[Type]],RecordCount[],2,0)),VLOOKUP(IDNMaps[[#This Row],[Type]],RecordCount[],8,0),0),"")</f>
        <v>308131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32</v>
      </c>
      <c r="M48" s="6" t="str">
        <f ca="1">IFERROR(VLOOKUP(IDNMaps[[#This Row],[Type]],RecordCount[],6,0)&amp;"-"&amp;IDNMaps[[#This Row],[Type Count]],"")</f>
        <v>Resource Relations-32</v>
      </c>
      <c r="N48" s="6" t="str">
        <f ca="1">IFERROR(VLOOKUP(IDNMaps[[#This Row],[Primary]],INDIRECT(VLOOKUP(IDNMaps[[#This Row],[Type]],RecordCount[],2,0)),VLOOKUP(IDNMaps[[#This Row],[Type]],RecordCount[],7,0),0),"")</f>
        <v>AreaUser/User</v>
      </c>
      <c r="O48" s="6" t="str">
        <f ca="1">IF(IDNMaps[[#This Row],[Name]]="","","("&amp;IDNMaps[[#This Row],[Type]]&amp;") "&amp;IDNMaps[[#This Row],[Name]])</f>
        <v>(Relation) AreaUser/User</v>
      </c>
      <c r="P48" s="6">
        <f ca="1">IFERROR(VLOOKUP(IDNMaps[[#This Row],[Primary]],INDIRECT(VLOOKUP(IDNMaps[[#This Row],[Type]],RecordCount[],2,0)),VLOOKUP(IDNMaps[[#This Row],[Type]],RecordCount[],8,0),0),"")</f>
        <v>308132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33</v>
      </c>
      <c r="M49" s="6" t="str">
        <f ca="1">IFERROR(VLOOKUP(IDNMaps[[#This Row],[Type]],RecordCount[],6,0)&amp;"-"&amp;IDNMaps[[#This Row],[Type Count]],"")</f>
        <v>Resource Relations-33</v>
      </c>
      <c r="N49" s="6" t="str">
        <f ca="1">IFERROR(VLOOKUP(IDNMaps[[#This Row],[Primary]],INDIRECT(VLOOKUP(IDNMaps[[#This Row],[Type]],RecordCount[],2,0)),VLOOKUP(IDNMaps[[#This Row],[Type]],RecordCount[],7,0),0),"")</f>
        <v>Area/User</v>
      </c>
      <c r="O49" s="6" t="str">
        <f ca="1">IF(IDNMaps[[#This Row],[Name]]="","","("&amp;IDNMaps[[#This Row],[Type]]&amp;") "&amp;IDNMaps[[#This Row],[Name]])</f>
        <v>(Relation) Area/User</v>
      </c>
      <c r="P49" s="6">
        <f ca="1">IFERROR(VLOOKUP(IDNMaps[[#This Row],[Primary]],INDIRECT(VLOOKUP(IDNMaps[[#This Row],[Type]],RecordCount[],2,0)),VLOOKUP(IDNMaps[[#This Row],[Type]],RecordCount[],8,0),0),"")</f>
        <v>308133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34</v>
      </c>
      <c r="M50" s="6" t="str">
        <f ca="1">IFERROR(VLOOKUP(IDNMaps[[#This Row],[Type]],RecordCount[],6,0)&amp;"-"&amp;IDNMaps[[#This Row],[Type Count]],"")</f>
        <v>Resource Relations-34</v>
      </c>
      <c r="N50" s="6" t="str">
        <f ca="1">IFERROR(VLOOKUP(IDNMaps[[#This Row],[Primary]],INDIRECT(VLOOKUP(IDNMaps[[#This Row],[Type]],RecordCount[],2,0)),VLOOKUP(IDNMaps[[#This Row],[Type]],RecordCount[],7,0),0),"")</f>
        <v>Setting/Users</v>
      </c>
      <c r="O50" s="6" t="str">
        <f ca="1">IF(IDNMaps[[#This Row],[Name]]="","","("&amp;IDNMaps[[#This Row],[Type]]&amp;") "&amp;IDNMaps[[#This Row],[Name]])</f>
        <v>(Relation) Setting/Users</v>
      </c>
      <c r="P50" s="6">
        <f ca="1">IFERROR(VLOOKUP(IDNMaps[[#This Row],[Primary]],INDIRECT(VLOOKUP(IDNMaps[[#This Row],[Type]],RecordCount[],2,0)),VLOOKUP(IDNMaps[[#This Row],[Type]],RecordCount[],8,0),0),"")</f>
        <v>308134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35</v>
      </c>
      <c r="M51" s="6" t="str">
        <f ca="1">IFERROR(VLOOKUP(IDNMaps[[#This Row],[Type]],RecordCount[],6,0)&amp;"-"&amp;IDNMaps[[#This Row],[Type Count]],"")</f>
        <v>Resource Relations-35</v>
      </c>
      <c r="N51" s="6" t="str">
        <f ca="1">IFERROR(VLOOKUP(IDNMaps[[#This Row],[Primary]],INDIRECT(VLOOKUP(IDNMaps[[#This Row],[Type]],RecordCount[],2,0)),VLOOKUP(IDNMaps[[#This Row],[Type]],RecordCount[],7,0),0),"")</f>
        <v>User/Area</v>
      </c>
      <c r="O51" s="6" t="str">
        <f ca="1">IF(IDNMaps[[#This Row],[Name]]="","","("&amp;IDNMaps[[#This Row],[Type]]&amp;") "&amp;IDNMaps[[#This Row],[Name]])</f>
        <v>(Relation) User/Area</v>
      </c>
      <c r="P51" s="6">
        <f ca="1">IFERROR(VLOOKUP(IDNMaps[[#This Row],[Primary]],INDIRECT(VLOOKUP(IDNMaps[[#This Row],[Type]],RecordCount[],2,0)),VLOOKUP(IDNMaps[[#This Row],[Type]],RecordCount[],8,0),0),"")</f>
        <v>308135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36</v>
      </c>
      <c r="M52" s="6" t="str">
        <f ca="1">IFERROR(VLOOKUP(IDNMaps[[#This Row],[Type]],RecordCount[],6,0)&amp;"-"&amp;IDNMaps[[#This Row],[Type Count]],"")</f>
        <v>Resource Relations-36</v>
      </c>
      <c r="N52" s="6" t="str">
        <f ca="1">IFERROR(VLOOKUP(IDNMaps[[#This Row],[Primary]],INDIRECT(VLOOKUP(IDNMaps[[#This Row],[Type]],RecordCount[],2,0)),VLOOKUP(IDNMaps[[#This Row],[Type]],RecordCount[],7,0),0),"")</f>
        <v>UserSetting/Settings</v>
      </c>
      <c r="O52" s="6" t="str">
        <f ca="1">IF(IDNMaps[[#This Row],[Name]]="","","("&amp;IDNMaps[[#This Row],[Type]]&amp;") "&amp;IDNMaps[[#This Row],[Name]])</f>
        <v>(Relation) UserSetting/Settings</v>
      </c>
      <c r="P52" s="6">
        <f ca="1">IFERROR(VLOOKUP(IDNMaps[[#This Row],[Primary]],INDIRECT(VLOOKUP(IDNMaps[[#This Row],[Type]],RecordCount[],2,0)),VLOOKUP(IDNMaps[[#This Row],[Type]],RecordCount[],8,0),0),"")</f>
        <v>308136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37</v>
      </c>
      <c r="M53" s="6" t="str">
        <f ca="1">IFERROR(VLOOKUP(IDNMaps[[#This Row],[Type]],RecordCount[],6,0)&amp;"-"&amp;IDNMaps[[#This Row],[Type Count]],"")</f>
        <v>Resource Relations-37</v>
      </c>
      <c r="N53" s="6" t="str">
        <f ca="1">IFERROR(VLOOKUP(IDNMaps[[#This Row],[Primary]],INDIRECT(VLOOKUP(IDNMaps[[#This Row],[Type]],RecordCount[],2,0)),VLOOKUP(IDNMaps[[#This Row],[Type]],RecordCount[],7,0),0),"")</f>
        <v>User/Settings</v>
      </c>
      <c r="O53" s="6" t="str">
        <f ca="1">IF(IDNMaps[[#This Row],[Name]]="","","("&amp;IDNMaps[[#This Row],[Type]]&amp;") "&amp;IDNMaps[[#This Row],[Name]])</f>
        <v>(Relation) User/Settings</v>
      </c>
      <c r="P53" s="6">
        <f ca="1">IFERROR(VLOOKUP(IDNMaps[[#This Row],[Primary]],INDIRECT(VLOOKUP(IDNMaps[[#This Row],[Type]],RecordCount[],2,0)),VLOOKUP(IDNMaps[[#This Row],[Type]],RecordCount[],8,0),0),"")</f>
        <v>308137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38</v>
      </c>
      <c r="M54" s="6" t="str">
        <f ca="1">IFERROR(VLOOKUP(IDNMaps[[#This Row],[Type]],RecordCount[],6,0)&amp;"-"&amp;IDNMaps[[#This Row],[Type Count]],"")</f>
        <v>Resource Relations-38</v>
      </c>
      <c r="N54" s="6" t="str">
        <f ca="1">IFERROR(VLOOKUP(IDNMaps[[#This Row],[Primary]],INDIRECT(VLOOKUP(IDNMaps[[#This Row],[Type]],RecordCount[],2,0)),VLOOKUP(IDNMaps[[#This Row],[Type]],RecordCount[],7,0),0),"")</f>
        <v>UserSetting/User</v>
      </c>
      <c r="O54" s="6" t="str">
        <f ca="1">IF(IDNMaps[[#This Row],[Name]]="","","("&amp;IDNMaps[[#This Row],[Type]]&amp;") "&amp;IDNMaps[[#This Row],[Name]])</f>
        <v>(Relation) UserSetting/User</v>
      </c>
      <c r="P54" s="6">
        <f ca="1">IFERROR(VLOOKUP(IDNMaps[[#This Row],[Primary]],INDIRECT(VLOOKUP(IDNMaps[[#This Row],[Type]],RecordCount[],2,0)),VLOOKUP(IDNMaps[[#This Row],[Type]],RecordCount[],8,0),0),"")</f>
        <v>308138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39</v>
      </c>
      <c r="M55" s="6" t="str">
        <f ca="1">IFERROR(VLOOKUP(IDNMaps[[#This Row],[Type]],RecordCount[],6,0)&amp;"-"&amp;IDNMaps[[#This Row],[Type Count]],"")</f>
        <v>Resource Relations-39</v>
      </c>
      <c r="N55" s="6" t="str">
        <f ca="1">IFERROR(VLOOKUP(IDNMaps[[#This Row],[Primary]],INDIRECT(VLOOKUP(IDNMaps[[#This Row],[Type]],RecordCount[],2,0)),VLOOKUP(IDNMaps[[#This Row],[Type]],RecordCount[],7,0),0),"")</f>
        <v>User/StoreAndArea</v>
      </c>
      <c r="O55" s="6" t="str">
        <f ca="1">IF(IDNMaps[[#This Row],[Name]]="","","("&amp;IDNMaps[[#This Row],[Type]]&amp;") "&amp;IDNMaps[[#This Row],[Name]])</f>
        <v>(Relation) User/StoreAndArea</v>
      </c>
      <c r="P55" s="6">
        <f ca="1">IFERROR(VLOOKUP(IDNMaps[[#This Row],[Primary]],INDIRECT(VLOOKUP(IDNMaps[[#This Row],[Type]],RecordCount[],2,0)),VLOOKUP(IDNMaps[[#This Row],[Type]],RecordCount[],8,0),0),"")</f>
        <v>308139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40</v>
      </c>
      <c r="M56" s="6" t="str">
        <f ca="1">IFERROR(VLOOKUP(IDNMaps[[#This Row],[Type]],RecordCount[],6,0)&amp;"-"&amp;IDNMaps[[#This Row],[Type Count]],"")</f>
        <v>Resource Relations-40</v>
      </c>
      <c r="N56" s="6" t="str">
        <f ca="1">IFERROR(VLOOKUP(IDNMaps[[#This Row],[Primary]],INDIRECT(VLOOKUP(IDNMaps[[#This Row],[Type]],RecordCount[],2,0)),VLOOKUP(IDNMaps[[#This Row],[Type]],RecordCount[],7,0),0),"")</f>
        <v>UserStoreArea/Area</v>
      </c>
      <c r="O56" s="6" t="str">
        <f ca="1">IF(IDNMaps[[#This Row],[Name]]="","","("&amp;IDNMaps[[#This Row],[Type]]&amp;") "&amp;IDNMaps[[#This Row],[Name]])</f>
        <v>(Relation) UserStoreArea/Area</v>
      </c>
      <c r="P56" s="6">
        <f ca="1">IFERROR(VLOOKUP(IDNMaps[[#This Row],[Primary]],INDIRECT(VLOOKUP(IDNMaps[[#This Row],[Type]],RecordCount[],2,0)),VLOOKUP(IDNMaps[[#This Row],[Type]],RecordCount[],8,0),0),"")</f>
        <v>308140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41</v>
      </c>
      <c r="M57" s="6" t="str">
        <f ca="1">IFERROR(VLOOKUP(IDNMaps[[#This Row],[Type]],RecordCount[],6,0)&amp;"-"&amp;IDNMaps[[#This Row],[Type Count]],"")</f>
        <v>Resource Relations-41</v>
      </c>
      <c r="N57" s="6" t="str">
        <f ca="1">IFERROR(VLOOKUP(IDNMaps[[#This Row],[Primary]],INDIRECT(VLOOKUP(IDNMaps[[#This Row],[Type]],RecordCount[],2,0)),VLOOKUP(IDNMaps[[#This Row],[Type]],RecordCount[],7,0),0),"")</f>
        <v>UserStoreArea/Store</v>
      </c>
      <c r="O57" s="6" t="str">
        <f ca="1">IF(IDNMaps[[#This Row],[Name]]="","","("&amp;IDNMaps[[#This Row],[Type]]&amp;") "&amp;IDNMaps[[#This Row],[Name]])</f>
        <v>(Relation) UserStoreArea/Store</v>
      </c>
      <c r="P57" s="6">
        <f ca="1">IFERROR(VLOOKUP(IDNMaps[[#This Row],[Primary]],INDIRECT(VLOOKUP(IDNMaps[[#This Row],[Type]],RecordCount[],2,0)),VLOOKUP(IDNMaps[[#This Row],[Type]],RecordCount[],8,0),0),"")</f>
        <v>308141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42</v>
      </c>
      <c r="M58" s="6" t="str">
        <f ca="1">IFERROR(VLOOKUP(IDNMaps[[#This Row],[Type]],RecordCount[],6,0)&amp;"-"&amp;IDNMaps[[#This Row],[Type Count]],"")</f>
        <v>Resource Relations-42</v>
      </c>
      <c r="N58" s="6" t="str">
        <f ca="1">IFERROR(VLOOKUP(IDNMaps[[#This Row],[Primary]],INDIRECT(VLOOKUP(IDNMaps[[#This Row],[Type]],RecordCount[],2,0)),VLOOKUP(IDNMaps[[#This Row],[Type]],RecordCount[],7,0),0),"")</f>
        <v>UserStoreArea/User</v>
      </c>
      <c r="O58" s="6" t="str">
        <f ca="1">IF(IDNMaps[[#This Row],[Name]]="","","("&amp;IDNMaps[[#This Row],[Type]]&amp;") "&amp;IDNMaps[[#This Row],[Name]])</f>
        <v>(Relation) UserStoreArea/User</v>
      </c>
      <c r="P58" s="6">
        <f ca="1">IFERROR(VLOOKUP(IDNMaps[[#This Row],[Primary]],INDIRECT(VLOOKUP(IDNMaps[[#This Row],[Type]],RecordCount[],2,0)),VLOOKUP(IDNMaps[[#This Row],[Type]],RecordCount[],8,0),0),"")</f>
        <v>308142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43</v>
      </c>
      <c r="M59" s="6" t="str">
        <f ca="1">IFERROR(VLOOKUP(IDNMaps[[#This Row],[Type]],RecordCount[],6,0)&amp;"-"&amp;IDNMaps[[#This Row],[Type Count]],"")</f>
        <v>Resource Relations-43</v>
      </c>
      <c r="N59" s="6" t="str">
        <f ca="1">IFERROR(VLOOKUP(IDNMaps[[#This Row],[Primary]],INDIRECT(VLOOKUP(IDNMaps[[#This Row],[Type]],RecordCount[],2,0)),VLOOKUP(IDNMaps[[#This Row],[Type]],RecordCount[],7,0),0),"")</f>
        <v>Store/Users</v>
      </c>
      <c r="O59" s="6" t="str">
        <f ca="1">IF(IDNMaps[[#This Row],[Name]]="","","("&amp;IDNMaps[[#This Row],[Type]]&amp;") "&amp;IDNMaps[[#This Row],[Name]])</f>
        <v>(Relation) Store/Users</v>
      </c>
      <c r="P59" s="6">
        <f ca="1">IFERROR(VLOOKUP(IDNMaps[[#This Row],[Primary]],INDIRECT(VLOOKUP(IDNMaps[[#This Row],[Type]],RecordCount[],2,0)),VLOOKUP(IDNMaps[[#This Row],[Type]],RecordCount[],8,0),0),"")</f>
        <v>308143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44</v>
      </c>
      <c r="M60" s="6" t="str">
        <f ca="1">IFERROR(VLOOKUP(IDNMaps[[#This Row],[Type]],RecordCount[],6,0)&amp;"-"&amp;IDNMaps[[#This Row],[Type Count]],"")</f>
        <v>Resource Relations-44</v>
      </c>
      <c r="N60" s="6" t="str">
        <f ca="1">IFERROR(VLOOKUP(IDNMaps[[#This Row],[Primary]],INDIRECT(VLOOKUP(IDNMaps[[#This Row],[Type]],RecordCount[],2,0)),VLOOKUP(IDNMaps[[#This Row],[Type]],RecordCount[],7,0),0),"")</f>
        <v>Area/StoreAndUser</v>
      </c>
      <c r="O60" s="6" t="str">
        <f ca="1">IF(IDNMaps[[#This Row],[Name]]="","","("&amp;IDNMaps[[#This Row],[Type]]&amp;") "&amp;IDNMaps[[#This Row],[Name]])</f>
        <v>(Relation) Area/StoreAndUser</v>
      </c>
      <c r="P60" s="6">
        <f ca="1">IFERROR(VLOOKUP(IDNMaps[[#This Row],[Primary]],INDIRECT(VLOOKUP(IDNMaps[[#This Row],[Type]],RecordCount[],2,0)),VLOOKUP(IDNMaps[[#This Row],[Type]],RecordCount[],8,0),0),"")</f>
        <v>308144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45</v>
      </c>
      <c r="M61" s="6" t="str">
        <f ca="1">IFERROR(VLOOKUP(IDNMaps[[#This Row],[Type]],RecordCount[],6,0)&amp;"-"&amp;IDNMaps[[#This Row],[Type Count]],"")</f>
        <v>Resource Relations-45</v>
      </c>
      <c r="N61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1" s="6" t="str">
        <f ca="1">IF(IDNMaps[[#This Row],[Name]]="","","("&amp;IDNMaps[[#This Row],[Type]]&amp;") "&amp;IDNMaps[[#This Row],[Name]])</f>
        <v>(Relation) StoreProductTransaction/Product</v>
      </c>
      <c r="P61" s="6">
        <f ca="1">IFERROR(VLOOKUP(IDNMaps[[#This Row],[Primary]],INDIRECT(VLOOKUP(IDNMaps[[#This Row],[Type]],RecordCount[],2,0)),VLOOKUP(IDNMaps[[#This Row],[Type]],RecordCount[],8,0),0),"")</f>
        <v>308145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46</v>
      </c>
      <c r="M62" s="6" t="str">
        <f ca="1">IFERROR(VLOOKUP(IDNMaps[[#This Row],[Type]],RecordCount[],6,0)&amp;"-"&amp;IDNMaps[[#This Row],[Type Count]],"")</f>
        <v>Resource Relations-46</v>
      </c>
      <c r="N62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2" s="6" t="str">
        <f ca="1">IF(IDNMaps[[#This Row],[Name]]="","","("&amp;IDNMaps[[#This Row],[Type]]&amp;") "&amp;IDNMaps[[#This Row],[Name]])</f>
        <v>(Relation) StoreProductTransaction/Store</v>
      </c>
      <c r="P62" s="6">
        <f ca="1">IFERROR(VLOOKUP(IDNMaps[[#This Row],[Primary]],INDIRECT(VLOOKUP(IDNMaps[[#This Row],[Type]],RecordCount[],2,0)),VLOOKUP(IDNMaps[[#This Row],[Type]],RecordCount[],8,0),0),"")</f>
        <v>308146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47</v>
      </c>
      <c r="M63" s="6" t="str">
        <f ca="1">IFERROR(VLOOKUP(IDNMaps[[#This Row],[Type]],RecordCount[],6,0)&amp;"-"&amp;IDNMaps[[#This Row],[Type Count]],"")</f>
        <v>Resource Relations-47</v>
      </c>
      <c r="N63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3" s="6" t="str">
        <f ca="1">IF(IDNMaps[[#This Row],[Name]]="","","("&amp;IDNMaps[[#This Row],[Type]]&amp;") "&amp;IDNMaps[[#This Row],[Name]])</f>
        <v>(Relation) StoreProductTransaction/User</v>
      </c>
      <c r="P63" s="6">
        <f ca="1">IFERROR(VLOOKUP(IDNMaps[[#This Row],[Primary]],INDIRECT(VLOOKUP(IDNMaps[[#This Row],[Type]],RecordCount[],2,0)),VLOOKUP(IDNMaps[[#This Row],[Type]],RecordCount[],8,0),0),"")</f>
        <v>308147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48</v>
      </c>
      <c r="M64" s="6" t="str">
        <f ca="1">IFERROR(VLOOKUP(IDNMaps[[#This Row],[Type]],RecordCount[],6,0)&amp;"-"&amp;IDNMaps[[#This Row],[Type Count]],"")</f>
        <v>Resource Relations-48</v>
      </c>
      <c r="N64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4" s="6" t="str">
        <f ca="1">IF(IDNMaps[[#This Row],[Name]]="","","("&amp;IDNMaps[[#This Row],[Type]]&amp;") "&amp;IDNMaps[[#This Row],[Name]])</f>
        <v>(Relation) StoreProductTransaction/Nature</v>
      </c>
      <c r="P64" s="6">
        <f ca="1">IFERROR(VLOOKUP(IDNMaps[[#This Row],[Primary]],INDIRECT(VLOOKUP(IDNMaps[[#This Row],[Type]],RecordCount[],2,0)),VLOOKUP(IDNMaps[[#This Row],[Type]],RecordCount[],8,0),0),"")</f>
        <v>308148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49</v>
      </c>
      <c r="M65" s="6" t="str">
        <f ca="1">IFERROR(VLOOKUP(IDNMaps[[#This Row],[Type]],RecordCount[],6,0)&amp;"-"&amp;IDNMaps[[#This Row],[Type Count]],"")</f>
        <v>Resource Relations-49</v>
      </c>
      <c r="N65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65" s="6" t="str">
        <f ca="1">IF(IDNMaps[[#This Row],[Name]]="","","("&amp;IDNMaps[[#This Row],[Type]]&amp;") "&amp;IDNMaps[[#This Row],[Name]])</f>
        <v>(Relation) StoreProductTransaction/Type</v>
      </c>
      <c r="P65" s="6">
        <f ca="1">IFERROR(VLOOKUP(IDNMaps[[#This Row],[Primary]],INDIRECT(VLOOKUP(IDNMaps[[#This Row],[Type]],RecordCount[],2,0)),VLOOKUP(IDNMaps[[#This Row],[Type]],RecordCount[],8,0),0),"")</f>
        <v>308149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50</v>
      </c>
      <c r="M66" s="6" t="str">
        <f ca="1">IFERROR(VLOOKUP(IDNMaps[[#This Row],[Type]],RecordCount[],6,0)&amp;"-"&amp;IDNMaps[[#This Row],[Type Count]],"")</f>
        <v>Resource Relations-50</v>
      </c>
      <c r="N66" s="6" t="str">
        <f ca="1">IFERROR(VLOOKUP(IDNMaps[[#This Row],[Primary]],INDIRECT(VLOOKUP(IDNMaps[[#This Row],[Type]],RecordCount[],2,0)),VLOOKUP(IDNMaps[[#This Row],[Type]],RecordCount[],7,0),0),"")</f>
        <v>Store/ProductTransaction</v>
      </c>
      <c r="O66" s="6" t="str">
        <f ca="1">IF(IDNMaps[[#This Row],[Name]]="","","("&amp;IDNMaps[[#This Row],[Type]]&amp;") "&amp;IDNMaps[[#This Row],[Name]])</f>
        <v>(Relation) Store/ProductTransaction</v>
      </c>
      <c r="P66" s="6">
        <f ca="1">IFERROR(VLOOKUP(IDNMaps[[#This Row],[Primary]],INDIRECT(VLOOKUP(IDNMaps[[#This Row],[Type]],RecordCount[],2,0)),VLOOKUP(IDNMaps[[#This Row],[Type]],RecordCount[],8,0),0),"")</f>
        <v>308150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51</v>
      </c>
      <c r="M67" s="6" t="str">
        <f ca="1">IFERROR(VLOOKUP(IDNMaps[[#This Row],[Type]],RecordCount[],6,0)&amp;"-"&amp;IDNMaps[[#This Row],[Type Count]],"")</f>
        <v>Resource Relations-51</v>
      </c>
      <c r="N67" s="6" t="str">
        <f ca="1">IFERROR(VLOOKUP(IDNMaps[[#This Row],[Primary]],INDIRECT(VLOOKUP(IDNMaps[[#This Row],[Type]],RecordCount[],2,0)),VLOOKUP(IDNMaps[[#This Row],[Type]],RecordCount[],7,0),0),"")</f>
        <v>Transaction/Details</v>
      </c>
      <c r="O67" s="6" t="str">
        <f ca="1">IF(IDNMaps[[#This Row],[Name]]="","","("&amp;IDNMaps[[#This Row],[Type]]&amp;") "&amp;IDNMaps[[#This Row],[Name]])</f>
        <v>(Relation) Transaction/Details</v>
      </c>
      <c r="P67" s="6">
        <f ca="1">IFERROR(VLOOKUP(IDNMaps[[#This Row],[Primary]],INDIRECT(VLOOKUP(IDNMaps[[#This Row],[Type]],RecordCount[],2,0)),VLOOKUP(IDNMaps[[#This Row],[Type]],RecordCount[],8,0),0),"")</f>
        <v>308151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52</v>
      </c>
      <c r="M68" s="6" t="str">
        <f ca="1">IFERROR(VLOOKUP(IDNMaps[[#This Row],[Type]],RecordCount[],6,0)&amp;"-"&amp;IDNMaps[[#This Row],[Type Count]],"")</f>
        <v>Resource Relations-52</v>
      </c>
      <c r="N68" s="6" t="str">
        <f ca="1">IFERROR(VLOOKUP(IDNMaps[[#This Row],[Primary]],INDIRECT(VLOOKUP(IDNMaps[[#This Row],[Type]],RecordCount[],2,0)),VLOOKUP(IDNMaps[[#This Row],[Type]],RecordCount[],7,0),0),"")</f>
        <v>Transaction/Products</v>
      </c>
      <c r="O68" s="6" t="str">
        <f ca="1">IF(IDNMaps[[#This Row],[Name]]="","","("&amp;IDNMaps[[#This Row],[Type]]&amp;") "&amp;IDNMaps[[#This Row],[Name]])</f>
        <v>(Relation) Transaction/Products</v>
      </c>
      <c r="P68" s="6">
        <f ca="1">IFERROR(VLOOKUP(IDNMaps[[#This Row],[Primary]],INDIRECT(VLOOKUP(IDNMaps[[#This Row],[Type]],RecordCount[],2,0)),VLOOKUP(IDNMaps[[#This Row],[Type]],RecordCount[],8,0),0),"")</f>
        <v>308152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53</v>
      </c>
      <c r="M69" s="6" t="str">
        <f ca="1">IFERROR(VLOOKUP(IDNMaps[[#This Row],[Type]],RecordCount[],6,0)&amp;"-"&amp;IDNMaps[[#This Row],[Type Count]],"")</f>
        <v>Resource Relations-53</v>
      </c>
      <c r="N69" s="6" t="str">
        <f ca="1">IFERROR(VLOOKUP(IDNMaps[[#This Row],[Primary]],INDIRECT(VLOOKUP(IDNMaps[[#This Row],[Type]],RecordCount[],2,0)),VLOOKUP(IDNMaps[[#This Row],[Type]],RecordCount[],7,0),0),"")</f>
        <v>TransactionDetail/Product</v>
      </c>
      <c r="O69" s="6" t="str">
        <f ca="1">IF(IDNMaps[[#This Row],[Name]]="","","("&amp;IDNMaps[[#This Row],[Type]]&amp;") "&amp;IDNMaps[[#This Row],[Name]])</f>
        <v>(Relation) TransactionDetail/Product</v>
      </c>
      <c r="P69" s="6">
        <f ca="1">IFERROR(VLOOKUP(IDNMaps[[#This Row],[Primary]],INDIRECT(VLOOKUP(IDNMaps[[#This Row],[Type]],RecordCount[],2,0)),VLOOKUP(IDNMaps[[#This Row],[Type]],RecordCount[],8,0),0),"")</f>
        <v>308153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54</v>
      </c>
      <c r="M70" s="6" t="str">
        <f ca="1">IFERROR(VLOOKUP(IDNMaps[[#This Row],[Type]],RecordCount[],6,0)&amp;"-"&amp;IDNMaps[[#This Row],[Type Count]],"")</f>
        <v>Resource Relations-54</v>
      </c>
      <c r="N70" s="6" t="str">
        <f ca="1">IFERROR(VLOOKUP(IDNMaps[[#This Row],[Primary]],INDIRECT(VLOOKUP(IDNMaps[[#This Row],[Type]],RecordCount[],2,0)),VLOOKUP(IDNMaps[[#This Row],[Type]],RecordCount[],7,0),0),"")</f>
        <v>SalesOrder/Items</v>
      </c>
      <c r="O70" s="6" t="str">
        <f ca="1">IF(IDNMaps[[#This Row],[Name]]="","","("&amp;IDNMaps[[#This Row],[Type]]&amp;") "&amp;IDNMaps[[#This Row],[Name]])</f>
        <v>(Relation) SalesOrder/Items</v>
      </c>
      <c r="P70" s="6">
        <f ca="1">IFERROR(VLOOKUP(IDNMaps[[#This Row],[Primary]],INDIRECT(VLOOKUP(IDNMaps[[#This Row],[Type]],RecordCount[],2,0)),VLOOKUP(IDNMaps[[#This Row],[Type]],RecordCount[],8,0),0),"")</f>
        <v>308154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55</v>
      </c>
      <c r="M71" s="6" t="str">
        <f ca="1">IFERROR(VLOOKUP(IDNMaps[[#This Row],[Type]],RecordCount[],6,0)&amp;"-"&amp;IDNMaps[[#This Row],[Type Count]],"")</f>
        <v>Resource Relations-55</v>
      </c>
      <c r="N71" s="6" t="str">
        <f ca="1">IFERROR(VLOOKUP(IDNMaps[[#This Row],[Primary]],INDIRECT(VLOOKUP(IDNMaps[[#This Row],[Type]],RecordCount[],2,0)),VLOOKUP(IDNMaps[[#This Row],[Type]],RecordCount[],7,0),0),"")</f>
        <v>SalesOrderItem/Product</v>
      </c>
      <c r="O71" s="6" t="str">
        <f ca="1">IF(IDNMaps[[#This Row],[Name]]="","","("&amp;IDNMaps[[#This Row],[Type]]&amp;") "&amp;IDNMaps[[#This Row],[Name]])</f>
        <v>(Relation) SalesOrderItem/Product</v>
      </c>
      <c r="P71" s="6">
        <f ca="1">IFERROR(VLOOKUP(IDNMaps[[#This Row],[Primary]],INDIRECT(VLOOKUP(IDNMaps[[#This Row],[Type]],RecordCount[],2,0)),VLOOKUP(IDNMaps[[#This Row],[Type]],RecordCount[],8,0),0),"")</f>
        <v>308155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56</v>
      </c>
      <c r="M72" s="6" t="str">
        <f ca="1">IFERROR(VLOOKUP(IDNMaps[[#This Row],[Type]],RecordCount[],6,0)&amp;"-"&amp;IDNMaps[[#This Row],[Type Count]],"")</f>
        <v>Resource Relations-56</v>
      </c>
      <c r="N72" s="6" t="str">
        <f ca="1">IFERROR(VLOOKUP(IDNMaps[[#This Row],[Primary]],INDIRECT(VLOOKUP(IDNMaps[[#This Row],[Type]],RecordCount[],2,0)),VLOOKUP(IDNMaps[[#This Row],[Type]],RecordCount[],7,0),0),"")</f>
        <v>StockTransfer/IN</v>
      </c>
      <c r="O72" s="6" t="str">
        <f ca="1">IF(IDNMaps[[#This Row],[Name]]="","","("&amp;IDNMaps[[#This Row],[Type]]&amp;") "&amp;IDNMaps[[#This Row],[Name]])</f>
        <v>(Relation) StockTransfer/IN</v>
      </c>
      <c r="P72" s="6">
        <f ca="1">IFERROR(VLOOKUP(IDNMaps[[#This Row],[Primary]],INDIRECT(VLOOKUP(IDNMaps[[#This Row],[Type]],RecordCount[],2,0)),VLOOKUP(IDNMaps[[#This Row],[Type]],RecordCount[],8,0),0),"")</f>
        <v>308156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57</v>
      </c>
      <c r="M73" s="6" t="str">
        <f ca="1">IFERROR(VLOOKUP(IDNMaps[[#This Row],[Type]],RecordCount[],6,0)&amp;"-"&amp;IDNMaps[[#This Row],[Type Count]],"")</f>
        <v>Resource Relations-57</v>
      </c>
      <c r="N73" s="6" t="str">
        <f ca="1">IFERROR(VLOOKUP(IDNMaps[[#This Row],[Primary]],INDIRECT(VLOOKUP(IDNMaps[[#This Row],[Type]],RecordCount[],2,0)),VLOOKUP(IDNMaps[[#This Row],[Type]],RecordCount[],7,0),0),"")</f>
        <v>StockTransfer/OUT</v>
      </c>
      <c r="O73" s="6" t="str">
        <f ca="1">IF(IDNMaps[[#This Row],[Name]]="","","("&amp;IDNMaps[[#This Row],[Type]]&amp;") "&amp;IDNMaps[[#This Row],[Name]])</f>
        <v>(Relation) StockTransfer/OUT</v>
      </c>
      <c r="P73" s="6">
        <f ca="1">IFERROR(VLOOKUP(IDNMaps[[#This Row],[Primary]],INDIRECT(VLOOKUP(IDNMaps[[#This Row],[Type]],RecordCount[],2,0)),VLOOKUP(IDNMaps[[#This Row],[Type]],RecordCount[],8,0),0),"")</f>
        <v>308157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</v>
      </c>
      <c r="M74" s="6" t="str">
        <f ca="1">IFERROR(VLOOKUP(IDNMaps[[#This Row],[Type]],RecordCount[],6,0)&amp;"-"&amp;IDNMaps[[#This Row],[Type Count]],"")</f>
        <v>Form Fields-1</v>
      </c>
      <c r="N7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4" s="6" t="str">
        <f ca="1">IF(IDNMaps[[#This Row],[Name]]="","","("&amp;IDNMaps[[#This Row],[Type]]&amp;") "&amp;IDNMaps[[#This Row],[Name]])</f>
        <v>(Fields) ProductTransactionNature/NewTransactionProductNature/name</v>
      </c>
      <c r="P74" s="6">
        <f ca="1">IFERROR(VLOOKUP(IDNMaps[[#This Row],[Primary]],INDIRECT(VLOOKUP(IDNMaps[[#This Row],[Type]],RecordCount[],2,0)),VLOOKUP(IDNMaps[[#This Row],[Type]],RecordCount[],8,0),0),"")</f>
        <v>310101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</v>
      </c>
      <c r="M75" s="6" t="str">
        <f ca="1">IFERROR(VLOOKUP(IDNMaps[[#This Row],[Type]],RecordCount[],6,0)&amp;"-"&amp;IDNMaps[[#This Row],[Type Count]],"")</f>
        <v>Form Fields-2</v>
      </c>
      <c r="N7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75" s="6" t="str">
        <f ca="1">IF(IDNMaps[[#This Row],[Name]]="","","("&amp;IDNMaps[[#This Row],[Type]]&amp;") "&amp;IDNMaps[[#This Row],[Name]])</f>
        <v>(Fields) ProductTransactionNature/NewTransactionProductNature/status</v>
      </c>
      <c r="P75" s="6">
        <f ca="1">IFERROR(VLOOKUP(IDNMaps[[#This Row],[Primary]],INDIRECT(VLOOKUP(IDNMaps[[#This Row],[Type]],RecordCount[],2,0)),VLOOKUP(IDNMaps[[#This Row],[Type]],RecordCount[],8,0),0),"")</f>
        <v>310102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3</v>
      </c>
      <c r="M76" s="6" t="str">
        <f ca="1">IFERROR(VLOOKUP(IDNMaps[[#This Row],[Type]],RecordCount[],6,0)&amp;"-"&amp;IDNMaps[[#This Row],[Type Count]],"")</f>
        <v>Form Fields-3</v>
      </c>
      <c r="N7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76" s="6" t="str">
        <f ca="1">IF(IDNMaps[[#This Row],[Name]]="","","("&amp;IDNMaps[[#This Row],[Type]]&amp;") "&amp;IDNMaps[[#This Row],[Name]])</f>
        <v>(Fields) ProductTransactionType/NewProductTransactionType/name</v>
      </c>
      <c r="P76" s="6">
        <f ca="1">IFERROR(VLOOKUP(IDNMaps[[#This Row],[Primary]],INDIRECT(VLOOKUP(IDNMaps[[#This Row],[Type]],RecordCount[],2,0)),VLOOKUP(IDNMaps[[#This Row],[Type]],RecordCount[],8,0),0),"")</f>
        <v>310103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4</v>
      </c>
      <c r="M77" s="6" t="str">
        <f ca="1">IFERROR(VLOOKUP(IDNMaps[[#This Row],[Type]],RecordCount[],6,0)&amp;"-"&amp;IDNMaps[[#This Row],[Type Count]],"")</f>
        <v>Form Fields-4</v>
      </c>
      <c r="N7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77" s="6" t="str">
        <f ca="1">IF(IDNMaps[[#This Row],[Name]]="","","("&amp;IDNMaps[[#This Row],[Type]]&amp;") "&amp;IDNMaps[[#This Row],[Name]])</f>
        <v>(Fields) ProductTransactionType/NewProductTransactionType/status</v>
      </c>
      <c r="P77" s="6">
        <f ca="1">IFERROR(VLOOKUP(IDNMaps[[#This Row],[Primary]],INDIRECT(VLOOKUP(IDNMaps[[#This Row],[Type]],RecordCount[],2,0)),VLOOKUP(IDNMaps[[#This Row],[Type]],RecordCount[],8,0),0),"")</f>
        <v>310104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5</v>
      </c>
      <c r="M78" s="6" t="str">
        <f ca="1">IFERROR(VLOOKUP(IDNMaps[[#This Row],[Type]],RecordCount[],6,0)&amp;"-"&amp;IDNMaps[[#This Row],[Type Count]],"")</f>
        <v>Form Fields-5</v>
      </c>
      <c r="N7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8" s="6" t="str">
        <f ca="1">IF(IDNMaps[[#This Row],[Name]]="","","("&amp;IDNMaps[[#This Row],[Type]]&amp;") "&amp;IDNMaps[[#This Row],[Name]])</f>
        <v>(Fields) Setting/AddNewSetting/name</v>
      </c>
      <c r="P78" s="6">
        <f ca="1">IFERROR(VLOOKUP(IDNMaps[[#This Row],[Primary]],INDIRECT(VLOOKUP(IDNMaps[[#This Row],[Type]],RecordCount[],2,0)),VLOOKUP(IDNMaps[[#This Row],[Type]],RecordCount[],8,0),0),"")</f>
        <v>310105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6</v>
      </c>
      <c r="M79" s="6" t="str">
        <f ca="1">IFERROR(VLOOKUP(IDNMaps[[#This Row],[Type]],RecordCount[],6,0)&amp;"-"&amp;IDNMaps[[#This Row],[Type Count]],"")</f>
        <v>Form Fields-6</v>
      </c>
      <c r="N7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9" s="6" t="str">
        <f ca="1">IF(IDNMaps[[#This Row],[Name]]="","","("&amp;IDNMaps[[#This Row],[Type]]&amp;") "&amp;IDNMaps[[#This Row],[Name]])</f>
        <v>(Fields) Setting/AddNewSetting/value</v>
      </c>
      <c r="P79" s="6">
        <f ca="1">IFERROR(VLOOKUP(IDNMaps[[#This Row],[Primary]],INDIRECT(VLOOKUP(IDNMaps[[#This Row],[Type]],RecordCount[],2,0)),VLOOKUP(IDNMaps[[#This Row],[Type]],RecordCount[],8,0),0),"")</f>
        <v>310106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7</v>
      </c>
      <c r="M80" s="6" t="str">
        <f ca="1">IFERROR(VLOOKUP(IDNMaps[[#This Row],[Type]],RecordCount[],6,0)&amp;"-"&amp;IDNMaps[[#This Row],[Type Count]],"")</f>
        <v>Form Fields-7</v>
      </c>
      <c r="N8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0" s="6" t="str">
        <f ca="1">IF(IDNMaps[[#This Row],[Name]]="","","("&amp;IDNMaps[[#This Row],[Type]]&amp;") "&amp;IDNMaps[[#This Row],[Name]])</f>
        <v>(Fields) Setting/AddNewSetting/status</v>
      </c>
      <c r="P80" s="6">
        <f ca="1">IFERROR(VLOOKUP(IDNMaps[[#This Row],[Primary]],INDIRECT(VLOOKUP(IDNMaps[[#This Row],[Type]],RecordCount[],2,0)),VLOOKUP(IDNMaps[[#This Row],[Type]],RecordCount[],8,0),0),"")</f>
        <v>310107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8</v>
      </c>
      <c r="M81" s="6" t="str">
        <f ca="1">IFERROR(VLOOKUP(IDNMaps[[#This Row],[Type]],RecordCount[],6,0)&amp;"-"&amp;IDNMaps[[#This Row],[Type Count]],"")</f>
        <v>Form Fields-8</v>
      </c>
      <c r="N8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1" s="6" t="str">
        <f ca="1">IF(IDNMaps[[#This Row],[Name]]="","","("&amp;IDNMaps[[#This Row],[Type]]&amp;") "&amp;IDNMaps[[#This Row],[Name]])</f>
        <v>(Fields) Setting/AddNewSetting/description</v>
      </c>
      <c r="P81" s="6">
        <f ca="1">IFERROR(VLOOKUP(IDNMaps[[#This Row],[Primary]],INDIRECT(VLOOKUP(IDNMaps[[#This Row],[Type]],RecordCount[],2,0)),VLOOKUP(IDNMaps[[#This Row],[Type]],RecordCount[],8,0),0),"")</f>
        <v>310108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9</v>
      </c>
      <c r="M82" s="6" t="str">
        <f ca="1">IFERROR(VLOOKUP(IDNMaps[[#This Row],[Type]],RecordCount[],6,0)&amp;"-"&amp;IDNMaps[[#This Row],[Type Count]],"")</f>
        <v>Form Fields-9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2" s="6" t="str">
        <f ca="1">IF(IDNMaps[[#This Row],[Name]]="","","("&amp;IDNMaps[[#This Row],[Type]]&amp;") "&amp;IDNMaps[[#This Row],[Name]])</f>
        <v>(Fields) UserSetting/AddNewUserSetting/user</v>
      </c>
      <c r="P82" s="6">
        <f ca="1">IFERROR(VLOOKUP(IDNMaps[[#This Row],[Primary]],INDIRECT(VLOOKUP(IDNMaps[[#This Row],[Type]],RecordCount[],2,0)),VLOOKUP(IDNMaps[[#This Row],[Type]],RecordCount[],8,0),0),"")</f>
        <v>310109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10</v>
      </c>
      <c r="M83" s="6" t="str">
        <f ca="1">IFERROR(VLOOKUP(IDNMaps[[#This Row],[Type]],RecordCount[],6,0)&amp;"-"&amp;IDNMaps[[#This Row],[Type Count]],"")</f>
        <v>Form Fields-10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3" s="6" t="str">
        <f ca="1">IF(IDNMaps[[#This Row],[Name]]="","","("&amp;IDNMaps[[#This Row],[Type]]&amp;") "&amp;IDNMaps[[#This Row],[Name]])</f>
        <v>(Fields) UserSetting/AddNewUserSetting/setting</v>
      </c>
      <c r="P83" s="6">
        <f ca="1">IFERROR(VLOOKUP(IDNMaps[[#This Row],[Primary]],INDIRECT(VLOOKUP(IDNMaps[[#This Row],[Type]],RecordCount[],2,0)),VLOOKUP(IDNMaps[[#This Row],[Type]],RecordCount[],8,0),0),"")</f>
        <v>310110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11</v>
      </c>
      <c r="M84" s="6" t="str">
        <f ca="1">IFERROR(VLOOKUP(IDNMaps[[#This Row],[Type]],RecordCount[],6,0)&amp;"-"&amp;IDNMaps[[#This Row],[Type Count]],"")</f>
        <v>Form Fields-11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4" s="6" t="str">
        <f ca="1">IF(IDNMaps[[#This Row],[Name]]="","","("&amp;IDNMaps[[#This Row],[Type]]&amp;") "&amp;IDNMaps[[#This Row],[Name]])</f>
        <v>(Fields) UserSetting/AddNewUserSetting/value</v>
      </c>
      <c r="P84" s="6">
        <f ca="1">IFERROR(VLOOKUP(IDNMaps[[#This Row],[Primary]],INDIRECT(VLOOKUP(IDNMaps[[#This Row],[Type]],RecordCount[],2,0)),VLOOKUP(IDNMaps[[#This Row],[Type]],RecordCount[],8,0),0),"")</f>
        <v>310111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12</v>
      </c>
      <c r="M85" s="6" t="str">
        <f ca="1">IFERROR(VLOOKUP(IDNMaps[[#This Row],[Type]],RecordCount[],6,0)&amp;"-"&amp;IDNMaps[[#This Row],[Type Count]],"")</f>
        <v>Form Fields-12</v>
      </c>
      <c r="N8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5" s="6" t="str">
        <f ca="1">IF(IDNMaps[[#This Row],[Name]]="","","("&amp;IDNMaps[[#This Row],[Type]]&amp;") "&amp;IDNMaps[[#This Row],[Name]])</f>
        <v>(Fields) UserSetting/ChangeUserSettingStatus/status</v>
      </c>
      <c r="P85" s="6">
        <f ca="1">IFERROR(VLOOKUP(IDNMaps[[#This Row],[Primary]],INDIRECT(VLOOKUP(IDNMaps[[#This Row],[Type]],RecordCount[],2,0)),VLOOKUP(IDNMaps[[#This Row],[Type]],RecordCount[],8,0),0),"")</f>
        <v>310112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hidden="1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hidden="1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 hidden="1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2</v>
      </c>
    </row>
    <row r="17" spans="1:10" hidden="1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hidden="1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hidden="1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hidden="1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hidden="1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1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985</v>
      </c>
      <c r="B127" s="5" t="s">
        <v>770</v>
      </c>
      <c r="C127" s="5" t="s">
        <v>986</v>
      </c>
      <c r="D127" s="5">
        <v>5</v>
      </c>
      <c r="E127" s="5" t="s">
        <v>772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987</v>
      </c>
      <c r="B128" s="5" t="s">
        <v>770</v>
      </c>
      <c r="C128" s="5" t="s">
        <v>988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989</v>
      </c>
      <c r="B129" s="5" t="s">
        <v>770</v>
      </c>
      <c r="C129" s="5" t="s">
        <v>990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991</v>
      </c>
      <c r="B130" s="5" t="s">
        <v>770</v>
      </c>
      <c r="C130" s="5" t="s">
        <v>992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993</v>
      </c>
      <c r="B131" s="5" t="s">
        <v>770</v>
      </c>
      <c r="C131" s="5" t="s">
        <v>994</v>
      </c>
      <c r="D131" s="5">
        <v>20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995</v>
      </c>
      <c r="B132" s="5" t="s">
        <v>828</v>
      </c>
      <c r="C132" s="5" t="s">
        <v>996</v>
      </c>
      <c r="D132" s="5" t="s">
        <v>1031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997</v>
      </c>
      <c r="B133" s="5" t="s">
        <v>828</v>
      </c>
      <c r="C133" s="5" t="s">
        <v>998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999</v>
      </c>
      <c r="B134" s="5" t="s">
        <v>842</v>
      </c>
      <c r="C134" s="5" t="s">
        <v>1000</v>
      </c>
      <c r="D134" s="5"/>
      <c r="E134" s="5" t="s">
        <v>772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1001</v>
      </c>
      <c r="B135" s="5" t="s">
        <v>770</v>
      </c>
      <c r="C135" s="5" t="s">
        <v>1002</v>
      </c>
      <c r="D135" s="5">
        <v>5</v>
      </c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1003</v>
      </c>
      <c r="B136" s="5" t="s">
        <v>770</v>
      </c>
      <c r="C136" s="5" t="s">
        <v>1004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1005</v>
      </c>
      <c r="B137" s="5" t="s">
        <v>770</v>
      </c>
      <c r="C137" s="5" t="s">
        <v>1006</v>
      </c>
      <c r="D137" s="5">
        <v>15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1007</v>
      </c>
      <c r="B138" s="5" t="s">
        <v>798</v>
      </c>
      <c r="C138" s="5" t="s">
        <v>1030</v>
      </c>
      <c r="D138" s="5">
        <v>60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1008</v>
      </c>
      <c r="B139" s="5" t="s">
        <v>842</v>
      </c>
      <c r="C139" s="5" t="s">
        <v>1009</v>
      </c>
      <c r="D139" s="5"/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1010</v>
      </c>
      <c r="B140" s="5" t="s">
        <v>842</v>
      </c>
      <c r="C140" s="5" t="s">
        <v>1011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1012</v>
      </c>
      <c r="B141" s="5" t="s">
        <v>828</v>
      </c>
      <c r="C141" s="5" t="s">
        <v>1013</v>
      </c>
      <c r="D141" s="5" t="s">
        <v>829</v>
      </c>
      <c r="E141" s="5" t="s">
        <v>830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1014</v>
      </c>
      <c r="B142" s="5" t="s">
        <v>828</v>
      </c>
      <c r="C142" s="5" t="s">
        <v>1015</v>
      </c>
      <c r="D142" s="5" t="s">
        <v>866</v>
      </c>
      <c r="E142" s="5" t="s">
        <v>838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1016</v>
      </c>
      <c r="B143" s="5" t="s">
        <v>774</v>
      </c>
      <c r="C143" s="5" t="s">
        <v>1017</v>
      </c>
      <c r="D143" s="5" t="s">
        <v>1032</v>
      </c>
      <c r="E143" s="5" t="s">
        <v>1033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1018</v>
      </c>
      <c r="B144" s="5" t="s">
        <v>774</v>
      </c>
      <c r="C144" s="5" t="s">
        <v>1019</v>
      </c>
      <c r="D144" s="5" t="s">
        <v>1034</v>
      </c>
      <c r="E144" s="5" t="s">
        <v>1035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1028</v>
      </c>
      <c r="B145" s="5" t="s">
        <v>828</v>
      </c>
      <c r="C145" s="5" t="s">
        <v>1029</v>
      </c>
      <c r="D145" s="5" t="s">
        <v>1031</v>
      </c>
      <c r="E145" s="5" t="s">
        <v>838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1036</v>
      </c>
      <c r="B146" s="5" t="s">
        <v>770</v>
      </c>
      <c r="C146" s="5" t="s">
        <v>1037</v>
      </c>
      <c r="D146" s="5">
        <v>15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1038</v>
      </c>
      <c r="B147" s="5" t="s">
        <v>770</v>
      </c>
      <c r="C147" s="5" t="s">
        <v>1039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1040</v>
      </c>
      <c r="B148" s="5" t="s">
        <v>798</v>
      </c>
      <c r="C148" s="5" t="s">
        <v>1041</v>
      </c>
      <c r="D148" s="5">
        <v>60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1042</v>
      </c>
      <c r="B149" s="5" t="s">
        <v>842</v>
      </c>
      <c r="C149" s="5" t="s">
        <v>1043</v>
      </c>
      <c r="D149" s="5"/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1044</v>
      </c>
      <c r="B150" s="5" t="s">
        <v>842</v>
      </c>
      <c r="C150" s="5" t="s">
        <v>1045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1046</v>
      </c>
      <c r="B151" s="5" t="s">
        <v>842</v>
      </c>
      <c r="C151" s="5" t="s">
        <v>1047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1048</v>
      </c>
      <c r="B152" s="5" t="s">
        <v>774</v>
      </c>
      <c r="C152" s="5" t="s">
        <v>1049</v>
      </c>
      <c r="D152" s="5" t="s">
        <v>1064</v>
      </c>
      <c r="E152" s="5" t="s">
        <v>1065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1026</v>
      </c>
      <c r="B153" s="5" t="s">
        <v>774</v>
      </c>
      <c r="C153" s="5" t="s">
        <v>1027</v>
      </c>
      <c r="D153" s="5" t="s">
        <v>955</v>
      </c>
      <c r="E153" s="5" t="s">
        <v>959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1050</v>
      </c>
      <c r="B154" s="5" t="s">
        <v>774</v>
      </c>
      <c r="C154" s="5" t="s">
        <v>1051</v>
      </c>
      <c r="D154" s="5" t="s">
        <v>1066</v>
      </c>
      <c r="E154" s="5" t="s">
        <v>1069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1052</v>
      </c>
      <c r="B155" s="5" t="s">
        <v>842</v>
      </c>
      <c r="C155" s="5" t="s">
        <v>1053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1054</v>
      </c>
      <c r="B156" s="5" t="s">
        <v>770</v>
      </c>
      <c r="C156" s="5" t="s">
        <v>1055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1056</v>
      </c>
      <c r="B157" s="5" t="s">
        <v>770</v>
      </c>
      <c r="C157" s="5" t="s">
        <v>1057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1058</v>
      </c>
      <c r="B158" s="5" t="s">
        <v>770</v>
      </c>
      <c r="C158" s="5" t="s">
        <v>1059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1060</v>
      </c>
      <c r="B159" s="5" t="s">
        <v>770</v>
      </c>
      <c r="C159" s="5" t="s">
        <v>1061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1062</v>
      </c>
      <c r="B160" s="5" t="s">
        <v>770</v>
      </c>
      <c r="C160" s="5" t="s">
        <v>1063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1071</v>
      </c>
      <c r="B161" s="5" t="s">
        <v>828</v>
      </c>
      <c r="C161" s="5" t="s">
        <v>1072</v>
      </c>
      <c r="D161" s="5" t="s">
        <v>1070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1073</v>
      </c>
      <c r="B162" s="5" t="s">
        <v>798</v>
      </c>
      <c r="C162" s="5" t="s">
        <v>1074</v>
      </c>
      <c r="D162" s="5">
        <v>60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1075</v>
      </c>
      <c r="B163" s="5" t="s">
        <v>842</v>
      </c>
      <c r="C163" s="5" t="s">
        <v>1076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1077</v>
      </c>
      <c r="B164" s="5" t="s">
        <v>798</v>
      </c>
      <c r="C164" s="5" t="s">
        <v>1078</v>
      </c>
      <c r="D164" s="5">
        <v>255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1079</v>
      </c>
      <c r="B165" s="5" t="s">
        <v>798</v>
      </c>
      <c r="C165" s="5" t="s">
        <v>1080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1081</v>
      </c>
      <c r="B166" s="5" t="s">
        <v>828</v>
      </c>
      <c r="C166" s="5" t="s">
        <v>1082</v>
      </c>
      <c r="D166" s="5" t="s">
        <v>1070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1020</v>
      </c>
      <c r="B167" s="5" t="s">
        <v>774</v>
      </c>
      <c r="C167" s="5" t="s">
        <v>1021</v>
      </c>
      <c r="D167" s="5" t="s">
        <v>1064</v>
      </c>
      <c r="E167" s="5" t="s">
        <v>772</v>
      </c>
      <c r="F167" s="5" t="s">
        <v>1065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1022</v>
      </c>
      <c r="B168" s="5" t="s">
        <v>774</v>
      </c>
      <c r="C168" s="5" t="s">
        <v>1023</v>
      </c>
      <c r="D168" s="5" t="s">
        <v>1083</v>
      </c>
      <c r="E168" s="5" t="s">
        <v>772</v>
      </c>
      <c r="F168" s="5" t="s">
        <v>1086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1024</v>
      </c>
      <c r="B169" s="5" t="s">
        <v>774</v>
      </c>
      <c r="C169" s="5" t="s">
        <v>1025</v>
      </c>
      <c r="D169" s="5" t="s">
        <v>1084</v>
      </c>
      <c r="E169" s="5" t="s">
        <v>772</v>
      </c>
      <c r="F169" s="5" t="s">
        <v>1087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1089</v>
      </c>
      <c r="B170" s="5" t="s">
        <v>770</v>
      </c>
      <c r="C170" s="5" t="s">
        <v>1090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1091</v>
      </c>
      <c r="B171" s="5" t="s">
        <v>774</v>
      </c>
      <c r="C171" s="5" t="s">
        <v>1092</v>
      </c>
      <c r="D171" s="5" t="s">
        <v>1093</v>
      </c>
      <c r="E171" s="5" t="s">
        <v>772</v>
      </c>
      <c r="F171" s="5" t="s">
        <v>1035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1094</v>
      </c>
      <c r="B172" s="5" t="s">
        <v>828</v>
      </c>
      <c r="C172" s="5" t="s">
        <v>1095</v>
      </c>
      <c r="D172" s="5" t="s">
        <v>1031</v>
      </c>
      <c r="E172" s="5" t="s">
        <v>772</v>
      </c>
      <c r="F172" s="5" t="s">
        <v>1271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1096</v>
      </c>
      <c r="B173" s="5" t="s">
        <v>828</v>
      </c>
      <c r="C173" s="5" t="s">
        <v>1097</v>
      </c>
      <c r="D173" s="5" t="s">
        <v>1031</v>
      </c>
      <c r="E173" s="5" t="s">
        <v>772</v>
      </c>
      <c r="F173" s="5" t="s">
        <v>1272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1098</v>
      </c>
      <c r="B174" s="5" t="s">
        <v>828</v>
      </c>
      <c r="C174" s="5" t="s">
        <v>1099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1100</v>
      </c>
      <c r="B175" s="5" t="s">
        <v>828</v>
      </c>
      <c r="C175" s="5" t="s">
        <v>1101</v>
      </c>
      <c r="D175" s="5" t="s">
        <v>1031</v>
      </c>
      <c r="E175" s="5" t="s">
        <v>772</v>
      </c>
      <c r="F175" s="5" t="s">
        <v>1273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1102</v>
      </c>
      <c r="B176" s="5" t="s">
        <v>774</v>
      </c>
      <c r="C176" s="5" t="s">
        <v>1103</v>
      </c>
      <c r="D176" s="5" t="s">
        <v>955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1104</v>
      </c>
      <c r="B177" s="5" t="s">
        <v>774</v>
      </c>
      <c r="C177" s="5" t="s">
        <v>1105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1106</v>
      </c>
      <c r="B178" s="5" t="s">
        <v>774</v>
      </c>
      <c r="C178" s="5" t="s">
        <v>1107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1108</v>
      </c>
      <c r="B179" s="5" t="s">
        <v>774</v>
      </c>
      <c r="C179" s="5" t="s">
        <v>1109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1110</v>
      </c>
      <c r="B180" s="5" t="s">
        <v>798</v>
      </c>
      <c r="C180" s="5" t="s">
        <v>1111</v>
      </c>
      <c r="D180" s="5">
        <v>30</v>
      </c>
      <c r="E180" s="5" t="s">
        <v>772</v>
      </c>
      <c r="F180" s="5" t="s">
        <v>1112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1113</v>
      </c>
      <c r="B181" s="5" t="s">
        <v>798</v>
      </c>
      <c r="C181" s="5" t="s">
        <v>1114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1115</v>
      </c>
      <c r="B182" s="5" t="s">
        <v>798</v>
      </c>
      <c r="C182" s="5" t="s">
        <v>1116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1117</v>
      </c>
      <c r="B183" s="5" t="s">
        <v>798</v>
      </c>
      <c r="C183" s="5" t="s">
        <v>1118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1119</v>
      </c>
      <c r="B184" s="5" t="s">
        <v>798</v>
      </c>
      <c r="C184" s="5" t="s">
        <v>1120</v>
      </c>
      <c r="D184" s="5">
        <v>200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1121</v>
      </c>
      <c r="B185" s="5" t="s">
        <v>774</v>
      </c>
      <c r="C185" s="5" t="s">
        <v>1122</v>
      </c>
      <c r="D185" s="5" t="s">
        <v>955</v>
      </c>
      <c r="E185" s="5" t="s">
        <v>772</v>
      </c>
      <c r="F185" s="5" t="s">
        <v>959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1123</v>
      </c>
      <c r="B186" s="5" t="s">
        <v>774</v>
      </c>
      <c r="C186" s="5" t="s">
        <v>1124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1125</v>
      </c>
      <c r="B187" s="5" t="s">
        <v>774</v>
      </c>
      <c r="C187" s="5" t="s">
        <v>1126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1127</v>
      </c>
      <c r="B188" s="5" t="s">
        <v>774</v>
      </c>
      <c r="C188" s="5" t="s">
        <v>1128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1129</v>
      </c>
      <c r="B189" s="5" t="s">
        <v>774</v>
      </c>
      <c r="C189" s="5" t="s">
        <v>1130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1131</v>
      </c>
      <c r="B190" s="5" t="s">
        <v>774</v>
      </c>
      <c r="C190" s="5" t="s">
        <v>1132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1133</v>
      </c>
      <c r="B191" s="5" t="s">
        <v>774</v>
      </c>
      <c r="C191" s="5" t="s">
        <v>1134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1135</v>
      </c>
      <c r="B192" s="5" t="s">
        <v>798</v>
      </c>
      <c r="C192" s="5" t="s">
        <v>1136</v>
      </c>
      <c r="D192" s="5">
        <v>60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1137</v>
      </c>
      <c r="B193" s="5" t="s">
        <v>774</v>
      </c>
      <c r="C193" s="5" t="s">
        <v>1138</v>
      </c>
      <c r="D193" s="5" t="s">
        <v>1139</v>
      </c>
      <c r="E193" s="5" t="s">
        <v>772</v>
      </c>
      <c r="F193" s="5" t="s">
        <v>1140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1141</v>
      </c>
      <c r="B194" s="5" t="s">
        <v>774</v>
      </c>
      <c r="C194" s="5" t="s">
        <v>1142</v>
      </c>
      <c r="D194" s="5" t="s">
        <v>955</v>
      </c>
      <c r="E194" s="5" t="s">
        <v>772</v>
      </c>
      <c r="F194" s="5" t="s">
        <v>959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1143</v>
      </c>
      <c r="B195" s="5" t="s">
        <v>774</v>
      </c>
      <c r="C195" s="5" t="s">
        <v>1144</v>
      </c>
      <c r="D195" s="5" t="s">
        <v>1145</v>
      </c>
      <c r="E195" s="5" t="s">
        <v>772</v>
      </c>
      <c r="F195" s="5" t="s">
        <v>1146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1147</v>
      </c>
      <c r="B196" s="5" t="s">
        <v>798</v>
      </c>
      <c r="C196" s="5" t="s">
        <v>1148</v>
      </c>
      <c r="D196" s="5">
        <v>200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1149</v>
      </c>
      <c r="B197" s="5" t="s">
        <v>798</v>
      </c>
      <c r="C197" s="5" t="s">
        <v>1150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1151</v>
      </c>
      <c r="B198" s="5" t="s">
        <v>774</v>
      </c>
      <c r="C198" s="5" t="s">
        <v>1152</v>
      </c>
      <c r="D198" s="5" t="s">
        <v>1153</v>
      </c>
      <c r="E198" s="5" t="s">
        <v>772</v>
      </c>
      <c r="F198" s="5" t="s">
        <v>953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1154</v>
      </c>
      <c r="B199" s="5" t="s">
        <v>774</v>
      </c>
      <c r="C199" s="5" t="s">
        <v>1155</v>
      </c>
      <c r="D199" s="5" t="s">
        <v>1156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1157</v>
      </c>
      <c r="B200" s="5" t="s">
        <v>774</v>
      </c>
      <c r="C200" s="5" t="s">
        <v>1158</v>
      </c>
      <c r="D200" s="5" t="s">
        <v>1159</v>
      </c>
      <c r="E200" s="5" t="s">
        <v>772</v>
      </c>
      <c r="F200" s="5" t="s">
        <v>1160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1161</v>
      </c>
      <c r="B201" s="5" t="s">
        <v>770</v>
      </c>
      <c r="C201" s="5" t="s">
        <v>1162</v>
      </c>
      <c r="D201" s="5">
        <v>15</v>
      </c>
      <c r="E201" s="5" t="s">
        <v>772</v>
      </c>
      <c r="F201" s="5" t="s">
        <v>1163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1164</v>
      </c>
      <c r="B202" s="5" t="s">
        <v>770</v>
      </c>
      <c r="C202" s="5" t="s">
        <v>1165</v>
      </c>
      <c r="D202" s="5">
        <v>15</v>
      </c>
      <c r="E202" s="5" t="s">
        <v>1166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1167</v>
      </c>
      <c r="B203" s="5" t="s">
        <v>774</v>
      </c>
      <c r="C203" s="5" t="s">
        <v>1168</v>
      </c>
      <c r="D203" s="5" t="s">
        <v>955</v>
      </c>
      <c r="E203" s="5" t="s">
        <v>772</v>
      </c>
      <c r="F203" s="5" t="s">
        <v>1169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1170</v>
      </c>
      <c r="B204" s="5" t="s">
        <v>774</v>
      </c>
      <c r="C204" s="5" t="s">
        <v>1171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1172</v>
      </c>
      <c r="B205" s="5" t="s">
        <v>774</v>
      </c>
      <c r="C205" s="5" t="s">
        <v>1173</v>
      </c>
      <c r="D205" s="5" t="s">
        <v>1174</v>
      </c>
      <c r="E205" s="5" t="s">
        <v>772</v>
      </c>
      <c r="F205" s="5" t="s">
        <v>1175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1176</v>
      </c>
      <c r="B206" s="5" t="s">
        <v>774</v>
      </c>
      <c r="C206" s="5" t="s">
        <v>1177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1178</v>
      </c>
      <c r="B207" s="5" t="s">
        <v>798</v>
      </c>
      <c r="C207" s="5" t="s">
        <v>1179</v>
      </c>
      <c r="D207" s="5">
        <v>30</v>
      </c>
      <c r="E207" s="1" t="s">
        <v>1275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1180</v>
      </c>
      <c r="B208" s="5" t="s">
        <v>774</v>
      </c>
      <c r="C208" s="5" t="s">
        <v>1181</v>
      </c>
      <c r="D208" s="5" t="s">
        <v>1182</v>
      </c>
      <c r="E208" s="5" t="s">
        <v>772</v>
      </c>
      <c r="F208" s="5" t="s">
        <v>1183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1184</v>
      </c>
      <c r="B209" s="5" t="s">
        <v>774</v>
      </c>
      <c r="C209" s="5" t="s">
        <v>1185</v>
      </c>
      <c r="D209" s="5" t="s">
        <v>1186</v>
      </c>
      <c r="E209" s="5" t="s">
        <v>772</v>
      </c>
      <c r="F209" s="5" t="s">
        <v>1187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1188</v>
      </c>
      <c r="B210" s="5" t="s">
        <v>774</v>
      </c>
      <c r="C210" s="5" t="s">
        <v>1189</v>
      </c>
      <c r="D210" s="5" t="s">
        <v>1190</v>
      </c>
      <c r="E210" s="5" t="s">
        <v>772</v>
      </c>
      <c r="F210" s="5" t="s">
        <v>1191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1192</v>
      </c>
      <c r="B211" s="5" t="s">
        <v>774</v>
      </c>
      <c r="C211" s="5" t="s">
        <v>1193</v>
      </c>
      <c r="D211" s="5" t="s">
        <v>1194</v>
      </c>
      <c r="E211" s="5" t="s">
        <v>772</v>
      </c>
      <c r="F211" s="5" t="s">
        <v>1195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1196</v>
      </c>
      <c r="B212" s="5" t="s">
        <v>774</v>
      </c>
      <c r="C212" s="5" t="s">
        <v>1197</v>
      </c>
      <c r="D212" s="5" t="s">
        <v>1198</v>
      </c>
      <c r="E212" s="5" t="s">
        <v>772</v>
      </c>
      <c r="F212" s="5" t="s">
        <v>1199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1269</v>
      </c>
      <c r="B213" s="5" t="s">
        <v>842</v>
      </c>
      <c r="C213" s="5" t="s">
        <v>1270</v>
      </c>
      <c r="D213" s="5"/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1200</v>
      </c>
      <c r="B214" s="5" t="s">
        <v>774</v>
      </c>
      <c r="C214" s="5" t="s">
        <v>1201</v>
      </c>
      <c r="D214" s="5" t="s">
        <v>1202</v>
      </c>
      <c r="E214" s="5" t="s">
        <v>772</v>
      </c>
      <c r="F214" s="5" t="s">
        <v>1203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1204</v>
      </c>
      <c r="B215" s="5" t="s">
        <v>774</v>
      </c>
      <c r="C215" s="5" t="s">
        <v>1205</v>
      </c>
      <c r="D215" s="5" t="s">
        <v>1186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1206</v>
      </c>
      <c r="B216" s="5" t="s">
        <v>774</v>
      </c>
      <c r="C216" s="5" t="s">
        <v>1207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1208</v>
      </c>
      <c r="B217" s="5" t="s">
        <v>774</v>
      </c>
      <c r="C217" s="5" t="s">
        <v>1209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1210</v>
      </c>
      <c r="B218" s="5" t="s">
        <v>798</v>
      </c>
      <c r="C218" s="5" t="s">
        <v>1211</v>
      </c>
      <c r="D218" s="5">
        <v>30</v>
      </c>
      <c r="E218" s="5" t="s">
        <v>772</v>
      </c>
      <c r="F218" s="5" t="s">
        <v>1212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1213</v>
      </c>
      <c r="B219" s="5" t="s">
        <v>798</v>
      </c>
      <c r="C219" s="5" t="s">
        <v>1214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1215</v>
      </c>
      <c r="B220" s="1" t="s">
        <v>1287</v>
      </c>
      <c r="C220" s="5" t="s">
        <v>1216</v>
      </c>
      <c r="D220" s="5"/>
      <c r="E220" s="5" t="s">
        <v>1272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1217</v>
      </c>
      <c r="B221" s="5" t="s">
        <v>774</v>
      </c>
      <c r="C221" s="5" t="s">
        <v>1218</v>
      </c>
      <c r="D221" s="5" t="s">
        <v>1219</v>
      </c>
      <c r="E221" s="5" t="s">
        <v>772</v>
      </c>
      <c r="F221" s="5" t="s">
        <v>1220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1221</v>
      </c>
      <c r="B222" s="5" t="s">
        <v>774</v>
      </c>
      <c r="C222" s="5" t="s">
        <v>1222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1223</v>
      </c>
      <c r="B223" s="5" t="s">
        <v>798</v>
      </c>
      <c r="C223" s="5" t="s">
        <v>1224</v>
      </c>
      <c r="D223" s="5">
        <v>30</v>
      </c>
      <c r="E223" s="5" t="s">
        <v>1225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1226</v>
      </c>
      <c r="B224" s="5" t="s">
        <v>774</v>
      </c>
      <c r="C224" s="5" t="s">
        <v>1227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1228</v>
      </c>
      <c r="B225" s="5" t="s">
        <v>798</v>
      </c>
      <c r="C225" s="5" t="s">
        <v>1229</v>
      </c>
      <c r="D225" s="5">
        <v>30</v>
      </c>
      <c r="E225" s="5" t="s">
        <v>1230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1231</v>
      </c>
      <c r="B226" s="5" t="s">
        <v>774</v>
      </c>
      <c r="C226" s="5" t="s">
        <v>1232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1233</v>
      </c>
      <c r="B227" s="5" t="s">
        <v>798</v>
      </c>
      <c r="C227" s="5" t="s">
        <v>1234</v>
      </c>
      <c r="D227" s="5">
        <v>30</v>
      </c>
      <c r="E227" s="1" t="s">
        <v>1274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1235</v>
      </c>
      <c r="B228" s="5" t="s">
        <v>774</v>
      </c>
      <c r="C228" s="5" t="s">
        <v>1236</v>
      </c>
      <c r="D228" s="5" t="s">
        <v>1237</v>
      </c>
      <c r="E228" s="5" t="s">
        <v>772</v>
      </c>
      <c r="F228" s="5" t="s">
        <v>1238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1239</v>
      </c>
      <c r="B229" s="5" t="s">
        <v>770</v>
      </c>
      <c r="C229" s="5" t="s">
        <v>1240</v>
      </c>
      <c r="D229" s="5">
        <v>15</v>
      </c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1241</v>
      </c>
      <c r="B230" s="5" t="s">
        <v>798</v>
      </c>
      <c r="C230" s="5" t="s">
        <v>1242</v>
      </c>
      <c r="D230" s="5">
        <v>30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1243</v>
      </c>
      <c r="B231" s="5" t="s">
        <v>774</v>
      </c>
      <c r="C231" s="5" t="s">
        <v>1244</v>
      </c>
      <c r="D231" s="1" t="s">
        <v>1288</v>
      </c>
      <c r="E231" s="5" t="s">
        <v>772</v>
      </c>
      <c r="F231" s="5" t="s">
        <v>1245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1246</v>
      </c>
      <c r="B232" s="5" t="s">
        <v>774</v>
      </c>
      <c r="C232" s="5" t="s">
        <v>1247</v>
      </c>
      <c r="D232" s="1" t="s">
        <v>1288</v>
      </c>
      <c r="E232" s="5" t="s">
        <v>772</v>
      </c>
      <c r="F232" s="5" t="s">
        <v>1248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1249</v>
      </c>
      <c r="B233" s="5" t="s">
        <v>774</v>
      </c>
      <c r="C233" s="5" t="s">
        <v>1250</v>
      </c>
      <c r="D233" s="5" t="s">
        <v>1251</v>
      </c>
      <c r="E233" s="5" t="s">
        <v>772</v>
      </c>
      <c r="F233" s="5" t="s">
        <v>1252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1253</v>
      </c>
      <c r="B234" s="5" t="s">
        <v>774</v>
      </c>
      <c r="C234" s="5" t="s">
        <v>1254</v>
      </c>
      <c r="D234" s="5" t="s">
        <v>1255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1256</v>
      </c>
      <c r="B235" s="5" t="s">
        <v>774</v>
      </c>
      <c r="C235" s="5" t="s">
        <v>1257</v>
      </c>
      <c r="D235" s="5" t="s">
        <v>955</v>
      </c>
      <c r="E235" s="5" t="s">
        <v>772</v>
      </c>
      <c r="F235" s="5" t="s">
        <v>959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1258</v>
      </c>
      <c r="B236" s="5" t="s">
        <v>770</v>
      </c>
      <c r="C236" s="5" t="s">
        <v>1259</v>
      </c>
      <c r="D236" s="5">
        <v>15</v>
      </c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1260</v>
      </c>
      <c r="B237" s="5" t="s">
        <v>774</v>
      </c>
      <c r="C237" s="5" t="s">
        <v>1261</v>
      </c>
      <c r="D237" s="5" t="s">
        <v>955</v>
      </c>
      <c r="E237" s="5" t="s">
        <v>772</v>
      </c>
      <c r="F237" s="5" t="s">
        <v>959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1262</v>
      </c>
      <c r="B238" s="5" t="s">
        <v>774</v>
      </c>
      <c r="C238" s="5" t="s">
        <v>1263</v>
      </c>
      <c r="D238" s="5" t="s">
        <v>955</v>
      </c>
      <c r="E238" s="5" t="s">
        <v>772</v>
      </c>
      <c r="F238" s="5" t="s">
        <v>1169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1264</v>
      </c>
      <c r="B239" s="5" t="s">
        <v>774</v>
      </c>
      <c r="C239" s="5" t="s">
        <v>1265</v>
      </c>
      <c r="D239" s="5" t="s">
        <v>955</v>
      </c>
      <c r="E239" s="5" t="s">
        <v>772</v>
      </c>
      <c r="F239" s="5" t="s">
        <v>959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1266</v>
      </c>
      <c r="B240" s="5" t="s">
        <v>798</v>
      </c>
      <c r="C240" s="5" t="s">
        <v>1267</v>
      </c>
      <c r="D240" s="5">
        <v>30</v>
      </c>
      <c r="E240" s="5" t="s">
        <v>772</v>
      </c>
      <c r="F240" s="5" t="s">
        <v>1268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1291</v>
      </c>
      <c r="B241" s="4" t="s">
        <v>782</v>
      </c>
      <c r="C241" s="4" t="s">
        <v>1292</v>
      </c>
      <c r="D241" s="4" t="s">
        <v>1289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60" priority="3"/>
  </conditionalFormatting>
  <conditionalFormatting sqref="A77:A78">
    <cfRule type="duplicateValues" dxfId="459" priority="2"/>
  </conditionalFormatting>
  <conditionalFormatting sqref="A125:A126">
    <cfRule type="duplicateValues" dxfId="458" priority="1"/>
  </conditionalFormatting>
  <conditionalFormatting sqref="A2:A241">
    <cfRule type="duplicateValues" dxfId="457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opLeftCell="A342" workbookViewId="0">
      <selection activeCell="K357" sqref="K357:K362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784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759</v>
      </c>
      <c r="B147" s="4" t="s">
        <v>793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831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765</v>
      </c>
      <c r="B218" s="4" t="s">
        <v>832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765</v>
      </c>
      <c r="B219" s="4" t="s">
        <v>833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765</v>
      </c>
      <c r="B220" s="4" t="s">
        <v>837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765</v>
      </c>
      <c r="B221" s="4" t="s">
        <v>876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765</v>
      </c>
      <c r="B222" s="4" t="s">
        <v>840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765</v>
      </c>
      <c r="B223" s="4" t="s">
        <v>842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765</v>
      </c>
      <c r="B224" s="4" t="s">
        <v>847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765</v>
      </c>
      <c r="B225" s="4" t="s">
        <v>776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765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765</v>
      </c>
      <c r="B227" s="4" t="s">
        <v>877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909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909</v>
      </c>
      <c r="B229" s="4" t="s">
        <v>911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909</v>
      </c>
      <c r="B230" s="4" t="s">
        <v>848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909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909</v>
      </c>
      <c r="B232" s="4" t="s">
        <v>963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909</v>
      </c>
      <c r="B233" s="4" t="s">
        <v>916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909</v>
      </c>
      <c r="B234" s="4" t="s">
        <v>869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909</v>
      </c>
      <c r="B235" s="4" t="s">
        <v>776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909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910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910</v>
      </c>
      <c r="B238" s="4" t="s">
        <v>912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910</v>
      </c>
      <c r="B239" s="4" t="s">
        <v>852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910</v>
      </c>
      <c r="B240" s="4" t="s">
        <v>825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910</v>
      </c>
      <c r="B241" s="4" t="s">
        <v>914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910</v>
      </c>
      <c r="B242" s="4" t="s">
        <v>926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910</v>
      </c>
      <c r="B243" s="4" t="s">
        <v>915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910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1067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1067</v>
      </c>
      <c r="B246" s="4" t="s">
        <v>985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1067</v>
      </c>
      <c r="B247" s="4" t="s">
        <v>987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1067</v>
      </c>
      <c r="B248" s="4" t="s">
        <v>989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1067</v>
      </c>
      <c r="B249" s="4" t="s">
        <v>991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1067</v>
      </c>
      <c r="B250" s="4" t="s">
        <v>993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1067</v>
      </c>
      <c r="B251" s="4" t="s">
        <v>995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1067</v>
      </c>
      <c r="B252" s="4" t="s">
        <v>997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1067</v>
      </c>
      <c r="B253" s="4" t="s">
        <v>999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1067</v>
      </c>
      <c r="B254" s="4" t="s">
        <v>1001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1067</v>
      </c>
      <c r="B255" s="4" t="s">
        <v>1003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1067</v>
      </c>
      <c r="B256" s="4" t="s">
        <v>1005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1067</v>
      </c>
      <c r="B257" s="4" t="s">
        <v>1007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1067</v>
      </c>
      <c r="B258" s="4" t="s">
        <v>1008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1067</v>
      </c>
      <c r="B259" s="4" t="s">
        <v>1010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1067</v>
      </c>
      <c r="B260" s="4" t="s">
        <v>1012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1067</v>
      </c>
      <c r="B261" s="4" t="s">
        <v>1014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1067</v>
      </c>
      <c r="B262" s="4" t="s">
        <v>1016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1067</v>
      </c>
      <c r="B263" s="4" t="s">
        <v>1018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1067</v>
      </c>
      <c r="B264" s="4" t="s">
        <v>1026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1067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1068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1068</v>
      </c>
      <c r="B267" s="4" t="s">
        <v>985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1068</v>
      </c>
      <c r="B268" s="4" t="s">
        <v>987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1068</v>
      </c>
      <c r="B269" s="4" t="s">
        <v>989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1068</v>
      </c>
      <c r="B270" s="4" t="s">
        <v>991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1068</v>
      </c>
      <c r="B271" s="4" t="s">
        <v>993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1068</v>
      </c>
      <c r="B272" s="4" t="s">
        <v>995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1068</v>
      </c>
      <c r="B273" s="4" t="s">
        <v>1071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1068</v>
      </c>
      <c r="B274" s="4" t="s">
        <v>999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1068</v>
      </c>
      <c r="B275" s="4" t="s">
        <v>1001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1068</v>
      </c>
      <c r="B276" s="4" t="s">
        <v>1003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1068</v>
      </c>
      <c r="B277" s="4" t="s">
        <v>1005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1068</v>
      </c>
      <c r="B278" s="4" t="s">
        <v>1073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1068</v>
      </c>
      <c r="B279" s="4" t="s">
        <v>1075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1068</v>
      </c>
      <c r="B280" s="4" t="s">
        <v>1012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1068</v>
      </c>
      <c r="B281" s="4" t="s">
        <v>1014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1068</v>
      </c>
      <c r="B282" s="4" t="s">
        <v>1077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1068</v>
      </c>
      <c r="B283" s="4" t="s">
        <v>1079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1068</v>
      </c>
      <c r="B284" s="4" t="s">
        <v>1054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1068</v>
      </c>
      <c r="B285" s="4" t="s">
        <v>1056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1068</v>
      </c>
      <c r="B286" s="4" t="s">
        <v>1060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1068</v>
      </c>
      <c r="B287" s="4" t="s">
        <v>1058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1068</v>
      </c>
      <c r="B288" s="4" t="s">
        <v>1062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1068</v>
      </c>
      <c r="B289" s="4" t="s">
        <v>1081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1068</v>
      </c>
      <c r="B290" s="4" t="s">
        <v>1018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1068</v>
      </c>
      <c r="B291" s="4" t="s">
        <v>1020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1068</v>
      </c>
      <c r="B292" s="4" t="s">
        <v>1022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1068</v>
      </c>
      <c r="B293" s="4" t="s">
        <v>1024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1068</v>
      </c>
      <c r="B294" s="4" t="s">
        <v>1026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1068</v>
      </c>
      <c r="B295" s="4" t="s">
        <v>1028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1068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1085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1085</v>
      </c>
      <c r="B298" s="4" t="s">
        <v>985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1085</v>
      </c>
      <c r="B299" s="4" t="s">
        <v>987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1085</v>
      </c>
      <c r="B300" s="4" t="s">
        <v>989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1085</v>
      </c>
      <c r="B301" s="4" t="s">
        <v>991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1085</v>
      </c>
      <c r="B302" s="4" t="s">
        <v>993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1085</v>
      </c>
      <c r="B303" s="4" t="s">
        <v>995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1085</v>
      </c>
      <c r="B304" s="4" t="s">
        <v>1028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1085</v>
      </c>
      <c r="B305" s="4" t="s">
        <v>999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1085</v>
      </c>
      <c r="B306" s="4" t="s">
        <v>1001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1085</v>
      </c>
      <c r="B307" s="4" t="s">
        <v>1003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1085</v>
      </c>
      <c r="B308" s="4" t="s">
        <v>1005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1085</v>
      </c>
      <c r="B309" s="4" t="s">
        <v>1036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1085</v>
      </c>
      <c r="B310" s="4" t="s">
        <v>1038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1085</v>
      </c>
      <c r="B311" s="4" t="s">
        <v>1040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1085</v>
      </c>
      <c r="B312" s="4" t="s">
        <v>1042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1085</v>
      </c>
      <c r="B313" s="4" t="s">
        <v>1044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1085</v>
      </c>
      <c r="B314" s="4" t="s">
        <v>1046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1085</v>
      </c>
      <c r="B315" s="4" t="s">
        <v>1012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1085</v>
      </c>
      <c r="B316" s="4" t="s">
        <v>1014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1085</v>
      </c>
      <c r="B317" s="4" t="s">
        <v>1048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1085</v>
      </c>
      <c r="B318" s="4" t="s">
        <v>1026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1085</v>
      </c>
      <c r="B319" s="4" t="s">
        <v>1050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1085</v>
      </c>
      <c r="B320" s="4" t="s">
        <v>1052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1085</v>
      </c>
      <c r="B321" s="4" t="s">
        <v>1054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1085</v>
      </c>
      <c r="B322" s="4" t="s">
        <v>1056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1085</v>
      </c>
      <c r="B323" s="4" t="s">
        <v>1058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1085</v>
      </c>
      <c r="B324" s="4" t="s">
        <v>1060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1085</v>
      </c>
      <c r="B325" s="4" t="s">
        <v>1062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1085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961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961</v>
      </c>
      <c r="B328" s="4" t="s">
        <v>848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961</v>
      </c>
      <c r="B329" s="4" t="s">
        <v>842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961</v>
      </c>
      <c r="B330" s="4" t="s">
        <v>911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961</v>
      </c>
      <c r="B331" s="4" t="s">
        <v>963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961</v>
      </c>
      <c r="B332" s="4" t="s">
        <v>916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961</v>
      </c>
      <c r="B333" s="4" t="s">
        <v>869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961</v>
      </c>
      <c r="B334" s="4" t="s">
        <v>965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961</v>
      </c>
      <c r="B335" s="4" t="s">
        <v>776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961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962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962</v>
      </c>
      <c r="B338" s="4" t="s">
        <v>968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962</v>
      </c>
      <c r="B339" s="4" t="s">
        <v>832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962</v>
      </c>
      <c r="B340" s="4" t="s">
        <v>970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962</v>
      </c>
      <c r="B341" s="4" t="s">
        <v>837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962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917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917</v>
      </c>
      <c r="B344" s="4" t="s">
        <v>920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917</v>
      </c>
      <c r="B345" s="4" t="s">
        <v>918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917</v>
      </c>
      <c r="B346" s="4" t="s">
        <v>922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917</v>
      </c>
      <c r="B347" s="4" t="s">
        <v>923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917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893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893</v>
      </c>
      <c r="B350" s="4" t="s">
        <v>894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1289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1289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1289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1289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1289</v>
      </c>
      <c r="B355" s="4" t="s">
        <v>776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1289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1290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1290</v>
      </c>
      <c r="B358" s="4" t="s">
        <v>900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1290</v>
      </c>
      <c r="B359" s="4" t="s">
        <v>1293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1290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1290</v>
      </c>
      <c r="B361" s="4" t="s">
        <v>776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1290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5" priority="5"/>
  </conditionalFormatting>
  <conditionalFormatting sqref="B331">
    <cfRule type="duplicateValues" dxfId="444" priority="4"/>
  </conditionalFormatting>
  <conditionalFormatting sqref="B154:B155">
    <cfRule type="duplicateValues" dxfId="443" priority="3"/>
  </conditionalFormatting>
  <conditionalFormatting sqref="B110:B113">
    <cfRule type="duplicateValues" dxfId="442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2"/>
  <sheetViews>
    <sheetView topLeftCell="B42" workbookViewId="0">
      <selection activeCell="C59" sqref="C5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1488</v>
      </c>
      <c r="G4" s="67" t="s">
        <v>1489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5" s="60">
        <v>303101</v>
      </c>
      <c r="E5" s="67">
        <v>305101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6" s="60">
        <v>303101</v>
      </c>
      <c r="E6" s="81">
        <v>305102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7" s="60">
        <v>303101</v>
      </c>
      <c r="E7" s="81">
        <v>305103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8" s="60">
        <v>303101</v>
      </c>
      <c r="E8" s="81">
        <v>305104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9" s="60">
        <v>303101</v>
      </c>
      <c r="E9" s="81">
        <v>305105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0" s="60">
        <v>303101</v>
      </c>
      <c r="E10" s="81">
        <v>305106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1" s="60">
        <v>303101</v>
      </c>
      <c r="E11" s="81">
        <v>305107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2" s="60">
        <v>303101</v>
      </c>
      <c r="E12" s="81">
        <v>305108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3" s="60">
        <v>303101</v>
      </c>
      <c r="E13" s="81">
        <v>305109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4" s="60">
        <v>303101</v>
      </c>
      <c r="E14" s="81">
        <v>305110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5" s="60">
        <v>303101</v>
      </c>
      <c r="E15" s="81">
        <v>305111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6" s="60">
        <v>303101</v>
      </c>
      <c r="E16" s="81">
        <v>305112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7" s="60">
        <v>303101</v>
      </c>
      <c r="E17" s="81">
        <v>305113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18" s="60">
        <v>303101</v>
      </c>
      <c r="E18" s="81">
        <v>305114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19" s="60">
        <v>303101</v>
      </c>
      <c r="E19" s="81">
        <v>305115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0" s="60">
        <v>303101</v>
      </c>
      <c r="E20" s="81">
        <v>305116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1" s="60">
        <v>303101</v>
      </c>
      <c r="E21" s="81">
        <v>305117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2" s="60">
        <v>303101</v>
      </c>
      <c r="E22" s="81">
        <v>305118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3" s="60">
        <v>303101</v>
      </c>
      <c r="E23" s="81">
        <v>305119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4" s="60">
        <v>303101</v>
      </c>
      <c r="E24" s="81">
        <v>305120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5" s="60">
        <v>303101</v>
      </c>
      <c r="E25" s="81">
        <v>305121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6" s="60">
        <v>303101</v>
      </c>
      <c r="E26" s="81">
        <v>305122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7" s="60">
        <v>303101</v>
      </c>
      <c r="E27" s="81">
        <v>305123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28" s="60">
        <v>303101</v>
      </c>
      <c r="E28" s="81">
        <v>305124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29" s="60">
        <v>303101</v>
      </c>
      <c r="E29" s="81">
        <v>305125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0" s="60">
        <v>303101</v>
      </c>
      <c r="E30" s="81">
        <v>305126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1" s="60">
        <v>303101</v>
      </c>
      <c r="E31" s="81">
        <v>305127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2" s="60">
        <v>303101</v>
      </c>
      <c r="E32" s="81">
        <v>305128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3" s="60">
        <v>303101</v>
      </c>
      <c r="E33" s="81">
        <v>305129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Settings-0</v>
      </c>
      <c r="B34" s="81" t="s">
        <v>1323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4" s="81" t="s">
        <v>23</v>
      </c>
      <c r="E34" s="81" t="s">
        <v>24</v>
      </c>
      <c r="F34" s="81" t="s">
        <v>44</v>
      </c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Product Transaction Nature-0</v>
      </c>
      <c r="B35" s="81" t="s">
        <v>1611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5" s="81" t="s">
        <v>23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60" t="str">
        <f>[Table Name]&amp;"-"&amp;(COUNTIF($B$1:TableData[[#This Row],[Table Name]],TableData[[#This Row],[Table Name]])-1)</f>
        <v>Product Transaction Type-0</v>
      </c>
      <c r="B36" s="67" t="s">
        <v>1612</v>
      </c>
      <c r="C3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67" t="s">
        <v>23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</row>
    <row r="37" spans="1:18">
      <c r="A37" s="60" t="str">
        <f>[Table Name]&amp;"-"&amp;(COUNTIF($B$1:TableData[[#This Row],[Table Name]],TableData[[#This Row],[Table Name]])-1)</f>
        <v>Settings-1</v>
      </c>
      <c r="B37" s="67" t="s">
        <v>1323</v>
      </c>
      <c r="C3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7" s="67" t="s">
        <v>1614</v>
      </c>
      <c r="E37" s="67" t="s">
        <v>1629</v>
      </c>
      <c r="F37" s="67" t="s">
        <v>1636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</row>
    <row r="38" spans="1:18">
      <c r="A38" s="60" t="str">
        <f>[Table Name]&amp;"-"&amp;(COUNTIF($B$1:TableData[[#This Row],[Table Name]],TableData[[#This Row],[Table Name]])-1)</f>
        <v>Settings-2</v>
      </c>
      <c r="B38" s="67" t="s">
        <v>1323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38" s="67" t="s">
        <v>1615</v>
      </c>
      <c r="E38" s="67" t="s">
        <v>1631</v>
      </c>
      <c r="F38" s="67" t="s">
        <v>1637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Settings-3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39" s="67" t="s">
        <v>1616</v>
      </c>
      <c r="E39" s="67" t="s">
        <v>1630</v>
      </c>
      <c r="F39" s="67" t="s">
        <v>1638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Settings-4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0" s="67" t="s">
        <v>1617</v>
      </c>
      <c r="E40" s="67" t="s">
        <v>1632</v>
      </c>
      <c r="F40" s="67" t="s">
        <v>1639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Settings-5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1" s="67" t="s">
        <v>1618</v>
      </c>
      <c r="E41" s="67" t="s">
        <v>1633</v>
      </c>
      <c r="F41" s="67" t="s">
        <v>1640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Settings-6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2" s="67" t="s">
        <v>1642</v>
      </c>
      <c r="E42" s="67" t="s">
        <v>1645</v>
      </c>
      <c r="F42" s="67" t="s">
        <v>1644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Settings-7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3" s="67" t="s">
        <v>1643</v>
      </c>
      <c r="E43" s="67" t="s">
        <v>1646</v>
      </c>
      <c r="F43" s="67" t="s">
        <v>1641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Settings-8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4" s="67" t="s">
        <v>1619</v>
      </c>
      <c r="E44" s="67" t="s">
        <v>1634</v>
      </c>
      <c r="F44" s="67">
        <v>0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Settings-9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5" s="67" t="s">
        <v>1620</v>
      </c>
      <c r="E45" s="67" t="s">
        <v>1634</v>
      </c>
      <c r="F45" s="67">
        <v>0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Settings-10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6" s="67" t="s">
        <v>1621</v>
      </c>
      <c r="E46" s="67" t="s">
        <v>1635</v>
      </c>
      <c r="F46" s="67">
        <v>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Settings-11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7" s="67" t="s">
        <v>1622</v>
      </c>
      <c r="E47" s="67" t="s">
        <v>1635</v>
      </c>
      <c r="F47" s="67">
        <v>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Settings-12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48" s="67" t="s">
        <v>1623</v>
      </c>
      <c r="E48" s="67" t="s">
        <v>1635</v>
      </c>
      <c r="F48" s="67">
        <v>5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Settings-13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49" s="67" t="s">
        <v>1624</v>
      </c>
      <c r="E49" s="67" t="s">
        <v>1635</v>
      </c>
      <c r="F49" s="67">
        <v>5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Settings-14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0" s="67" t="s">
        <v>1625</v>
      </c>
      <c r="E50" s="67" t="s">
        <v>1635</v>
      </c>
      <c r="F50" s="67">
        <v>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Settings-15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1" s="67" t="s">
        <v>1626</v>
      </c>
      <c r="E51" s="67" t="s">
        <v>1635</v>
      </c>
      <c r="F51" s="67">
        <v>10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Settings-16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2" s="67" t="s">
        <v>1627</v>
      </c>
      <c r="E52" s="67" t="s">
        <v>1635</v>
      </c>
      <c r="F52" s="67">
        <v>10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Settings-17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3" s="67" t="s">
        <v>1628</v>
      </c>
      <c r="E53" s="67" t="s">
        <v>1635</v>
      </c>
      <c r="F53" s="67">
        <v>10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Nature-1</v>
      </c>
      <c r="B54" s="67" t="s">
        <v>1611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1647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Nature-2</v>
      </c>
      <c r="B55" s="67" t="s">
        <v>1611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1648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Nature-3</v>
      </c>
      <c r="B56" s="67" t="s">
        <v>1611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1649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Nature-4</v>
      </c>
      <c r="B57" s="67" t="s">
        <v>1611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1650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Nature-5</v>
      </c>
      <c r="B58" s="67" t="s">
        <v>1611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1651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Type-1</v>
      </c>
      <c r="B59" s="67" t="s">
        <v>1612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1652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Type-2</v>
      </c>
      <c r="B60" s="67" t="s">
        <v>1612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1655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Type-3</v>
      </c>
      <c r="B61" s="67" t="s">
        <v>1612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1653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Type-4</v>
      </c>
      <c r="B62" s="67" t="s">
        <v>1612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1654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topLeftCell="A16" workbookViewId="0">
      <selection activeCell="F35" sqref="F35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1693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6">
      <formula1>TableNames</formula1>
    </dataValidation>
    <dataValidation type="list" allowBlank="1" showInputMessage="1" showErrorMessage="1" sqref="H2:H4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B6" sqref="B6:R13"/>
    </sheetView>
  </sheetViews>
  <sheetFormatPr defaultRowHeight="15"/>
  <cols>
    <col min="1" max="16384" width="9.140625" style="20"/>
  </cols>
  <sheetData>
    <row r="1" spans="1:20" s="28" customFormat="1" ht="15" customHeight="1">
      <c r="A1" s="97" t="s">
        <v>177</v>
      </c>
      <c r="B1" s="97"/>
      <c r="C1" s="97"/>
      <c r="D1" s="97"/>
      <c r="E1" s="98" t="str">
        <f>"\"&amp;VLOOKUP($A$1,SeedMap[],3,0)&amp;"\"&amp;VLOOKUP($A$1,SeedMap[],4,0)&amp;"::"&amp;VLOOKUP($A$1,SeedMap[],8,0)&amp;"()"</f>
        <v>\Milestone\Appframe\Model\ResourceFormFieldValidation::query()</v>
      </c>
      <c r="F1" s="98"/>
      <c r="G1" s="98"/>
      <c r="H1" s="98"/>
      <c r="I1" s="99" t="s">
        <v>73</v>
      </c>
      <c r="J1" s="99"/>
      <c r="K1" s="99"/>
      <c r="L1" s="99"/>
      <c r="M1" s="99"/>
      <c r="N1" s="99"/>
      <c r="O1" s="99"/>
      <c r="P1" s="99"/>
      <c r="Q1" s="99"/>
      <c r="R1" s="99"/>
      <c r="S1" s="23" t="str">
        <f>""</f>
        <v/>
      </c>
      <c r="T1" s="10"/>
    </row>
    <row r="2" spans="1:20" s="28" customFormat="1" ht="15" customHeight="1">
      <c r="A2" s="97"/>
      <c r="B2" s="97"/>
      <c r="C2" s="97"/>
      <c r="D2" s="97"/>
      <c r="E2" s="98" t="str">
        <f>VLOOKUP($A$1,SeedMap[],5,0)</f>
        <v>FieldValidations</v>
      </c>
      <c r="F2" s="98"/>
      <c r="G2" s="98"/>
      <c r="H2" s="98"/>
      <c r="I2" s="99" t="s">
        <v>72</v>
      </c>
      <c r="J2" s="99"/>
      <c r="K2" s="99"/>
      <c r="L2" s="99"/>
      <c r="M2" s="99"/>
      <c r="N2" s="99"/>
      <c r="O2" s="99"/>
      <c r="P2" s="99"/>
      <c r="Q2" s="99"/>
      <c r="R2" s="99"/>
      <c r="S2" s="23" t="str">
        <f>";"</f>
        <v>;</v>
      </c>
      <c r="T2" s="10"/>
    </row>
    <row r="3" spans="1:20" s="28" customFormat="1" ht="15" customHeight="1">
      <c r="A3" s="97"/>
      <c r="B3" s="97"/>
      <c r="C3" s="97"/>
      <c r="D3" s="97"/>
      <c r="E3" s="98" t="str">
        <f>VLOOKUP($A$1,SeedMap[],6,0)</f>
        <v>[[Primary]:[Arg 3]]</v>
      </c>
      <c r="F3" s="98"/>
      <c r="G3" s="98"/>
      <c r="H3" s="98"/>
      <c r="I3" s="99" t="s">
        <v>158</v>
      </c>
      <c r="J3" s="99"/>
      <c r="K3" s="99"/>
      <c r="L3" s="99"/>
      <c r="M3" s="99"/>
      <c r="N3" s="99"/>
      <c r="O3" s="99"/>
      <c r="P3" s="99"/>
      <c r="Q3" s="99"/>
      <c r="R3" s="9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1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rule</v>
      </c>
      <c r="F5" s="25" t="str">
        <f t="shared" ca="1" si="1"/>
        <v>message</v>
      </c>
      <c r="G5" s="25" t="str">
        <f t="shared" ca="1" si="1"/>
        <v>arg1</v>
      </c>
      <c r="H5" s="25" t="str">
        <f t="shared" ca="1" si="1"/>
        <v>arg2</v>
      </c>
      <c r="I5" s="25" t="str">
        <f t="shared" ca="1" si="1"/>
        <v>arg3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94" t="str">
        <f>$I$1</f>
        <v>$_ = \DB::statement('SELECT @@GLOBAL.foreign_key_checks');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10"/>
      <c r="T6" s="10"/>
    </row>
    <row r="7" spans="1:20">
      <c r="A7" s="24"/>
      <c r="B7" s="95" t="str">
        <f>$I$2</f>
        <v>\DB::statement('set foreign_key_checks = 0');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1:20">
      <c r="A8" s="24"/>
      <c r="B8" s="96" t="str">
        <f>$E$1</f>
        <v>\Milestone\Appframe\Model\ResourceFormFieldValidation::query()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'315101',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'310101', </v>
      </c>
      <c r="E9" s="50" t="str">
        <f t="shared" ca="1" si="2"/>
        <v xml:space="preserve">'rule' =&gt; 'required', </v>
      </c>
      <c r="F9" s="50" t="str">
        <f t="shared" ca="1" si="2"/>
        <v xml:space="preserve">'message' =&gt; 'Name is mandatory',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'315102', </v>
      </c>
      <c r="D10" s="50" t="str">
        <f t="shared" ca="1" si="2"/>
        <v xml:space="preserve">'form_field' =&gt; '310103', </v>
      </c>
      <c r="E10" s="50" t="str">
        <f t="shared" ca="1" si="2"/>
        <v xml:space="preserve">'rule' =&gt; 'required', </v>
      </c>
      <c r="F10" s="50" t="str">
        <f t="shared" ca="1" si="2"/>
        <v xml:space="preserve">'message' =&gt; 'Name is mandatory',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'315103', </v>
      </c>
      <c r="D11" s="50" t="str">
        <f t="shared" ca="1" si="2"/>
        <v xml:space="preserve">'form_field' =&gt; '310105', </v>
      </c>
      <c r="E11" s="50" t="str">
        <f t="shared" ca="1" si="2"/>
        <v xml:space="preserve">'rule' =&gt; 'required', </v>
      </c>
      <c r="F11" s="50" t="str">
        <f t="shared" ca="1" si="2"/>
        <v xml:space="preserve">'message' =&gt; 'Name is mandatory',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;</v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>\DB::statement('set foreign_key_checks = ' . $_);</v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AA6" sqref="AA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1719</v>
      </c>
      <c r="Q6" s="4" t="s">
        <v>1720</v>
      </c>
      <c r="R6" s="4" t="s">
        <v>1717</v>
      </c>
      <c r="S6" s="4" t="s">
        <v>1718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6">
      <formula1>Resources</formula1>
    </dataValidation>
    <dataValidation type="list" allowBlank="1" showInputMessage="1" showErrorMessage="1" sqref="P2:S6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1660</v>
      </c>
      <c r="V3" s="4" t="s">
        <v>1661</v>
      </c>
      <c r="W3" s="4" t="s">
        <v>1662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22"/>
  <sheetViews>
    <sheetView tabSelected="1" topLeftCell="T1" workbookViewId="0">
      <selection activeCell="AA20" sqref="AA20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0.8554687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1666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1683</v>
      </c>
      <c r="AB8" s="16">
        <f>VLOOKUP(ActionListNData[[#This Row],[Action Name]],ResourceAction[[Display]:[No]],3,0)</f>
        <v>332115</v>
      </c>
      <c r="AC8" s="60" t="s">
        <v>1666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1691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1692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1717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1718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1709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1678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1668</v>
      </c>
      <c r="G15" s="70" t="s">
        <v>1669</v>
      </c>
      <c r="H15" s="70"/>
      <c r="I15" s="70"/>
      <c r="J15" s="70" t="s">
        <v>1665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1670</v>
      </c>
      <c r="U15" s="90"/>
      <c r="V15" s="90"/>
      <c r="W15" s="90"/>
      <c r="X15" s="90"/>
      <c r="Y15" s="76">
        <f>[No]</f>
        <v>332113</v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1673</v>
      </c>
      <c r="G16" s="70" t="s">
        <v>1674</v>
      </c>
      <c r="H16" s="70"/>
      <c r="I16" s="70"/>
      <c r="J16" s="70" t="s">
        <v>1675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1676</v>
      </c>
      <c r="U16" s="90"/>
      <c r="V16" s="90"/>
      <c r="W16" s="90"/>
      <c r="X16" s="90"/>
      <c r="Y16" s="76">
        <f>[No]</f>
        <v>332114</v>
      </c>
    </row>
    <row r="17" spans="1:25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1679</v>
      </c>
      <c r="G17" s="70" t="s">
        <v>1680</v>
      </c>
      <c r="H17" s="70" t="s">
        <v>1681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1682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1676</v>
      </c>
      <c r="V17" s="90" t="s">
        <v>1695</v>
      </c>
      <c r="W17" s="90"/>
      <c r="X17" s="90"/>
      <c r="Y17" s="76">
        <f>[No]</f>
        <v>332115</v>
      </c>
    </row>
    <row r="18" spans="1: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101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1687</v>
      </c>
      <c r="G18" s="38" t="s">
        <v>1688</v>
      </c>
      <c r="H18" s="38" t="s">
        <v>1689</v>
      </c>
      <c r="I18" s="70" t="s">
        <v>1508</v>
      </c>
      <c r="J18" s="38"/>
      <c r="K18" s="102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103" t="s">
        <v>1591</v>
      </c>
      <c r="O18" s="104">
        <f ca="1">IF(ResourceAction[[#This Row],[Resource Name]]="","idn1",IF(ResourceAction[[#This Row],[IDN1]]="","",VLOOKUP(ResourceAction[[#This Row],[IDN1]],IDNMaps[[Display]:[ID]],2,0)))</f>
        <v>308134</v>
      </c>
      <c r="P18" s="104">
        <f ca="1">IF(ResourceAction[[#This Row],[Resource Name]]="","idn2",IF(ResourceAction[[#This Row],[IDN2]]="","",VLOOKUP(ResourceAction[[#This Row],[IDN2]],IDNMaps[[Display]:[ID]],2,0)))</f>
        <v>322105</v>
      </c>
      <c r="Q18" s="104" t="str">
        <f>IF(ResourceAction[[#This Row],[Resource Name]]="","idn3",IF(ResourceAction[[#This Row],[IDN3]]="","",VLOOKUP(ResourceAction[[#This Row],[IDN3]],IDNMaps[[Display]:[ID]],2,0)))</f>
        <v/>
      </c>
      <c r="R18" s="104" t="str">
        <f>IF(ResourceAction[[#This Row],[Resource Name]]="","idn4",IF(ResourceAction[[#This Row],[IDN4]]="","",VLOOKUP(ResourceAction[[#This Row],[IDN4]],IDNMaps[[Display]:[ID]],2,0)))</f>
        <v/>
      </c>
      <c r="S18" s="104" t="str">
        <f>IF(ResourceAction[[#This Row],[Resource Name]]="","idn5",IF(ResourceAction[[#This Row],[IDN5]]="","",VLOOKUP(ResourceAction[[#This Row],[IDN5]],IDNMaps[[Display]:[ID]],2,0)))</f>
        <v/>
      </c>
      <c r="T18" s="105" t="s">
        <v>1690</v>
      </c>
      <c r="U18" s="105" t="s">
        <v>1607</v>
      </c>
      <c r="V18" s="90"/>
      <c r="W18" s="105"/>
      <c r="X18" s="105"/>
      <c r="Y18" s="55">
        <f>[No]</f>
        <v>332116</v>
      </c>
    </row>
    <row r="19" spans="1: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101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1684</v>
      </c>
      <c r="G19" s="38" t="s">
        <v>1685</v>
      </c>
      <c r="H19" s="38" t="s">
        <v>1686</v>
      </c>
      <c r="I19" s="70" t="s">
        <v>1508</v>
      </c>
      <c r="J19" s="38"/>
      <c r="K19" s="102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1682</v>
      </c>
      <c r="O19" s="104">
        <f ca="1">IF(ResourceAction[[#This Row],[Resource Name]]="","idn1",IF(ResourceAction[[#This Row],[IDN1]]="","",VLOOKUP(ResourceAction[[#This Row],[IDN1]],IDNMaps[[Display]:[ID]],2,0)))</f>
        <v>308134</v>
      </c>
      <c r="P19" s="104">
        <f ca="1">IF(ResourceAction[[#This Row],[Resource Name]]="","idn2",IF(ResourceAction[[#This Row],[IDN2]]="","",VLOOKUP(ResourceAction[[#This Row],[IDN2]],IDNMaps[[Display]:[ID]],2,0)))</f>
        <v>309104</v>
      </c>
      <c r="Q19" s="104">
        <f ca="1">IF(ResourceAction[[#This Row],[Resource Name]]="","idn3",IF(ResourceAction[[#This Row],[IDN3]]="","",VLOOKUP(ResourceAction[[#This Row],[IDN3]],IDNMaps[[Display]:[ID]],2,0)))</f>
        <v>310110</v>
      </c>
      <c r="R19" s="104" t="str">
        <f>IF(ResourceAction[[#This Row],[Resource Name]]="","idn4",IF(ResourceAction[[#This Row],[IDN4]]="","",VLOOKUP(ResourceAction[[#This Row],[IDN4]],IDNMaps[[Display]:[ID]],2,0)))</f>
        <v/>
      </c>
      <c r="S19" s="104" t="str">
        <f>IF(ResourceAction[[#This Row],[Resource Name]]="","idn5",IF(ResourceAction[[#This Row],[IDN5]]="","",VLOOKUP(ResourceAction[[#This Row],[IDN5]],IDNMaps[[Display]:[ID]],2,0)))</f>
        <v/>
      </c>
      <c r="T19" s="105" t="s">
        <v>1690</v>
      </c>
      <c r="U19" s="105" t="s">
        <v>1676</v>
      </c>
      <c r="V19" s="90" t="s">
        <v>1696</v>
      </c>
      <c r="W19" s="105"/>
      <c r="X19" s="105"/>
      <c r="Y19" s="55">
        <f>[No]</f>
        <v>332117</v>
      </c>
    </row>
    <row r="20" spans="1: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101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1697</v>
      </c>
      <c r="G20" s="38" t="s">
        <v>1698</v>
      </c>
      <c r="H20" s="38"/>
      <c r="I20" s="38"/>
      <c r="J20" s="38" t="s">
        <v>1542</v>
      </c>
      <c r="K20" s="102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103" t="s">
        <v>122</v>
      </c>
      <c r="O20" s="104">
        <f ca="1">IF(ResourceAction[[#This Row],[Resource Name]]="","idn1",IF(ResourceAction[[#This Row],[IDN1]]="","",VLOOKUP(ResourceAction[[#This Row],[IDN1]],IDNMaps[[Display]:[ID]],2,0)))</f>
        <v>322105</v>
      </c>
      <c r="P20" s="104" t="str">
        <f>IF(ResourceAction[[#This Row],[Resource Name]]="","idn2",IF(ResourceAction[[#This Row],[IDN2]]="","",VLOOKUP(ResourceAction[[#This Row],[IDN2]],IDNMaps[[Display]:[ID]],2,0)))</f>
        <v/>
      </c>
      <c r="Q20" s="104" t="str">
        <f>IF(ResourceAction[[#This Row],[Resource Name]]="","idn3",IF(ResourceAction[[#This Row],[IDN3]]="","",VLOOKUP(ResourceAction[[#This Row],[IDN3]],IDNMaps[[Display]:[ID]],2,0)))</f>
        <v/>
      </c>
      <c r="R20" s="104" t="str">
        <f>IF(ResourceAction[[#This Row],[Resource Name]]="","idn4",IF(ResourceAction[[#This Row],[IDN4]]="","",VLOOKUP(ResourceAction[[#This Row],[IDN4]],IDNMaps[[Display]:[ID]],2,0)))</f>
        <v/>
      </c>
      <c r="S20" s="104" t="str">
        <f>IF(ResourceAction[[#This Row],[Resource Name]]="","idn5",IF(ResourceAction[[#This Row],[IDN5]]="","",VLOOKUP(ResourceAction[[#This Row],[IDN5]],IDNMaps[[Display]:[ID]],2,0)))</f>
        <v/>
      </c>
      <c r="T20" s="105" t="s">
        <v>1607</v>
      </c>
      <c r="U20" s="105"/>
      <c r="V20" s="105"/>
      <c r="W20" s="105"/>
      <c r="X20" s="105"/>
      <c r="Y20" s="55">
        <f>[No]</f>
        <v>332118</v>
      </c>
    </row>
    <row r="21" spans="1: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101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1704</v>
      </c>
      <c r="G21" s="38" t="s">
        <v>1705</v>
      </c>
      <c r="H21" s="38" t="s">
        <v>1701</v>
      </c>
      <c r="I21" s="38" t="s">
        <v>1508</v>
      </c>
      <c r="J21" s="38"/>
      <c r="K21" s="102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103" t="s">
        <v>224</v>
      </c>
      <c r="O21" s="104">
        <f ca="1">IF(ResourceAction[[#This Row],[Resource Name]]="","idn1",IF(ResourceAction[[#This Row],[IDN1]]="","",VLOOKUP(ResourceAction[[#This Row],[IDN1]],IDNMaps[[Display]:[ID]],2,0)))</f>
        <v>309105</v>
      </c>
      <c r="P21" s="104">
        <f ca="1">IF(ResourceAction[[#This Row],[Resource Name]]="","idn2",IF(ResourceAction[[#This Row],[IDN2]]="","",VLOOKUP(ResourceAction[[#This Row],[IDN2]],IDNMaps[[Display]:[ID]],2,0)))</f>
        <v>327104</v>
      </c>
      <c r="Q21" s="104" t="str">
        <f>IF(ResourceAction[[#This Row],[Resource Name]]="","idn3",IF(ResourceAction[[#This Row],[IDN3]]="","",VLOOKUP(ResourceAction[[#This Row],[IDN3]],IDNMaps[[Display]:[ID]],2,0)))</f>
        <v/>
      </c>
      <c r="R21" s="104" t="str">
        <f>IF(ResourceAction[[#This Row],[Resource Name]]="","idn4",IF(ResourceAction[[#This Row],[IDN4]]="","",VLOOKUP(ResourceAction[[#This Row],[IDN4]],IDNMaps[[Display]:[ID]],2,0)))</f>
        <v/>
      </c>
      <c r="S21" s="104" t="str">
        <f>IF(ResourceAction[[#This Row],[Resource Name]]="","idn5",IF(ResourceAction[[#This Row],[IDN5]]="","",VLOOKUP(ResourceAction[[#This Row],[IDN5]],IDNMaps[[Display]:[ID]],2,0)))</f>
        <v/>
      </c>
      <c r="T21" s="105" t="s">
        <v>1706</v>
      </c>
      <c r="U21" s="105" t="s">
        <v>1713</v>
      </c>
      <c r="V21" s="105"/>
      <c r="W21" s="105"/>
      <c r="X21" s="105"/>
      <c r="Y21" s="55">
        <f>[No]</f>
        <v>332119</v>
      </c>
    </row>
    <row r="22" spans="1: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101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1714</v>
      </c>
      <c r="G22" s="38" t="s">
        <v>1715</v>
      </c>
      <c r="H22" s="38" t="s">
        <v>1716</v>
      </c>
      <c r="I22" s="38" t="s">
        <v>1508</v>
      </c>
      <c r="J22" s="38"/>
      <c r="K22" s="102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103" t="s">
        <v>130</v>
      </c>
      <c r="O22" s="104">
        <f ca="1">IF(ResourceAction[[#This Row],[Resource Name]]="","idn1",IF(ResourceAction[[#This Row],[IDN1]]="","",VLOOKUP(ResourceAction[[#This Row],[IDN1]],IDNMaps[[Display]:[ID]],2,0)))</f>
        <v>327104</v>
      </c>
      <c r="P22" s="104" t="str">
        <f>IF(ResourceAction[[#This Row],[Resource Name]]="","idn2",IF(ResourceAction[[#This Row],[IDN2]]="","",VLOOKUP(ResourceAction[[#This Row],[IDN2]],IDNMaps[[Display]:[ID]],2,0)))</f>
        <v/>
      </c>
      <c r="Q22" s="104" t="str">
        <f>IF(ResourceAction[[#This Row],[Resource Name]]="","idn3",IF(ResourceAction[[#This Row],[IDN3]]="","",VLOOKUP(ResourceAction[[#This Row],[IDN3]],IDNMaps[[Display]:[ID]],2,0)))</f>
        <v/>
      </c>
      <c r="R22" s="104" t="str">
        <f>IF(ResourceAction[[#This Row],[Resource Name]]="","idn4",IF(ResourceAction[[#This Row],[IDN4]]="","",VLOOKUP(ResourceAction[[#This Row],[IDN4]],IDNMaps[[Display]:[ID]],2,0)))</f>
        <v/>
      </c>
      <c r="S22" s="104" t="str">
        <f>IF(ResourceAction[[#This Row],[Resource Name]]="","idn5",IF(ResourceAction[[#This Row],[IDN5]]="","",VLOOKUP(ResourceAction[[#This Row],[IDN5]],IDNMaps[[Display]:[ID]],2,0)))</f>
        <v/>
      </c>
      <c r="T22" s="105" t="s">
        <v>1713</v>
      </c>
      <c r="U22" s="105"/>
      <c r="V22" s="105"/>
      <c r="W22" s="105"/>
      <c r="X22" s="105"/>
      <c r="Y22" s="55">
        <f>[No]</f>
        <v>332120</v>
      </c>
    </row>
  </sheetData>
  <dataValidations count="7">
    <dataValidation type="list" allowBlank="1" showInputMessage="1" showErrorMessage="1" sqref="AN2 AA2:AA12">
      <formula1>ActionsName</formula1>
    </dataValidation>
    <dataValidation type="list" allowBlank="1" showInputMessage="1" showErrorMessage="1" sqref="AC2:AC12">
      <formula1>ListNames</formula1>
    </dataValidation>
    <dataValidation type="list" allowBlank="1" showInputMessage="1" showErrorMessage="1" sqref="AD2:AD12">
      <formula1>DataNames</formula1>
    </dataValidation>
    <dataValidation type="list" allowBlank="1" showInputMessage="1" showErrorMessage="1" sqref="I2:I2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22">
      <formula1>Resources</formula1>
    </dataValidation>
    <dataValidation type="list" allowBlank="1" showInputMessage="1" showErrorMessage="1" sqref="T2:X22">
      <formula1>IDNs</formula1>
    </dataValidation>
    <dataValidation type="list" allowBlank="1" showInputMessage="1" showErrorMessage="1" sqref="N2:N22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2019-04-04T08:00:26Z</dcterms:modified>
</cp:coreProperties>
</file>