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2" activeTab="3"/>
  </bookViews>
  <sheets>
    <sheet name="Tables" sheetId="1" state="hidden" r:id="rId1"/>
    <sheet name="Fields" sheetId="2" state="hidden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'Helper-Relation'!$F$2:$F$66,'Helper-Relation'!#REF!,'Helper-Relation'!#REF!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52" i="3"/>
  <c r="C353"/>
  <c r="C354"/>
  <c r="D352"/>
  <c r="D353"/>
  <c r="D354"/>
  <c r="E352"/>
  <c r="E353"/>
  <c r="E354"/>
  <c r="F352"/>
  <c r="F353"/>
  <c r="F354"/>
  <c r="G352"/>
  <c r="G353"/>
  <c r="G354"/>
  <c r="H352"/>
  <c r="H353"/>
  <c r="H354"/>
  <c r="I352"/>
  <c r="I353"/>
  <c r="I354"/>
  <c r="J352"/>
  <c r="J353"/>
  <c r="J354"/>
  <c r="C342"/>
  <c r="D342"/>
  <c r="E342"/>
  <c r="F342"/>
  <c r="G342"/>
  <c r="H342"/>
  <c r="I342"/>
  <c r="J342"/>
  <c r="A36" i="24"/>
  <c r="A37"/>
  <c r="C36"/>
  <c r="C37"/>
  <c r="C399" i="3"/>
  <c r="D399"/>
  <c r="E399"/>
  <c r="F399"/>
  <c r="G399"/>
  <c r="H399"/>
  <c r="I399"/>
  <c r="J399"/>
  <c r="J141" i="2"/>
  <c r="A33" i="14"/>
  <c r="B33"/>
  <c r="H33"/>
  <c r="A32"/>
  <c r="B32"/>
  <c r="H32"/>
  <c r="P8" i="19"/>
  <c r="R8"/>
  <c r="S8"/>
  <c r="C389" i="3"/>
  <c r="D389"/>
  <c r="E389"/>
  <c r="F389"/>
  <c r="G389"/>
  <c r="H389"/>
  <c r="I389"/>
  <c r="J389"/>
  <c r="J135" i="2"/>
  <c r="C240" i="3"/>
  <c r="D240"/>
  <c r="E240"/>
  <c r="F240"/>
  <c r="G240"/>
  <c r="H240"/>
  <c r="I240"/>
  <c r="J240"/>
  <c r="C379"/>
  <c r="C380"/>
  <c r="D379"/>
  <c r="D380"/>
  <c r="E379"/>
  <c r="E380"/>
  <c r="F379"/>
  <c r="F380"/>
  <c r="G379"/>
  <c r="G380"/>
  <c r="H379"/>
  <c r="H380"/>
  <c r="I379"/>
  <c r="I380"/>
  <c r="J379"/>
  <c r="J380"/>
  <c r="A31" i="26"/>
  <c r="C31"/>
  <c r="D31"/>
  <c r="E31"/>
  <c r="C402" i="3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J142" i="2"/>
  <c r="C398" i="3"/>
  <c r="D398"/>
  <c r="E398"/>
  <c r="F398"/>
  <c r="G398"/>
  <c r="H398"/>
  <c r="I398"/>
  <c r="J398"/>
  <c r="C396"/>
  <c r="C397"/>
  <c r="D396"/>
  <c r="D397"/>
  <c r="E396"/>
  <c r="E397"/>
  <c r="F396"/>
  <c r="F397"/>
  <c r="G396"/>
  <c r="G397"/>
  <c r="H396"/>
  <c r="H397"/>
  <c r="I396"/>
  <c r="I397"/>
  <c r="J396"/>
  <c r="J397"/>
  <c r="J139" i="2"/>
  <c r="J140"/>
  <c r="C395" i="3"/>
  <c r="D395"/>
  <c r="E395"/>
  <c r="F395"/>
  <c r="G395"/>
  <c r="H395"/>
  <c r="I395"/>
  <c r="J395"/>
  <c r="C394"/>
  <c r="D394"/>
  <c r="E394"/>
  <c r="F394"/>
  <c r="G394"/>
  <c r="H394"/>
  <c r="I394"/>
  <c r="J394"/>
  <c r="C393"/>
  <c r="D393"/>
  <c r="E393"/>
  <c r="F393"/>
  <c r="G393"/>
  <c r="H393"/>
  <c r="I393"/>
  <c r="J393"/>
  <c r="C392"/>
  <c r="D392"/>
  <c r="E392"/>
  <c r="F392"/>
  <c r="G392"/>
  <c r="H392"/>
  <c r="I392"/>
  <c r="J392"/>
  <c r="B75" i="1"/>
  <c r="H75" s="1"/>
  <c r="C75"/>
  <c r="E75" s="1"/>
  <c r="D75"/>
  <c r="C71" i="21"/>
  <c r="D71"/>
  <c r="J71"/>
  <c r="K71"/>
  <c r="C391" i="3"/>
  <c r="D391"/>
  <c r="E391"/>
  <c r="F391"/>
  <c r="G391"/>
  <c r="H391"/>
  <c r="I391"/>
  <c r="J391"/>
  <c r="C390"/>
  <c r="D390"/>
  <c r="E390"/>
  <c r="F390"/>
  <c r="G390"/>
  <c r="H390"/>
  <c r="I390"/>
  <c r="J390"/>
  <c r="C386"/>
  <c r="C387"/>
  <c r="C388"/>
  <c r="D386"/>
  <c r="D387"/>
  <c r="D388"/>
  <c r="E386"/>
  <c r="E387"/>
  <c r="E388"/>
  <c r="F386"/>
  <c r="F387"/>
  <c r="F388"/>
  <c r="G386"/>
  <c r="G387"/>
  <c r="G388"/>
  <c r="H386"/>
  <c r="H387"/>
  <c r="H388"/>
  <c r="I386"/>
  <c r="I387"/>
  <c r="I388"/>
  <c r="J386"/>
  <c r="J387"/>
  <c r="J388"/>
  <c r="J137" i="2"/>
  <c r="J138"/>
  <c r="J136"/>
  <c r="J91"/>
  <c r="C385" i="3"/>
  <c r="D385"/>
  <c r="E385"/>
  <c r="F385"/>
  <c r="G385"/>
  <c r="H385"/>
  <c r="I385"/>
  <c r="J385"/>
  <c r="C384"/>
  <c r="D384"/>
  <c r="E384"/>
  <c r="F384"/>
  <c r="G384"/>
  <c r="H384"/>
  <c r="I384"/>
  <c r="J384"/>
  <c r="C381"/>
  <c r="D381"/>
  <c r="E381"/>
  <c r="F381"/>
  <c r="G381"/>
  <c r="H381"/>
  <c r="I381"/>
  <c r="J381"/>
  <c r="C383"/>
  <c r="D383"/>
  <c r="E383"/>
  <c r="F383"/>
  <c r="G383"/>
  <c r="H383"/>
  <c r="I383"/>
  <c r="J383"/>
  <c r="C382"/>
  <c r="D382"/>
  <c r="E382"/>
  <c r="F382"/>
  <c r="G382"/>
  <c r="H382"/>
  <c r="I382"/>
  <c r="J382"/>
  <c r="J134" i="2"/>
  <c r="C378" i="3"/>
  <c r="D378"/>
  <c r="E378"/>
  <c r="F378"/>
  <c r="G378"/>
  <c r="H378"/>
  <c r="I378"/>
  <c r="J378"/>
  <c r="C377"/>
  <c r="D377"/>
  <c r="E377"/>
  <c r="F377"/>
  <c r="G377"/>
  <c r="H377"/>
  <c r="I377"/>
  <c r="J377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4" i="24"/>
  <c r="C54"/>
  <c r="A65" i="19"/>
  <c r="B65"/>
  <c r="C65"/>
  <c r="C355" i="3"/>
  <c r="D355"/>
  <c r="E355"/>
  <c r="F355"/>
  <c r="G355"/>
  <c r="H355"/>
  <c r="I355"/>
  <c r="J355"/>
  <c r="C344"/>
  <c r="D344"/>
  <c r="E344"/>
  <c r="F344"/>
  <c r="G344"/>
  <c r="H344"/>
  <c r="I344"/>
  <c r="J344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354" i="3" l="1"/>
  <c r="K352"/>
  <c r="K353"/>
  <c r="K342"/>
  <c r="K399"/>
  <c r="K389"/>
  <c r="K240"/>
  <c r="K379"/>
  <c r="K380"/>
  <c r="K402"/>
  <c r="F31" i="26"/>
  <c r="G31" s="1"/>
  <c r="H31" s="1"/>
  <c r="K401" i="3"/>
  <c r="K400"/>
  <c r="K398"/>
  <c r="K396"/>
  <c r="K397"/>
  <c r="K395"/>
  <c r="K394"/>
  <c r="K393"/>
  <c r="K392"/>
  <c r="K390"/>
  <c r="K391"/>
  <c r="I75" i="1"/>
  <c r="G75"/>
  <c r="J75"/>
  <c r="F75"/>
  <c r="K386" i="3"/>
  <c r="K388"/>
  <c r="K387"/>
  <c r="K385"/>
  <c r="K384"/>
  <c r="K381"/>
  <c r="K383"/>
  <c r="K382"/>
  <c r="K378"/>
  <c r="K377"/>
  <c r="G74" i="1"/>
  <c r="J74"/>
  <c r="I74"/>
  <c r="F74"/>
  <c r="K251" i="3"/>
  <c r="K250"/>
  <c r="K93"/>
  <c r="K91"/>
  <c r="K140"/>
  <c r="D66" i="19"/>
  <c r="N66" s="1"/>
  <c r="G66"/>
  <c r="D65"/>
  <c r="N65" s="1"/>
  <c r="G65"/>
  <c r="K355" i="3"/>
  <c r="K344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72" i="3"/>
  <c r="D372"/>
  <c r="E372"/>
  <c r="F372"/>
  <c r="G372"/>
  <c r="H372"/>
  <c r="I372"/>
  <c r="J372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2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6" i="3"/>
  <c r="D376"/>
  <c r="E376"/>
  <c r="F376"/>
  <c r="G376"/>
  <c r="H376"/>
  <c r="I376"/>
  <c r="J376"/>
  <c r="C369"/>
  <c r="D369"/>
  <c r="E369"/>
  <c r="F369"/>
  <c r="G369"/>
  <c r="H369"/>
  <c r="I369"/>
  <c r="J369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71"/>
  <c r="D371"/>
  <c r="E371"/>
  <c r="F371"/>
  <c r="G371"/>
  <c r="H371"/>
  <c r="I371"/>
  <c r="J371"/>
  <c r="J257" i="2"/>
  <c r="C370" i="3"/>
  <c r="D370"/>
  <c r="E370"/>
  <c r="F370"/>
  <c r="G370"/>
  <c r="H370"/>
  <c r="I370"/>
  <c r="J370"/>
  <c r="C368"/>
  <c r="D368"/>
  <c r="E368"/>
  <c r="F368"/>
  <c r="G368"/>
  <c r="H368"/>
  <c r="I368"/>
  <c r="J368"/>
  <c r="J12" i="2"/>
  <c r="C367" i="3"/>
  <c r="D367"/>
  <c r="E367"/>
  <c r="F367"/>
  <c r="G367"/>
  <c r="H367"/>
  <c r="I367"/>
  <c r="J367"/>
  <c r="J10" i="2"/>
  <c r="C366" i="3"/>
  <c r="D366"/>
  <c r="E366"/>
  <c r="F366"/>
  <c r="G366"/>
  <c r="H366"/>
  <c r="I366"/>
  <c r="J366"/>
  <c r="C365"/>
  <c r="D365"/>
  <c r="E365"/>
  <c r="F365"/>
  <c r="G365"/>
  <c r="H365"/>
  <c r="I365"/>
  <c r="J365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7" i="2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6" i="2"/>
  <c r="J177"/>
  <c r="J178"/>
  <c r="J179"/>
  <c r="J180"/>
  <c r="J181"/>
  <c r="J182"/>
  <c r="J183"/>
  <c r="J184"/>
  <c r="J185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2" i="2"/>
  <c r="J163"/>
  <c r="J164"/>
  <c r="J165"/>
  <c r="J166"/>
  <c r="J167"/>
  <c r="J168"/>
  <c r="J169"/>
  <c r="J170"/>
  <c r="J171"/>
  <c r="J172"/>
  <c r="J173"/>
  <c r="J174"/>
  <c r="J175"/>
  <c r="J176"/>
  <c r="J161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3" i="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50" i="3"/>
  <c r="C351"/>
  <c r="C356"/>
  <c r="D350"/>
  <c r="D351"/>
  <c r="D356"/>
  <c r="E350"/>
  <c r="E351"/>
  <c r="E356"/>
  <c r="F350"/>
  <c r="F351"/>
  <c r="F356"/>
  <c r="G350"/>
  <c r="G351"/>
  <c r="G356"/>
  <c r="H350"/>
  <c r="H351"/>
  <c r="H356"/>
  <c r="I350"/>
  <c r="I351"/>
  <c r="I356"/>
  <c r="J350"/>
  <c r="J351"/>
  <c r="J356"/>
  <c r="J115" i="2"/>
  <c r="J114"/>
  <c r="J113"/>
  <c r="C335" i="3"/>
  <c r="C336"/>
  <c r="C337"/>
  <c r="C338"/>
  <c r="C339"/>
  <c r="C340"/>
  <c r="C341"/>
  <c r="C343"/>
  <c r="C345"/>
  <c r="C346"/>
  <c r="C347"/>
  <c r="C348"/>
  <c r="C349"/>
  <c r="D335"/>
  <c r="D336"/>
  <c r="D337"/>
  <c r="D338"/>
  <c r="D339"/>
  <c r="D340"/>
  <c r="D341"/>
  <c r="D343"/>
  <c r="D345"/>
  <c r="D346"/>
  <c r="D347"/>
  <c r="D348"/>
  <c r="D349"/>
  <c r="E335"/>
  <c r="E336"/>
  <c r="E337"/>
  <c r="E338"/>
  <c r="E339"/>
  <c r="E340"/>
  <c r="E341"/>
  <c r="E343"/>
  <c r="E345"/>
  <c r="E346"/>
  <c r="E347"/>
  <c r="E348"/>
  <c r="E349"/>
  <c r="F335"/>
  <c r="F336"/>
  <c r="F337"/>
  <c r="F338"/>
  <c r="F339"/>
  <c r="F340"/>
  <c r="F341"/>
  <c r="F343"/>
  <c r="F345"/>
  <c r="F346"/>
  <c r="F347"/>
  <c r="F348"/>
  <c r="F349"/>
  <c r="G335"/>
  <c r="G336"/>
  <c r="G337"/>
  <c r="G338"/>
  <c r="G339"/>
  <c r="G340"/>
  <c r="G341"/>
  <c r="G343"/>
  <c r="G345"/>
  <c r="G346"/>
  <c r="G347"/>
  <c r="G348"/>
  <c r="G349"/>
  <c r="H335"/>
  <c r="H336"/>
  <c r="H337"/>
  <c r="H338"/>
  <c r="H339"/>
  <c r="H340"/>
  <c r="H341"/>
  <c r="H343"/>
  <c r="H345"/>
  <c r="H346"/>
  <c r="H347"/>
  <c r="H348"/>
  <c r="H349"/>
  <c r="I335"/>
  <c r="I336"/>
  <c r="I337"/>
  <c r="I338"/>
  <c r="I339"/>
  <c r="I340"/>
  <c r="I341"/>
  <c r="I343"/>
  <c r="I345"/>
  <c r="I346"/>
  <c r="I347"/>
  <c r="I348"/>
  <c r="I349"/>
  <c r="J335"/>
  <c r="J336"/>
  <c r="J337"/>
  <c r="J338"/>
  <c r="J339"/>
  <c r="J340"/>
  <c r="J341"/>
  <c r="J343"/>
  <c r="J345"/>
  <c r="J346"/>
  <c r="J347"/>
  <c r="J348"/>
  <c r="J349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6" i="1"/>
  <c r="J100" i="2"/>
  <c r="J99"/>
  <c r="C248" i="3"/>
  <c r="D248"/>
  <c r="E248"/>
  <c r="F248"/>
  <c r="G248"/>
  <c r="H248"/>
  <c r="I248"/>
  <c r="J248"/>
  <c r="J98" i="2"/>
  <c r="J97"/>
  <c r="J96"/>
  <c r="J95"/>
  <c r="J94"/>
  <c r="C357" i="3"/>
  <c r="C358"/>
  <c r="C359"/>
  <c r="C360"/>
  <c r="C361"/>
  <c r="C362"/>
  <c r="D357"/>
  <c r="D358"/>
  <c r="D359"/>
  <c r="D360"/>
  <c r="D361"/>
  <c r="D362"/>
  <c r="E357"/>
  <c r="E358"/>
  <c r="E359"/>
  <c r="E360"/>
  <c r="E361"/>
  <c r="E362"/>
  <c r="F357"/>
  <c r="F358"/>
  <c r="F359"/>
  <c r="F360"/>
  <c r="F361"/>
  <c r="F362"/>
  <c r="G357"/>
  <c r="G358"/>
  <c r="G359"/>
  <c r="G360"/>
  <c r="G361"/>
  <c r="G362"/>
  <c r="H357"/>
  <c r="H358"/>
  <c r="H359"/>
  <c r="H360"/>
  <c r="H361"/>
  <c r="H362"/>
  <c r="I357"/>
  <c r="I358"/>
  <c r="I359"/>
  <c r="I360"/>
  <c r="I361"/>
  <c r="I362"/>
  <c r="J357"/>
  <c r="J358"/>
  <c r="J359"/>
  <c r="J360"/>
  <c r="J361"/>
  <c r="J362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4"/>
  <c r="D364"/>
  <c r="E364"/>
  <c r="F364"/>
  <c r="G364"/>
  <c r="H364"/>
  <c r="I364"/>
  <c r="J364"/>
  <c r="C363"/>
  <c r="D363"/>
  <c r="E363"/>
  <c r="F363"/>
  <c r="G363"/>
  <c r="H363"/>
  <c r="I363"/>
  <c r="J363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9" i="3"/>
  <c r="K376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4" i="3"/>
  <c r="K375"/>
  <c r="K373"/>
  <c r="K371"/>
  <c r="K370"/>
  <c r="K368"/>
  <c r="K367"/>
  <c r="K366"/>
  <c r="K365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6" i="3"/>
  <c r="K350"/>
  <c r="K351"/>
  <c r="K347"/>
  <c r="K337"/>
  <c r="K349"/>
  <c r="K339"/>
  <c r="K346"/>
  <c r="K336"/>
  <c r="K348"/>
  <c r="K340"/>
  <c r="K106"/>
  <c r="K345"/>
  <c r="K343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7"/>
  <c r="K360"/>
  <c r="K358"/>
  <c r="K359"/>
  <c r="K361"/>
  <c r="K362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4"/>
  <c r="K363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6" i="1"/>
  <c r="H76" s="1"/>
  <c r="C76"/>
  <c r="E76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6" i="1"/>
  <c r="G76"/>
  <c r="J76"/>
  <c r="F76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8" i="19" l="1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38"/>
  <c r="P27"/>
  <c r="P57"/>
  <c r="P18"/>
  <c r="N17"/>
  <c r="N3"/>
  <c r="N52"/>
  <c r="P47"/>
  <c r="N4"/>
  <c r="N23"/>
  <c r="P53"/>
  <c r="P60"/>
  <c r="P31"/>
  <c r="P15"/>
  <c r="P33"/>
  <c r="P4"/>
  <c r="P2"/>
  <c r="P6"/>
  <c r="N59"/>
  <c r="N28"/>
  <c r="P5"/>
  <c r="P17"/>
  <c r="P10"/>
  <c r="N48"/>
  <c r="N56"/>
  <c r="P50"/>
  <c r="P11"/>
  <c r="N5"/>
  <c r="P7"/>
  <c r="P14"/>
  <c r="P26"/>
  <c r="P3"/>
  <c r="P54"/>
  <c r="P40"/>
  <c r="N12"/>
  <c r="N39"/>
  <c r="P19"/>
  <c r="N11"/>
  <c r="N30"/>
  <c r="P20"/>
  <c r="N55"/>
  <c r="N37"/>
  <c r="P43"/>
  <c r="P51"/>
  <c r="N42"/>
  <c r="P36"/>
  <c r="P24"/>
  <c r="N61"/>
  <c r="N32"/>
  <c r="P35"/>
  <c r="P25"/>
  <c r="P22"/>
  <c r="N9"/>
  <c r="N46"/>
  <c r="P13"/>
  <c r="N29"/>
  <c r="P49"/>
  <c r="N16"/>
  <c r="P21"/>
  <c r="P8"/>
  <c r="N45"/>
  <c r="N34"/>
  <c r="P41"/>
  <c r="P44"/>
  <c r="P58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P29"/>
  <c r="P48"/>
  <c r="N41"/>
  <c r="N40"/>
  <c r="P34"/>
  <c r="N54"/>
  <c r="N62"/>
  <c r="N10"/>
  <c r="P56"/>
  <c r="P23"/>
  <c r="N36"/>
  <c r="N26"/>
  <c r="P46"/>
  <c r="N58"/>
  <c r="P30"/>
  <c r="P55"/>
  <c r="N6"/>
  <c r="N44"/>
  <c r="P37"/>
  <c r="P59"/>
  <c r="N31"/>
  <c r="N25"/>
  <c r="N22"/>
  <c r="N14"/>
  <c r="N21"/>
  <c r="N33"/>
  <c r="N49"/>
  <c r="N18"/>
  <c r="N15"/>
  <c r="P52"/>
  <c r="P42"/>
  <c r="N24"/>
  <c r="N13"/>
  <c r="P45"/>
  <c r="N53"/>
  <c r="N20"/>
  <c r="N8"/>
  <c r="N38"/>
  <c r="N57"/>
  <c r="P32"/>
  <c r="N19"/>
  <c r="N35"/>
  <c r="N60"/>
  <c r="N47"/>
  <c r="P16"/>
  <c r="P12"/>
  <c r="P9"/>
  <c r="N27"/>
  <c r="P28"/>
  <c r="P61"/>
  <c r="N43"/>
  <c r="N50"/>
  <c r="N7"/>
  <c r="P39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N371"/>
  <c r="P370"/>
  <c r="O371" l="1"/>
  <c r="M372"/>
  <c r="L373"/>
  <c r="J374"/>
  <c r="K374" s="1"/>
  <c r="N372"/>
  <c r="P371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I5" i="25"/>
  <c r="O5"/>
  <c r="H5"/>
  <c r="G5"/>
  <c r="D5"/>
  <c r="L5"/>
  <c r="J5"/>
  <c r="K5"/>
  <c r="F5"/>
  <c r="P5"/>
  <c r="E5"/>
  <c r="P500" i="31"/>
  <c r="N5" i="25"/>
  <c r="M5"/>
  <c r="Q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E9"/>
  <c r="G9"/>
  <c r="C5"/>
  <c r="F9"/>
  <c r="J9"/>
  <c r="N9"/>
  <c r="H9"/>
  <c r="K9"/>
  <c r="I9"/>
  <c r="O9"/>
  <c r="L9"/>
  <c r="B10"/>
  <c r="D9"/>
  <c r="M9"/>
  <c r="Q9"/>
  <c r="P9"/>
  <c r="R10" l="1"/>
  <c r="G10"/>
  <c r="I10"/>
  <c r="J10"/>
  <c r="O10"/>
  <c r="E10"/>
  <c r="C10"/>
  <c r="C9"/>
  <c r="N10"/>
  <c r="D10"/>
  <c r="M10"/>
  <c r="H10"/>
  <c r="F10"/>
  <c r="P10"/>
  <c r="Q10"/>
  <c r="L10"/>
  <c r="B11"/>
  <c r="K10"/>
  <c r="R11" l="1"/>
  <c r="D11"/>
  <c r="C11"/>
  <c r="Q11"/>
  <c r="K11"/>
  <c r="I11"/>
  <c r="N11"/>
  <c r="E11"/>
  <c r="M11"/>
  <c r="J11"/>
  <c r="L11"/>
  <c r="H11"/>
  <c r="O11"/>
  <c r="B12"/>
  <c r="F11"/>
  <c r="P11"/>
  <c r="G11"/>
  <c r="R12" l="1"/>
  <c r="N12"/>
  <c r="C12"/>
  <c r="H12"/>
  <c r="F12"/>
  <c r="I12"/>
  <c r="Q12"/>
  <c r="L12"/>
  <c r="K12"/>
  <c r="B13"/>
  <c r="O12"/>
  <c r="M12"/>
  <c r="J12"/>
  <c r="E12"/>
  <c r="P12"/>
  <c r="D12"/>
  <c r="G12"/>
  <c r="R13" l="1"/>
  <c r="G13"/>
  <c r="M13"/>
  <c r="O13"/>
  <c r="N13"/>
  <c r="D13"/>
  <c r="B14"/>
  <c r="I13"/>
  <c r="J13"/>
  <c r="H13"/>
  <c r="F13"/>
  <c r="Q13"/>
  <c r="L13"/>
  <c r="P13"/>
  <c r="E13"/>
  <c r="K13"/>
  <c r="C13"/>
  <c r="R14" l="1"/>
  <c r="J14"/>
  <c r="G14"/>
  <c r="P14"/>
  <c r="O14"/>
  <c r="B15"/>
  <c r="E14"/>
  <c r="F14"/>
  <c r="C14"/>
  <c r="N14"/>
  <c r="D14"/>
  <c r="Q14"/>
  <c r="I14"/>
  <c r="H14"/>
  <c r="K14"/>
  <c r="M14"/>
  <c r="L14"/>
  <c r="R15" l="1"/>
  <c r="G15"/>
  <c r="L15"/>
  <c r="P15"/>
  <c r="Q15"/>
  <c r="K15"/>
  <c r="F15"/>
  <c r="O15"/>
  <c r="D15"/>
  <c r="J15"/>
  <c r="E15"/>
  <c r="N15"/>
  <c r="H15"/>
  <c r="B16"/>
  <c r="C15"/>
  <c r="M15"/>
  <c r="I15"/>
  <c r="R16" l="1"/>
  <c r="Q16"/>
  <c r="C16"/>
  <c r="K16"/>
  <c r="I16"/>
  <c r="G16"/>
  <c r="J16"/>
  <c r="H16"/>
  <c r="O16"/>
  <c r="N16"/>
  <c r="P16"/>
  <c r="F16"/>
  <c r="D16"/>
  <c r="B17"/>
  <c r="M16"/>
  <c r="E16"/>
  <c r="L16"/>
  <c r="R17" l="1"/>
  <c r="Q17"/>
  <c r="I17"/>
  <c r="E17"/>
  <c r="B18"/>
  <c r="J17"/>
  <c r="H17"/>
  <c r="F17"/>
  <c r="D17"/>
  <c r="C17"/>
  <c r="N17"/>
  <c r="P17"/>
  <c r="O17"/>
  <c r="L17"/>
  <c r="M17"/>
  <c r="K17"/>
  <c r="G17"/>
  <c r="R18" l="1"/>
  <c r="N18"/>
  <c r="B19"/>
  <c r="F18"/>
  <c r="Q18"/>
  <c r="K18"/>
  <c r="J18"/>
  <c r="M18"/>
  <c r="C18"/>
  <c r="O18"/>
  <c r="G18"/>
  <c r="L18"/>
  <c r="E18"/>
  <c r="P18"/>
  <c r="I18"/>
  <c r="D18"/>
  <c r="H18"/>
  <c r="R19" l="1"/>
  <c r="C19"/>
  <c r="P19"/>
  <c r="Q19"/>
  <c r="D19"/>
  <c r="J19"/>
  <c r="G19"/>
  <c r="H19"/>
  <c r="F19"/>
  <c r="L19"/>
  <c r="M19"/>
  <c r="K19"/>
  <c r="I19"/>
  <c r="E19"/>
  <c r="N19"/>
  <c r="B20"/>
  <c r="O19"/>
  <c r="R20" l="1"/>
  <c r="C20"/>
  <c r="E20"/>
  <c r="D20"/>
  <c r="O20"/>
  <c r="L20"/>
  <c r="J20"/>
  <c r="K20"/>
  <c r="M20"/>
  <c r="P20"/>
  <c r="I20"/>
  <c r="F20"/>
  <c r="Q20"/>
  <c r="N20"/>
  <c r="H20"/>
  <c r="B21"/>
  <c r="G20"/>
  <c r="R21" l="1"/>
  <c r="H21"/>
  <c r="E21"/>
  <c r="N21"/>
  <c r="O21"/>
  <c r="Q21"/>
  <c r="C21"/>
  <c r="K21"/>
  <c r="B22"/>
  <c r="L21"/>
  <c r="P21"/>
  <c r="G21"/>
  <c r="M21"/>
  <c r="D21"/>
  <c r="J21"/>
  <c r="F21"/>
  <c r="I21"/>
  <c r="R22" l="1"/>
  <c r="M22"/>
  <c r="F22"/>
  <c r="L22"/>
  <c r="Q22"/>
  <c r="I22"/>
  <c r="O22"/>
  <c r="J22"/>
  <c r="B23"/>
  <c r="G22"/>
  <c r="P22"/>
  <c r="K22"/>
  <c r="H22"/>
  <c r="N22"/>
  <c r="E22"/>
  <c r="C22"/>
  <c r="D22"/>
  <c r="R23" l="1"/>
  <c r="G23"/>
  <c r="M23"/>
  <c r="N23"/>
  <c r="L23"/>
  <c r="J23"/>
  <c r="I23"/>
  <c r="D23"/>
  <c r="K23"/>
  <c r="C23"/>
  <c r="P23"/>
  <c r="H23"/>
  <c r="F23"/>
  <c r="O23"/>
  <c r="E23"/>
  <c r="Q23"/>
  <c r="B24"/>
  <c r="R24" l="1"/>
  <c r="H24"/>
  <c r="D24"/>
  <c r="P24"/>
  <c r="C24"/>
  <c r="K24"/>
  <c r="N24"/>
  <c r="I24"/>
  <c r="G24"/>
  <c r="B25"/>
  <c r="L24"/>
  <c r="M24"/>
  <c r="Q24"/>
  <c r="O24"/>
  <c r="F24"/>
  <c r="J24"/>
  <c r="E24"/>
  <c r="R25" l="1"/>
  <c r="Q25"/>
  <c r="M25"/>
  <c r="H25"/>
  <c r="E25"/>
  <c r="K25"/>
  <c r="G25"/>
  <c r="C25"/>
  <c r="L25"/>
  <c r="O25"/>
  <c r="F25"/>
  <c r="P25"/>
  <c r="J25"/>
  <c r="D25"/>
  <c r="N25"/>
  <c r="I25"/>
  <c r="B26"/>
  <c r="R26" l="1"/>
  <c r="Q26"/>
  <c r="L26"/>
  <c r="N26"/>
  <c r="D26"/>
  <c r="B27"/>
  <c r="E26"/>
  <c r="H26"/>
  <c r="I26"/>
  <c r="F26"/>
  <c r="J26"/>
  <c r="O26"/>
  <c r="K26"/>
  <c r="P26"/>
  <c r="M26"/>
  <c r="C26"/>
  <c r="G26"/>
  <c r="R27" l="1"/>
  <c r="I27"/>
  <c r="L27"/>
  <c r="G27"/>
  <c r="M27"/>
  <c r="N27"/>
  <c r="B28"/>
  <c r="D27"/>
  <c r="O27"/>
  <c r="F27"/>
  <c r="K27"/>
  <c r="Q27"/>
  <c r="C27"/>
  <c r="E27"/>
  <c r="J27"/>
  <c r="P27"/>
  <c r="H27"/>
  <c r="R28" l="1"/>
  <c r="B29"/>
  <c r="F28"/>
  <c r="H28"/>
  <c r="G28"/>
  <c r="C28"/>
  <c r="J28"/>
  <c r="P28"/>
  <c r="D28"/>
  <c r="I28"/>
  <c r="M28"/>
  <c r="L28"/>
  <c r="O28"/>
  <c r="N28"/>
  <c r="E28"/>
  <c r="K28"/>
  <c r="Q28"/>
  <c r="R29" l="1"/>
  <c r="M29"/>
  <c r="H29"/>
  <c r="O29"/>
  <c r="L29"/>
  <c r="E29"/>
  <c r="D29"/>
  <c r="K29"/>
  <c r="N29"/>
  <c r="I29"/>
  <c r="Q29"/>
  <c r="B30"/>
  <c r="P29"/>
  <c r="G29"/>
  <c r="C29"/>
  <c r="J29"/>
  <c r="F29"/>
  <c r="R30" l="1"/>
  <c r="B31"/>
  <c r="F30"/>
  <c r="M30"/>
  <c r="G30"/>
  <c r="N30"/>
  <c r="H30"/>
  <c r="D30"/>
  <c r="L30"/>
  <c r="C30"/>
  <c r="P30"/>
  <c r="E30"/>
  <c r="I30"/>
  <c r="J30"/>
  <c r="K30"/>
  <c r="Q30"/>
  <c r="O30"/>
  <c r="R31" l="1"/>
  <c r="C31"/>
  <c r="M31"/>
  <c r="O31"/>
  <c r="J31"/>
  <c r="G31"/>
  <c r="K31"/>
  <c r="N31"/>
  <c r="H31"/>
  <c r="P31"/>
  <c r="Q31"/>
  <c r="L31"/>
  <c r="F31"/>
  <c r="I31"/>
  <c r="B32"/>
  <c r="D31"/>
  <c r="E31"/>
  <c r="R32" l="1"/>
  <c r="H32"/>
  <c r="B33"/>
  <c r="G32"/>
  <c r="J32"/>
  <c r="Q32"/>
  <c r="P32"/>
  <c r="E32"/>
  <c r="D32"/>
  <c r="C32"/>
  <c r="M32"/>
  <c r="K32"/>
  <c r="F32"/>
  <c r="N32"/>
  <c r="I32"/>
  <c r="O32"/>
  <c r="L32"/>
  <c r="R33" l="1"/>
  <c r="B34"/>
  <c r="H33"/>
  <c r="L33"/>
  <c r="O33"/>
  <c r="P33"/>
  <c r="E33"/>
  <c r="M33"/>
  <c r="G33"/>
  <c r="I33"/>
  <c r="N33"/>
  <c r="K33"/>
  <c r="Q33"/>
  <c r="D33"/>
  <c r="C33"/>
  <c r="F33"/>
  <c r="J33"/>
  <c r="R34" l="1"/>
  <c r="M34"/>
  <c r="K34"/>
  <c r="L34"/>
  <c r="P34"/>
  <c r="I34"/>
  <c r="O34"/>
  <c r="C34"/>
  <c r="B35"/>
  <c r="G34"/>
  <c r="Q34"/>
  <c r="D34"/>
  <c r="H34"/>
  <c r="J34"/>
  <c r="E34"/>
  <c r="N34"/>
  <c r="F34"/>
  <c r="R35" l="1"/>
  <c r="O35"/>
  <c r="F35"/>
  <c r="Q35"/>
  <c r="M35"/>
  <c r="L35"/>
  <c r="I35"/>
  <c r="E35"/>
  <c r="C35"/>
  <c r="J35"/>
  <c r="N35"/>
  <c r="K35"/>
  <c r="H35"/>
  <c r="G35"/>
  <c r="P35"/>
  <c r="D35"/>
  <c r="B36"/>
  <c r="R36" l="1"/>
  <c r="Q36"/>
  <c r="O36"/>
  <c r="L36"/>
  <c r="D36"/>
  <c r="H36"/>
  <c r="P36"/>
  <c r="I36"/>
  <c r="G36"/>
  <c r="K36"/>
  <c r="F36"/>
  <c r="E36"/>
  <c r="B37"/>
  <c r="N36"/>
  <c r="J36"/>
  <c r="C36"/>
  <c r="M36"/>
  <c r="R37" l="1"/>
  <c r="G37"/>
  <c r="L37"/>
  <c r="M37"/>
  <c r="H37"/>
  <c r="C37"/>
  <c r="N37"/>
  <c r="I37"/>
  <c r="O37"/>
  <c r="J37"/>
  <c r="F37"/>
  <c r="P37"/>
  <c r="K37"/>
  <c r="D37"/>
  <c r="B38"/>
  <c r="Q37"/>
  <c r="E37"/>
  <c r="R38" l="1"/>
  <c r="N38"/>
  <c r="E38"/>
  <c r="H38"/>
  <c r="L38"/>
  <c r="F38"/>
  <c r="M38"/>
  <c r="I38"/>
  <c r="C38"/>
  <c r="K38"/>
  <c r="D38"/>
  <c r="O38"/>
  <c r="J38"/>
  <c r="G38"/>
  <c r="Q38"/>
  <c r="B39"/>
  <c r="P38"/>
  <c r="R39" l="1"/>
  <c r="Q39"/>
  <c r="D39"/>
  <c r="O39"/>
  <c r="H39"/>
  <c r="E39"/>
  <c r="M39"/>
  <c r="I39"/>
  <c r="L39"/>
  <c r="J39"/>
  <c r="P39"/>
  <c r="B40"/>
  <c r="C39"/>
  <c r="F39"/>
  <c r="N39"/>
  <c r="G39"/>
  <c r="K39"/>
  <c r="M40" l="1"/>
  <c r="L40"/>
  <c r="O40"/>
  <c r="R40"/>
  <c r="N40"/>
  <c r="J40"/>
  <c r="K40"/>
  <c r="Q40"/>
  <c r="P40"/>
  <c r="I40"/>
  <c r="E40"/>
  <c r="G40"/>
  <c r="F40"/>
  <c r="D40"/>
  <c r="H40"/>
  <c r="C40"/>
  <c r="B41"/>
  <c r="J41" l="1"/>
  <c r="P41"/>
  <c r="M41"/>
  <c r="Q41"/>
  <c r="L41"/>
  <c r="R41"/>
  <c r="K41"/>
  <c r="O41"/>
  <c r="N41"/>
  <c r="B42"/>
  <c r="F41"/>
  <c r="D41"/>
  <c r="C41"/>
  <c r="G41"/>
  <c r="I41"/>
  <c r="E41"/>
  <c r="H41"/>
  <c r="P42" l="1"/>
  <c r="L42"/>
  <c r="M42"/>
  <c r="K42"/>
  <c r="Q42"/>
  <c r="J42"/>
  <c r="R42"/>
  <c r="O42"/>
  <c r="N42"/>
  <c r="D42"/>
  <c r="C42"/>
  <c r="E42"/>
  <c r="B43"/>
  <c r="I42"/>
  <c r="F42"/>
  <c r="H42"/>
  <c r="G42"/>
  <c r="L43" l="1"/>
  <c r="P43"/>
  <c r="R43"/>
  <c r="N43"/>
  <c r="Q43"/>
  <c r="J43"/>
  <c r="O43"/>
  <c r="K43"/>
  <c r="M43"/>
  <c r="B44"/>
  <c r="C43"/>
  <c r="I43"/>
  <c r="G43"/>
  <c r="E43"/>
  <c r="H43"/>
  <c r="F43"/>
  <c r="D43"/>
  <c r="M44" l="1"/>
  <c r="R44"/>
  <c r="P44"/>
  <c r="O44"/>
  <c r="N44"/>
  <c r="K44"/>
  <c r="Q44"/>
  <c r="L44"/>
  <c r="J44"/>
  <c r="E44"/>
  <c r="G44"/>
  <c r="H44"/>
  <c r="D44"/>
  <c r="C44"/>
  <c r="I44"/>
  <c r="B45"/>
  <c r="F44"/>
  <c r="L45" l="1"/>
  <c r="O45"/>
  <c r="K45"/>
  <c r="M45"/>
  <c r="J45"/>
  <c r="P45"/>
  <c r="N45"/>
  <c r="Q45"/>
  <c r="R45"/>
  <c r="E45"/>
  <c r="H45"/>
  <c r="B46"/>
  <c r="D45"/>
  <c r="C45"/>
  <c r="G45"/>
  <c r="I45"/>
  <c r="F45"/>
  <c r="R46" l="1"/>
  <c r="Q46"/>
  <c r="O46"/>
  <c r="P46"/>
  <c r="K46"/>
  <c r="M46"/>
  <c r="N46"/>
  <c r="L46"/>
  <c r="J46"/>
  <c r="E46"/>
  <c r="G46"/>
  <c r="H46"/>
  <c r="C46"/>
  <c r="I46"/>
  <c r="B47"/>
  <c r="D46"/>
  <c r="F46"/>
  <c r="J47" l="1"/>
  <c r="M47"/>
  <c r="R47"/>
  <c r="P47"/>
  <c r="O47"/>
  <c r="N47"/>
  <c r="Q47"/>
  <c r="L47"/>
  <c r="K47"/>
  <c r="F47"/>
  <c r="H47"/>
  <c r="E47"/>
  <c r="D47"/>
  <c r="B48"/>
  <c r="G47"/>
  <c r="C47"/>
  <c r="I47"/>
  <c r="P48" l="1"/>
  <c r="R48"/>
  <c r="O48"/>
  <c r="L48"/>
  <c r="J48"/>
  <c r="Q48"/>
  <c r="M48"/>
  <c r="K48"/>
  <c r="N48"/>
  <c r="D48"/>
  <c r="H48"/>
  <c r="C48"/>
  <c r="E48"/>
  <c r="B49"/>
  <c r="I48"/>
  <c r="G48"/>
  <c r="F48"/>
  <c r="Q49" l="1"/>
  <c r="J49"/>
  <c r="O49"/>
  <c r="N49"/>
  <c r="R49"/>
  <c r="K49"/>
  <c r="L49"/>
  <c r="M49"/>
  <c r="P49"/>
  <c r="I49"/>
  <c r="B50"/>
  <c r="F49"/>
  <c r="G49"/>
  <c r="E49"/>
  <c r="H49"/>
  <c r="C49"/>
  <c r="D49"/>
  <c r="N50" l="1"/>
  <c r="O50"/>
  <c r="L50"/>
  <c r="J50"/>
  <c r="K50"/>
  <c r="P50"/>
  <c r="R50"/>
  <c r="M50"/>
  <c r="Q50"/>
  <c r="F50"/>
  <c r="E50"/>
  <c r="C50"/>
  <c r="D50"/>
  <c r="B51"/>
  <c r="G50"/>
  <c r="H50"/>
  <c r="I50"/>
  <c r="P51" l="1"/>
  <c r="O51"/>
  <c r="J51"/>
  <c r="N51"/>
  <c r="L51"/>
  <c r="K51"/>
  <c r="R51"/>
  <c r="M51"/>
  <c r="Q51"/>
  <c r="C51"/>
  <c r="F51"/>
  <c r="E51"/>
  <c r="B52"/>
  <c r="I51"/>
  <c r="H51"/>
  <c r="G51"/>
  <c r="D51"/>
  <c r="J52" l="1"/>
  <c r="L52"/>
  <c r="O52"/>
  <c r="N52"/>
  <c r="M52"/>
  <c r="P52"/>
  <c r="R52"/>
  <c r="Q52"/>
  <c r="K52"/>
  <c r="G52"/>
  <c r="C52"/>
  <c r="F52"/>
  <c r="H52"/>
  <c r="E52"/>
  <c r="I52"/>
  <c r="D52"/>
  <c r="B53"/>
  <c r="N53" l="1"/>
  <c r="R53"/>
  <c r="L53"/>
  <c r="O53"/>
  <c r="Q53"/>
  <c r="M53"/>
  <c r="J53"/>
  <c r="P53"/>
  <c r="K53"/>
  <c r="D53"/>
  <c r="B54"/>
  <c r="H53"/>
  <c r="G53"/>
  <c r="E53"/>
  <c r="C53"/>
  <c r="F53"/>
  <c r="I53"/>
  <c r="J54" l="1"/>
  <c r="Q54"/>
  <c r="N54"/>
  <c r="M54"/>
  <c r="K54"/>
  <c r="L54"/>
  <c r="R54"/>
  <c r="P54"/>
  <c r="O54"/>
  <c r="B55"/>
  <c r="G54"/>
  <c r="D54"/>
  <c r="I54"/>
  <c r="H54"/>
  <c r="E54"/>
  <c r="F54"/>
  <c r="C54"/>
  <c r="M55" l="1"/>
  <c r="N55"/>
  <c r="L55"/>
  <c r="J55"/>
  <c r="O55"/>
  <c r="Q55"/>
  <c r="R55"/>
  <c r="P55"/>
  <c r="K55"/>
  <c r="G55"/>
  <c r="F55"/>
  <c r="E55"/>
  <c r="D55"/>
  <c r="B56"/>
  <c r="H55"/>
  <c r="I55"/>
  <c r="C55"/>
  <c r="M56" l="1"/>
  <c r="Q56"/>
  <c r="O56"/>
  <c r="K56"/>
  <c r="J56"/>
  <c r="P56"/>
  <c r="N56"/>
  <c r="L56"/>
  <c r="R56"/>
  <c r="G56"/>
  <c r="E56"/>
  <c r="B57"/>
  <c r="I56"/>
  <c r="C56"/>
  <c r="F56"/>
  <c r="D56"/>
  <c r="H56"/>
  <c r="Q57" l="1"/>
  <c r="O57"/>
  <c r="M57"/>
  <c r="R57"/>
  <c r="L57"/>
  <c r="P57"/>
  <c r="K57"/>
  <c r="J57"/>
  <c r="N57"/>
  <c r="H57"/>
  <c r="F57"/>
  <c r="G57"/>
  <c r="C57"/>
  <c r="D57"/>
  <c r="B58"/>
  <c r="I57"/>
  <c r="E57"/>
  <c r="O58" l="1"/>
  <c r="R58"/>
  <c r="N58"/>
  <c r="Q58"/>
  <c r="J58"/>
  <c r="M58"/>
  <c r="K58"/>
  <c r="P58"/>
  <c r="L58"/>
  <c r="H58"/>
  <c r="E58"/>
  <c r="I58"/>
  <c r="G58"/>
  <c r="B59"/>
  <c r="F58"/>
  <c r="D58"/>
  <c r="C58"/>
  <c r="M59" l="1"/>
  <c r="L59"/>
  <c r="J59"/>
  <c r="Q59"/>
  <c r="P59"/>
  <c r="R59"/>
  <c r="O59"/>
  <c r="N59"/>
  <c r="K59"/>
  <c r="E59"/>
  <c r="B60"/>
  <c r="F59"/>
  <c r="D59"/>
  <c r="I59"/>
  <c r="H59"/>
  <c r="G59"/>
  <c r="C59"/>
  <c r="Q60" l="1"/>
  <c r="M60"/>
  <c r="P60"/>
  <c r="R60"/>
  <c r="K60"/>
  <c r="O60"/>
  <c r="J60"/>
  <c r="N60"/>
  <c r="L60"/>
  <c r="C60"/>
  <c r="F60"/>
  <c r="D60"/>
  <c r="H60"/>
  <c r="G60"/>
  <c r="E60"/>
  <c r="I60"/>
  <c r="B61"/>
  <c r="K61" l="1"/>
  <c r="Q61"/>
  <c r="J61"/>
  <c r="P61"/>
  <c r="O61"/>
  <c r="R61"/>
  <c r="M61"/>
  <c r="N61"/>
  <c r="L61"/>
  <c r="I61"/>
  <c r="G61"/>
  <c r="H61"/>
  <c r="B62"/>
  <c r="C61"/>
  <c r="F61"/>
  <c r="E61"/>
  <c r="D61"/>
  <c r="N62" l="1"/>
  <c r="Q62"/>
  <c r="M62"/>
  <c r="K62"/>
  <c r="P62"/>
  <c r="J62"/>
  <c r="R62"/>
  <c r="O62"/>
  <c r="L62"/>
  <c r="F62"/>
  <c r="H62"/>
  <c r="D62"/>
  <c r="B63"/>
  <c r="G62"/>
  <c r="C62"/>
  <c r="I62"/>
  <c r="E62"/>
  <c r="P63" l="1"/>
  <c r="J63"/>
  <c r="R63"/>
  <c r="L63"/>
  <c r="N63"/>
  <c r="K63"/>
  <c r="Q63"/>
  <c r="O63"/>
  <c r="M63"/>
  <c r="H63"/>
  <c r="I63"/>
  <c r="F63"/>
  <c r="C63"/>
  <c r="B64"/>
  <c r="E63"/>
  <c r="G63"/>
  <c r="D63"/>
  <c r="J64" l="1"/>
  <c r="Q64"/>
  <c r="K64"/>
  <c r="P64"/>
  <c r="L64"/>
  <c r="R64"/>
  <c r="O64"/>
  <c r="M64"/>
  <c r="N64"/>
  <c r="C64"/>
  <c r="E64"/>
  <c r="G64"/>
  <c r="F64"/>
  <c r="D64"/>
  <c r="H64"/>
  <c r="B65"/>
  <c r="I64"/>
  <c r="M65" l="1"/>
  <c r="J65"/>
  <c r="O65"/>
  <c r="K65"/>
  <c r="L65"/>
  <c r="N65"/>
  <c r="P65"/>
  <c r="Q65"/>
  <c r="R65"/>
  <c r="E65"/>
  <c r="F65"/>
  <c r="B66"/>
  <c r="G65"/>
  <c r="D65"/>
  <c r="H65"/>
  <c r="C65"/>
  <c r="I65"/>
  <c r="K66" l="1"/>
  <c r="J66"/>
  <c r="R66"/>
  <c r="O66"/>
  <c r="L66"/>
  <c r="M66"/>
  <c r="Q66"/>
  <c r="P66"/>
  <c r="N66"/>
  <c r="I66"/>
  <c r="F66"/>
  <c r="G66"/>
  <c r="H66"/>
  <c r="E66"/>
  <c r="B67"/>
  <c r="D66"/>
  <c r="C66"/>
  <c r="J67" l="1"/>
  <c r="M67"/>
  <c r="K67"/>
  <c r="N67"/>
  <c r="R67"/>
  <c r="L67"/>
  <c r="Q67"/>
  <c r="O67"/>
  <c r="P67"/>
  <c r="I67"/>
  <c r="E67"/>
  <c r="C67"/>
  <c r="B68"/>
  <c r="G67"/>
  <c r="D67"/>
  <c r="H67"/>
  <c r="F67"/>
  <c r="L68" l="1"/>
  <c r="J68"/>
  <c r="P68"/>
  <c r="R68"/>
  <c r="O68"/>
  <c r="Q68"/>
  <c r="N68"/>
  <c r="M68"/>
  <c r="K68"/>
  <c r="I68"/>
  <c r="G68"/>
  <c r="H68"/>
  <c r="D68"/>
  <c r="C68"/>
  <c r="F68"/>
  <c r="B69"/>
  <c r="E68"/>
  <c r="K69" l="1"/>
  <c r="R69"/>
  <c r="J69"/>
  <c r="Q69"/>
  <c r="L69"/>
  <c r="O69"/>
  <c r="M69"/>
  <c r="N69"/>
  <c r="P69"/>
  <c r="G69"/>
  <c r="F69"/>
  <c r="E69"/>
  <c r="I69"/>
  <c r="D69"/>
  <c r="H69"/>
  <c r="B70"/>
  <c r="C69"/>
  <c r="K70" l="1"/>
  <c r="R70"/>
  <c r="N70"/>
  <c r="J70"/>
  <c r="Q70"/>
  <c r="L70"/>
  <c r="M70"/>
  <c r="P70"/>
  <c r="O70"/>
  <c r="E70"/>
  <c r="D70"/>
  <c r="B71"/>
  <c r="I70"/>
  <c r="F70"/>
  <c r="C70"/>
  <c r="H70"/>
  <c r="G70"/>
  <c r="O71" l="1"/>
  <c r="N71"/>
  <c r="M71"/>
  <c r="P71"/>
  <c r="J71"/>
  <c r="K71"/>
  <c r="L71"/>
  <c r="R71"/>
  <c r="Q71"/>
  <c r="H71"/>
  <c r="E71"/>
  <c r="B72"/>
  <c r="F71"/>
  <c r="D71"/>
  <c r="C71"/>
  <c r="I71"/>
  <c r="G71"/>
  <c r="J72" l="1"/>
  <c r="R72"/>
  <c r="N72"/>
  <c r="O72"/>
  <c r="K72"/>
  <c r="Q72"/>
  <c r="M72"/>
  <c r="P72"/>
  <c r="L72"/>
  <c r="B73"/>
  <c r="E72"/>
  <c r="F72"/>
  <c r="H72"/>
  <c r="C72"/>
  <c r="D72"/>
  <c r="I72"/>
  <c r="G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<sst xmlns="http://schemas.openxmlformats.org/spreadsheetml/2006/main" count="4786" uniqueCount="1864">
  <si>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</si>
  <si>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</si>
  <si>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</si>
  <si>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</si>
  <si>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</si>
  <si>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</si>
  <si>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</si>
  <si>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</si>
  <si>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</si>
  <si>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</si>
  <si>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</si>
  <si>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</si>
  <si>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</si>
  <si>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</si>
  <si>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</si>
  <si>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</si>
  <si>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</si>
  <si>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</si>
  <si>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</si>
  <si>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</si>
  <si>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</si>
  <si>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</si>
  <si>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</si>
  <si>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</si>
  <si>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</si>
  <si>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</si>
  <si>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</si>
  <si>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</si>
  <si>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</si>
  <si>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</si>
  <si>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</si>
  <si>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</si>
  <si>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</si>
  <si>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</si>
  <si>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</si>
  <si>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</si>
  <si>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</si>
  <si>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</si>
  <si>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</si>
  <si>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</si>
  <si>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</si>
  <si>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</si>
  <si>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</si>
  <si>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</si>
  <si>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</si>
  <si>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</si>
  <si>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</si>
  <si>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</si>
  <si>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</si>
  <si>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</si>
  <si>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</si>
  <si>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</si>
  <si>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</si>
  <si>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</si>
  <si>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</si>
  <si>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</si>
  <si>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</si>
  <si>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</si>
  <si>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</si>
  <si>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</si>
  <si>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</si>
  <si>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</si>
  <si>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</si>
  <si>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</si>
  <si>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</si>
  <si>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</si>
  <si>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</si>
  <si>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</si>
  <si>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</si>
  <si>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</si>
  <si>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</si>
  <si>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</si>
  <si>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</si>
  <si>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</si>
  <si>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</si>
  <si>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</si>
  <si>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</si>
  <si>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</si>
  <si>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</si>
  <si>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</si>
  <si>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</si>
  <si>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</si>
  <si>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</si>
  <si>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</si>
  <si>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</si>
  <si>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</si>
  <si>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</si>
  <si>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</si>
  <si>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</si>
  <si>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</si>
  <si>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</si>
  <si>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</si>
  <si>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</si>
  <si>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</si>
  <si>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</si>
  <si>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</si>
  <si>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</si>
  <si>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</si>
  <si>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</si>
  <si>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</si>
  <si>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</si>
  <si>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</si>
  <si>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</si>
  <si>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</si>
  <si>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</si>
  <si>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</si>
  <si>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</si>
  <si>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</si>
  <si>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</si>
  <si>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</si>
  <si>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</si>
  <si>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</si>
  <si>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</si>
  <si>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</si>
  <si>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</si>
  <si>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</si>
  <si>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</si>
  <si>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</si>
  <si>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</si>
  <si>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</si>
  <si>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</si>
  <si>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</si>
  <si>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</si>
  <si>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</si>
  <si>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</si>
  <si>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</si>
  <si>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</si>
  <si>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</si>
  <si>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</si>
  <si>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</si>
  <si>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</si>
  <si>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</si>
  <si>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</si>
  <si>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</si>
  <si>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</si>
  <si>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</si>
  <si>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</si>
  <si>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</si>
  <si>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</si>
  <si>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</si>
  <si>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</si>
  <si>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</si>
  <si>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</si>
  <si>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</si>
  <si>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</si>
  <si>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</si>
  <si>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</si>
  <si>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</si>
  <si>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</si>
  <si>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</si>
  <si>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</si>
  <si>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</si>
  <si>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</si>
  <si>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</si>
  <si>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</si>
  <si>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</si>
  <si>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</si>
  <si>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</si>
  <si>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</si>
  <si>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</si>
  <si>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</si>
  <si>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</si>
  <si>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</si>
  <si>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</si>
  <si>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</si>
  <si>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</si>
  <si>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</si>
  <si>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</si>
  <si>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</si>
  <si>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</si>
  <si>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</si>
  <si>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</si>
  <si>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</si>
  <si>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</si>
  <si>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</si>
  <si>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</si>
  <si>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</si>
  <si>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</si>
  <si>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</si>
  <si>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</si>
  <si>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</si>
  <si>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</si>
  <si>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</si>
  <si>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</si>
  <si>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</si>
  <si>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</si>
  <si>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</si>
  <si>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</si>
  <si>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</si>
  <si>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</si>
  <si>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</si>
  <si>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</si>
  <si>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</si>
  <si>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</si>
  <si>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</si>
  <si>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</si>
  <si>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</si>
  <si>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</si>
  <si>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</si>
  <si>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</si>
  <si>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</si>
  <si>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</si>
  <si>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</si>
  <si>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</si>
  <si>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</si>
  <si>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</si>
  <si>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</si>
  <si>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</si>
  <si>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</si>
  <si>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</si>
  <si>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</si>
  <si>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</si>
  <si>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</si>
  <si>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</si>
  <si>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</si>
  <si>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</si>
  <si>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</si>
  <si>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</si>
  <si>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</si>
  <si>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</si>
  <si>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</si>
  <si>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</si>
  <si>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</si>
  <si>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</si>
  <si>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</si>
  <si>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</si>
  <si>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</si>
  <si>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</si>
  <si>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</si>
  <si>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</si>
  <si>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</si>
  <si>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</si>
  <si>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</si>
  <si>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</si>
  <si>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</si>
  <si>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</si>
  <si>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</si>
  <si>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</si>
  <si>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</si>
  <si>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</si>
  <si>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</si>
  <si>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</si>
  <si>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</si>
  <si>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</si>
  <si>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</si>
  <si>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</si>
  <si>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</si>
  <si>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</si>
  <si>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</si>
  <si>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</si>
  <si>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</si>
  <si>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</si>
  <si>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</si>
  <si>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</si>
  <si>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</si>
  <si>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</si>
  <si>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</si>
  <si>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</si>
  <si>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</si>
  <si>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</si>
  <si>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</si>
  <si>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</si>
  <si>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</si>
  <si>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</si>
  <si>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</si>
  <si>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</si>
  <si>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</si>
  <si>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</si>
  <si>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</si>
  <si>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</si>
  <si>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</si>
  <si>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</si>
  <si>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</si>
  <si>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</si>
  <si>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</si>
  <si>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</si>
  <si>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</si>
  <si>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</si>
  <si>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</si>
  <si>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</si>
  <si>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</si>
  <si>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</si>
  <si>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</si>
  <si>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</si>
  <si>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</si>
  <si>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</si>
  <si>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</si>
  <si>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</si>
  <si>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</si>
  <si>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</si>
  <si>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</si>
  <si>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</si>
  <si>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</si>
  <si>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</si>
  <si>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</si>
  <si>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</si>
  <si>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</si>
  <si>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</si>
  <si>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</si>
  <si>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</si>
  <si>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</si>
  <si>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</si>
  <si>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</si>
  <si>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</si>
  <si>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</si>
  <si>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</si>
  <si>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</si>
  <si>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</si>
  <si>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</si>
  <si>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</si>
  <si>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</si>
  <si>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</si>
  <si>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</si>
  <si>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</si>
  <si>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</si>
  <si>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</si>
  <si>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</si>
  <si>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</si>
  <si>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</si>
  <si>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</si>
  <si>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</si>
  <si>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</si>
  <si>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</si>
  <si>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</si>
  <si>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</si>
  <si>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</si>
  <si>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</si>
  <si>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</si>
  <si>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</si>
  <si>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</si>
  <si>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</si>
  <si>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</si>
  <si>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</si>
  <si>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</si>
  <si>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</si>
  <si>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</si>
  <si>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</si>
  <si>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</si>
  <si>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</si>
  <si>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</si>
  <si>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</si>
  <si>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</si>
  <si>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</si>
  <si>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</si>
  <si>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</si>
  <si>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</si>
  <si>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</si>
  <si>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</si>
  <si>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</si>
  <si>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</si>
  <si>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</si>
  <si>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</si>
  <si>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</si>
  <si>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</si>
  <si>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</si>
  <si>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</si>
  <si>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</si>
  <si>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</si>
  <si>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</si>
  <si>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</si>
  <si>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</si>
  <si>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</si>
  <si>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</si>
  <si>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</si>
  <si>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</si>
  <si>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</si>
  <si>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</si>
  <si>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</si>
  <si>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</si>
  <si>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</si>
  <si>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</si>
  <si>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</si>
  <si>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</si>
  <si>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</si>
  <si>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</si>
  <si>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</si>
  <si>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</si>
  <si>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</si>
  <si>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</si>
  <si>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</si>
  <si>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</si>
  <si>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</si>
  <si>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</si>
  <si>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</si>
  <si>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</si>
  <si>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</si>
  <si>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</si>
  <si>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</si>
  <si>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</si>
  <si>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</si>
  <si>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</si>
  <si>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</si>
  <si>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</si>
  <si>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</si>
  <si>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</si>
  <si>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</si>
  <si>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</si>
  <si>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</si>
  <si>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</si>
  <si>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</si>
  <si>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</si>
  <si>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</si>
  <si>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</si>
  <si>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</si>
  <si>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</si>
  <si>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</si>
  <si>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</si>
  <si>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</si>
  <si>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</si>
  <si>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</si>
  <si>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</si>
  <si>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</si>
  <si>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</si>
  <si>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</si>
  <si>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</si>
  <si>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</si>
  <si>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</si>
  <si>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</si>
  <si>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</si>
  <si>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</si>
  <si>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</si>
  <si>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</si>
  <si>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</si>
  <si>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</si>
  <si>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</si>
  <si>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</si>
  <si>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</si>
  <si>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</si>
  <si>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</si>
  <si>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</si>
  <si>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</si>
  <si>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</si>
  <si>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</si>
  <si>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</si>
  <si>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</si>
  <si>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</si>
  <si>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</si>
  <si>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</si>
  <si>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</si>
  <si>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</si>
  <si>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</si>
  <si>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</si>
  <si>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</si>
  <si>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</si>
  <si>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</si>
  <si>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</si>
  <si>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</si>
  <si>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</si>
  <si>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</si>
  <si>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</si>
  <si>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</si>
  <si>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</si>
  <si>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</si>
  <si>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</si>
  <si>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</si>
  <si>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</si>
  <si>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</si>
  <si>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</si>
  <si>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</si>
  <si>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</si>
  <si>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</si>
  <si>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</si>
  <si>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</si>
  <si>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</si>
  <si>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</si>
  <si>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</si>
  <si>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</si>
  <si>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</si>
  <si>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</si>
  <si>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</si>
  <si>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</si>
  <si>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</si>
  <si>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</si>
  <si>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</si>
  <si>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</si>
  <si>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</si>
  <si>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</si>
  <si>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</si>
  <si>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</si>
  <si>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</si>
  <si>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</si>
  <si>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</si>
  <si>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</si>
  <si>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</si>
  <si>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</si>
  <si>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</si>
  <si>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</si>
  <si>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</si>
  <si>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</si>
  <si>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</si>
  <si>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</si>
  <si>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</si>
  <si>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</si>
  <si>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</si>
  <si>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</si>
  <si>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</si>
  <si>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</si>
  <si>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</si>
  <si>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</si>
  <si>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</si>
  <si>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</si>
  <si>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</si>
  <si>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</si>
  <si>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</si>
  <si>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</si>
  <si>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</si>
  <si>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</si>
  <si>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</si>
  <si>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</si>
  <si>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</si>
  <si>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</si>
  <si>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</si>
  <si>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</si>
  <si>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</si>
  <si>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</si>
  <si>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</si>
  <si>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</si>
  <si>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</si>
  <si>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</si>
  <si>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</si>
  <si>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</si>
  <si>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</si>
  <si>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</si>
  <si>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</si>
  <si>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</si>
  <si>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</si>
  <si>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</si>
  <si>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</si>
  <si>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</si>
  <si>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</si>
  <si>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</si>
  <si>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</si>
  <si>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</si>
  <si>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</si>
  <si>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</si>
  <si>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</si>
  <si>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</si>
  <si>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</si>
  <si>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</si>
  <si>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</si>
  <si>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</si>
  <si>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</si>
  <si>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</si>
  <si>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</si>
  <si>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</si>
  <si>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</si>
  <si>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</si>
  <si>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</si>
  <si>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</si>
  <si>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</si>
  <si>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</si>
  <si>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</si>
  <si>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</si>
  <si>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</si>
  <si>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</si>
  <si>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</si>
  <si>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</si>
  <si>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</si>
  <si>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</si>
  <si>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</si>
  <si>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</si>
  <si>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</si>
  <si>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</si>
  <si>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</si>
  <si>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</si>
  <si>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</si>
  <si>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</si>
  <si>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</si>
  <si>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</si>
  <si>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</si>
  <si>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</si>
  <si>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</si>
  <si>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</si>
  <si>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</si>
  <si>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</si>
  <si>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</si>
  <si>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</si>
  <si>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</si>
  <si>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</si>
  <si>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</si>
  <si>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</si>
  <si>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</si>
  <si>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</si>
  <si>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</si>
  <si>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</si>
  <si>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</si>
  <si>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</si>
  <si>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</si>
  <si>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</si>
  <si>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</si>
  <si>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</si>
  <si>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</si>
  <si>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</si>
  <si>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</si>
  <si>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</si>
  <si>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</si>
  <si>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</si>
  <si>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</si>
  <si>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</si>
  <si>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</si>
  <si>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</si>
  <si>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</si>
  <si>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</si>
  <si>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</si>
  <si>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</si>
  <si>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</si>
  <si>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</si>
  <si>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</si>
  <si>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</si>
  <si>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</si>
  <si>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</si>
  <si>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</si>
  <si>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</si>
  <si>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</si>
  <si>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</si>
  <si>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</si>
  <si>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</si>
  <si>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</si>
  <si>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</si>
  <si>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</si>
  <si>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</si>
  <si>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</si>
  <si>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</si>
  <si>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</si>
  <si>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</si>
  <si>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</si>
  <si>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</si>
  <si>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</si>
  <si>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</si>
  <si>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</si>
  <si>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</si>
  <si>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</si>
  <si>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</si>
  <si>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</si>
  <si>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</si>
  <si>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</si>
  <si>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</si>
  <si>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</si>
  <si>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</si>
  <si>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</si>
  <si>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</si>
  <si>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</si>
  <si>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</si>
  <si>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</si>
  <si>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</si>
  <si>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</si>
  <si>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</si>
  <si>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</si>
  <si>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</si>
  <si>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</si>
  <si>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</si>
  <si>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</si>
  <si>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</si>
  <si>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</si>
  <si>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</si>
  <si>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</si>
  <si>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</si>
  <si>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</si>
  <si>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</si>
  <si>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</si>
  <si>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</si>
  <si>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</si>
  <si>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</si>
  <si>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</si>
  <si>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</si>
  <si>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</si>
  <si>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</si>
  <si>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</si>
  <si>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</si>
  <si>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</si>
  <si>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</si>
  <si>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</si>
  <si>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</si>
  <si>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</si>
  <si>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</si>
  <si>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</si>
  <si>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</si>
  <si>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</si>
  <si>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</si>
  <si>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</si>
  <si>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</si>
  <si>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</si>
  <si>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</si>
  <si>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</si>
  <si>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</si>
  <si>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</si>
  <si>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</si>
  <si>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</si>
  <si>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</si>
  <si>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</si>
  <si>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</si>
  <si>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</si>
  <si>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</si>
  <si>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</si>
  <si>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</si>
  <si>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</si>
  <si>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</si>
  <si>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</si>
  <si>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</si>
  <si>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</si>
  <si>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</si>
  <si>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</si>
  <si>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</si>
  <si>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</si>
  <si>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</si>
  <si>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</si>
  <si>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</si>
  <si>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</si>
  <si>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</si>
  <si>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</si>
  <si>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</si>
  <si>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</si>
  <si>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</si>
  <si>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</si>
  <si>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</si>
  <si>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</si>
  <si>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</si>
  <si>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</si>
  <si>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</si>
  <si>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</si>
  <si>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</si>
  <si>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</si>
  <si>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</si>
  <si>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</si>
  <si>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</si>
  <si>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</si>
  <si>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</si>
  <si>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</si>
  <si>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</si>
  <si>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</si>
  <si>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</si>
  <si>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</si>
  <si>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</si>
  <si>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</si>
  <si>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</si>
  <si>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</si>
  <si>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</si>
  <si>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</si>
  <si>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</si>
  <si>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</si>
  <si>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</si>
  <si>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</si>
  <si>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</si>
  <si>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</si>
  <si>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</si>
  <si>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</si>
  <si>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</si>
  <si>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</si>
  <si>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</si>
  <si>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</si>
  <si>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</si>
  <si>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</si>
  <si>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</si>
  <si>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</si>
  <si>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</si>
  <si>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</si>
  <si>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</si>
  <si>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</si>
  <si>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</si>
  <si>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</si>
  <si>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</si>
  <si>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</si>
  <si>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</si>
  <si>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</si>
  <si>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</si>
  <si>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</si>
  <si>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</si>
  <si>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</si>
  <si>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</si>
  <si>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</si>
  <si>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</si>
  <si>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</si>
  <si>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</si>
  <si>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</si>
  <si>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</si>
  <si>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</si>
  <si>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</si>
  <si>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</si>
  <si>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</si>
  <si>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</si>
  <si>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</si>
  <si>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</si>
  <si>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</si>
  <si>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</si>
  <si>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</si>
  <si>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</si>
  <si>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</si>
  <si>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</si>
  <si>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</si>
  <si>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</si>
  <si>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</si>
  <si>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</si>
  <si>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</si>
  <si>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</si>
  <si>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</si>
  <si>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</si>
  <si>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</si>
  <si>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</si>
  <si>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</si>
  <si>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</si>
  <si>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</si>
  <si>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</si>
  <si>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</si>
  <si>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</si>
  <si>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</si>
  <si>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</si>
  <si>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</si>
  <si>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</si>
  <si>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</si>
  <si>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</si>
  <si>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</si>
  <si>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</si>
  <si>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</si>
  <si>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</si>
  <si>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</si>
  <si>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</si>
  <si>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</si>
  <si>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</si>
  <si>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</si>
  <si>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</si>
  <si>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</si>
  <si>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</si>
  <si>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</si>
  <si>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</si>
  <si>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</si>
  <si>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</si>
  <si>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</si>
  <si>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</si>
  <si>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</si>
  <si>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</si>
  <si>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</si>
  <si>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</si>
  <si>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</si>
  <si>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</si>
  <si>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</si>
  <si>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</si>
  <si>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</si>
  <si>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</si>
  <si>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</si>
  <si>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</si>
  <si>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</si>
  <si>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</si>
  <si>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</si>
  <si>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</si>
  <si>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</si>
  <si>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</si>
  <si>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</si>
  <si>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</si>
  <si>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</si>
  <si>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</si>
  <si>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</si>
  <si>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</si>
  <si>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</si>
  <si>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</si>
  <si>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</si>
  <si>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</si>
  <si>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</si>
  <si>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</si>
  <si>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</si>
  <si>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</si>
  <si>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</si>
  <si>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</si>
  <si>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</si>
  <si>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</si>
  <si>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</si>
  <si>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</si>
  <si>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</si>
  <si>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</si>
  <si>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</si>
  <si>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</si>
  <si>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</si>
  <si>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</si>
  <si>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</si>
  <si>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</si>
  <si>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</si>
  <si>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</si>
  <si>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</si>
  <si>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</si>
  <si>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</si>
  <si>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</si>
  <si>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</si>
  <si>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</si>
  <si>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</si>
  <si>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</si>
  <si>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</si>
  <si>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</si>
  <si>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</si>
  <si>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</si>
  <si>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</si>
  <si>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</si>
  <si>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</si>
  <si>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</si>
  <si>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</si>
  <si>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</si>
  <si>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</si>
  <si>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</si>
  <si>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</si>
  <si>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</si>
  <si>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</si>
  <si>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</si>
  <si>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</si>
  <si>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</si>
  <si>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</si>
  <si>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</si>
  <si>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</si>
  <si>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</si>
  <si>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</si>
  <si>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</si>
  <si>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</si>
  <si>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</si>
  <si>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</si>
  <si>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</si>
  <si>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</si>
  <si>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</si>
  <si>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</si>
  <si>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</si>
  <si>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</si>
  <si>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</si>
  <si>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</si>
  <si>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</si>
  <si>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</si>
  <si>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</si>
  <si>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</si>
  <si>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</si>
  <si>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</si>
  <si>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</si>
  <si>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</si>
  <si>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</si>
  <si>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</si>
  <si>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</si>
  <si>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</si>
  <si>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</si>
  <si>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</si>
  <si>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</si>
  <si>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</si>
  <si>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</si>
  <si>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</si>
  <si>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</si>
  <si>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</si>
  <si>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</si>
  <si>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</si>
  <si>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</si>
  <si>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</si>
  <si>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</si>
  <si>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</si>
  <si>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</si>
  <si>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</si>
  <si>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</si>
  <si>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</si>
  <si>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</si>
  <si>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</si>
  <si>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</si>
  <si>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</si>
  <si>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</si>
  <si>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</si>
  <si>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</si>
  <si>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</si>
  <si>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</si>
  <si>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</si>
  <si>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</si>
  <si>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</si>
  <si>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</si>
  <si>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</si>
  <si>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</si>
  <si>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</si>
  <si>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</si>
  <si>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</si>
  <si>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</si>
  <si>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</si>
  <si>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</si>
  <si>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</si>
  <si>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</si>
  <si>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</si>
  <si>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</si>
  <si>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</si>
  <si>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</si>
  <si>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</si>
  <si>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</si>
  <si>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</si>
  <si>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</si>
  <si>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</si>
  <si>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</si>
  <si>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</si>
  <si>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</si>
  <si>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</si>
  <si>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</si>
  <si>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</si>
  <si>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</si>
  <si>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</si>
  <si>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</si>
  <si>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</si>
  <si>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</si>
  <si>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</si>
  <si>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</si>
  <si>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</si>
  <si>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</si>
  <si>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</si>
  <si>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</si>
  <si>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</si>
  <si>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</si>
  <si>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</si>
  <si>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</si>
  <si>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</si>
  <si>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</si>
  <si>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</si>
  <si>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</si>
  <si>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</si>
  <si>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</si>
  <si>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</si>
  <si>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</si>
  <si>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</si>
  <si>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</si>
  <si>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</si>
  <si>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</si>
  <si>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</si>
  <si>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</si>
  <si>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</si>
  <si>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</si>
  <si>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</si>
  <si>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</si>
  <si>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</si>
  <si>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</si>
  <si>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</si>
  <si>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</si>
  <si>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</si>
  <si>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</si>
  <si>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</si>
  <si>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</si>
  <si>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</si>
  <si>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</si>
  <si>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</si>
  <si>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</si>
  <si>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</si>
  <si>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</si>
  <si>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</si>
  <si>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</si>
  <si>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</si>
  <si>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</si>
  <si>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</si>
  <si>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</si>
  <si>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</si>
  <si>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</si>
  <si>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</si>
  <si>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</si>
  <si>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</si>
  <si>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</si>
  <si>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</si>
  <si>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</si>
  <si>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</si>
  <si>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</si>
  <si>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</si>
  <si>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</si>
  <si>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</si>
  <si>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</si>
  <si>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</si>
  <si>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</si>
  <si>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</si>
  <si>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</si>
  <si>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</si>
  <si>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</si>
  <si>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</si>
  <si>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</si>
  <si>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</si>
  <si>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</si>
  <si>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</si>
  <si>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</si>
  <si>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</si>
  <si>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</si>
  <si>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</si>
  <si>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</si>
  <si>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</si>
  <si>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</si>
  <si>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</si>
  <si>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</si>
  <si>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</si>
  <si>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</si>
  <si>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</si>
  <si>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</si>
  <si>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</si>
  <si>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</si>
  <si>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</si>
  <si>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</si>
  <si>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</si>
  <si>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</si>
  <si>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</si>
  <si>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</si>
  <si>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</si>
  <si>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</si>
  <si>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</si>
  <si>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</si>
  <si>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</si>
  <si>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</si>
  <si>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</si>
  <si>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</si>
  <si>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</si>
  <si>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</si>
  <si>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</si>
  <si>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</si>
  <si>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</si>
  <si>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</si>
  <si>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</si>
  <si>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</si>
  <si>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</si>
  <si>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</si>
  <si>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</si>
  <si>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</si>
  <si>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</si>
  <si>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</si>
  <si>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</si>
  <si>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</si>
  <si>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</si>
  <si>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</si>
  <si>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</si>
  <si>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</si>
  <si>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</si>
  <si>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</si>
  <si>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</si>
  <si>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</si>
  <si>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</si>
  <si>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</si>
  <si>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</si>
  <si>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</si>
  <si>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</si>
  <si>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</si>
  <si>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</si>
  <si>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</si>
  <si>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</si>
  <si>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</si>
  <si>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</si>
  <si>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</si>
  <si>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</si>
  <si>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</si>
  <si>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</si>
  <si>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</si>
  <si>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</si>
  <si>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</si>
  <si>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</si>
  <si>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</si>
  <si>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</si>
  <si>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</si>
  <si>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</si>
  <si>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</si>
  <si>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</si>
  <si>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</si>
  <si>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</si>
  <si>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</si>
  <si>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</si>
  <si>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</si>
  <si>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</si>
  <si>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</si>
  <si>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</si>
  <si>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</si>
  <si>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</si>
  <si>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</si>
  <si>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</si>
  <si>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</si>
  <si>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</si>
  <si>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</si>
  <si>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</si>
  <si>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</si>
  <si>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</si>
  <si>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</si>
  <si>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</si>
  <si>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</si>
  <si>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</si>
  <si>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</si>
  <si>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</si>
  <si>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</si>
  <si>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</si>
  <si>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</si>
  <si>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</si>
  <si>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</si>
  <si>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</si>
  <si>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</si>
  <si>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</si>
  <si>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</si>
  <si>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</si>
  <si>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</si>
  <si>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</si>
  <si>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</si>
  <si>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</si>
  <si>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</si>
  <si>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</si>
  <si>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</si>
  <si>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</si>
  <si>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</si>
  <si>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</si>
  <si>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</si>
  <si>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</si>
  <si>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</si>
  <si>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</si>
  <si>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</si>
  <si>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</si>
  <si>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</si>
  <si>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</si>
  <si>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</si>
  <si>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</si>
  <si>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</si>
  <si>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</si>
  <si>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</si>
  <si>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</si>
  <si>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</si>
  <si>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</si>
  <si>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</si>
  <si>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</si>
  <si>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</si>
  <si>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</si>
  <si>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</si>
  <si>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</si>
  <si>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</si>
  <si>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</si>
  <si>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</si>
  <si>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</si>
  <si>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</si>
  <si>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</si>
  <si>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</si>
  <si>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</si>
  <si>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</si>
  <si>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</si>
  <si>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</si>
  <si>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</si>
  <si>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</si>
  <si>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</si>
  <si>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</si>
  <si>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</si>
  <si>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</si>
  <si>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</si>
  <si>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</si>
  <si>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</si>
  <si>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</si>
  <si>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</si>
  <si>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</si>
  <si>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</si>
  <si>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</si>
  <si>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</si>
  <si>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</si>
  <si>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</si>
  <si>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</si>
  <si>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</si>
  <si>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</si>
  <si>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</si>
  <si>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</si>
  <si>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</si>
  <si>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</si>
  <si>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</si>
  <si>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</si>
  <si>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</si>
  <si>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</si>
  <si>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</si>
  <si>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</si>
  <si>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</si>
  <si>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</si>
  <si>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</si>
  <si>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</si>
  <si>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</si>
  <si>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</si>
  <si>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</si>
  <si>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</si>
  <si>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</si>
  <si>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</si>
  <si>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</si>
  <si>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</si>
  <si>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</si>
  <si>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</si>
  <si>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</si>
  <si>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</si>
  <si>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</si>
  <si>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</si>
  <si>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</si>
  <si>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</si>
  <si>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</si>
  <si>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</si>
  <si>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</si>
  <si>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</si>
  <si>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</si>
  <si>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</si>
  <si>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</si>
  <si>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</si>
  <si>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</si>
  <si>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</si>
  <si>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</si>
  <si>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</si>
  <si>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</si>
  <si>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</si>
  <si>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</si>
  <si>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</si>
  <si>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</si>
  <si>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</si>
  <si>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</si>
  <si>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</si>
  <si>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</si>
  <si>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</si>
  <si>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</si>
  <si>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</si>
  <si>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</si>
  <si>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</si>
  <si>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</si>
  <si>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</si>
  <si>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</si>
  <si>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</si>
  <si>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</si>
  <si>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</si>
  <si>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</si>
  <si>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</si>
  <si>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</si>
  <si>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</si>
  <si>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</si>
  <si>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</si>
  <si>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</si>
  <si>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</si>
  <si>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</si>
  <si>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</si>
  <si>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</si>
  <si>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</si>
  <si>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</si>
  <si>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</si>
  <si>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</si>
  <si>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</si>
  <si>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</si>
  <si>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</si>
  <si>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</si>
  <si>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</si>
  <si>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</si>
  <si>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</si>
  <si>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</si>
  <si>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</si>
  <si>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</si>
  <si>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</si>
  <si>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</si>
  <si>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</si>
  <si>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</si>
  <si>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</si>
  <si>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</si>
  <si>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</si>
  <si>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</si>
  <si>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</si>
  <si>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</si>
  <si>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</si>
  <si>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</si>
  <si>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</si>
  <si>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</si>
  <si>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</si>
  <si>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</si>
  <si>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</si>
  <si>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</si>
  <si>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</si>
  <si>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</si>
  <si>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</si>
  <si>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</si>
  <si>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</si>
  <si>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</si>
  <si>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</si>
  <si>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</si>
  <si>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</si>
  <si>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</si>
  <si>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</si>
  <si>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</si>
  <si>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</si>
  <si>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</si>
  <si>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</si>
  <si>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</si>
  <si>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</si>
  <si>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</si>
  <si>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</si>
  <si>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</si>
  <si>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</si>
  <si>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</si>
  <si>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</si>
  <si>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</si>
  <si>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</si>
  <si>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</si>
  <si>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</si>
  <si>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</si>
  <si>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</si>
  <si>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</si>
  <si>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</si>
  <si>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</si>
  <si>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</si>
  <si>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</si>
  <si>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</si>
  <si>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</si>
  <si>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</si>
  <si>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</si>
  <si>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</si>
  <si>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</si>
  <si>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</si>
  <si>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</si>
  <si>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</si>
  <si>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</si>
  <si>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</si>
  <si>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</si>
  <si>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</si>
  <si>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</si>
  <si>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</si>
  <si>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</si>
  <si>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</si>
  <si>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</si>
  <si>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</si>
  <si>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</si>
  <si>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</si>
  <si>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</si>
  <si>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</si>
  <si>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</si>
  <si>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</si>
  <si>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</si>
  <si>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</si>
  <si>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</si>
  <si>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</si>
  <si>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</si>
  <si>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</si>
  <si>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</si>
  <si>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</si>
  <si>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</si>
  <si>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</si>
  <si>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</si>
  <si>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</si>
  <si>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</si>
  <si>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</si>
  <si>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</si>
  <si>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</si>
  <si>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</si>
  <si>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</si>
  <si>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</si>
  <si>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</si>
  <si>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</si>
  <si>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</si>
  <si>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</si>
  <si>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</si>
  <si>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</si>
  <si>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</si>
  <si>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</si>
  <si>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</si>
  <si>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</si>
  <si>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</si>
  <si>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</si>
  <si>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</si>
  <si>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</si>
  <si>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</si>
  <si>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</si>
  <si>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</si>
  <si>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</si>
  <si>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</si>
  <si>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</si>
  <si>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</si>
  <si>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</si>
  <si>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</si>
  <si>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</si>
  <si>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</si>
  <si>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</si>
  <si>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</si>
  <si>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</si>
  <si>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</si>
  <si>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</si>
  <si>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</si>
  <si>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</si>
  <si>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</si>
  <si>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</si>
  <si>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</si>
  <si>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</si>
  <si>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</si>
  <si>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</si>
  <si>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</si>
  <si>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</si>
  <si>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</si>
  <si>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</si>
  <si>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</si>
  <si>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</si>
  <si>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</si>
  <si>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</si>
  <si>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</si>
  <si>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</si>
  <si>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</si>
  <si>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</si>
  <si>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</si>
  <si>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</si>
  <si>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</si>
  <si>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</si>
  <si>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</si>
  <si>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</si>
  <si>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</si>
  <si>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</si>
  <si>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</si>
  <si>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</si>
  <si>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</si>
  <si>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</si>
  <si>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</si>
  <si>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</si>
  <si>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</si>
  <si>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</si>
  <si>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</si>
  <si>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</si>
  <si>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</si>
  <si>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</si>
  <si>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</si>
  <si>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</si>
  <si>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</si>
  <si>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</si>
  <si>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</si>
  <si>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</si>
  <si>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</si>
  <si>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</si>
  <si>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</si>
  <si>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</si>
  <si>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</si>
  <si>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</si>
  <si>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</si>
  <si>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</si>
  <si>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</si>
  <si>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</si>
  <si>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</si>
  <si>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</si>
  <si>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</si>
  <si>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</si>
  <si>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</si>
  <si>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</si>
  <si>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</si>
  <si>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</si>
  <si>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</si>
  <si>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</si>
  <si>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</si>
  <si>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</si>
  <si>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</si>
  <si>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</si>
  <si>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</si>
  <si>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</si>
  <si>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</si>
  <si>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</si>
  <si>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</si>
  <si>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</si>
  <si>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</si>
  <si>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</si>
  <si>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</si>
  <si>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</si>
  <si>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</si>
  <si>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</si>
  <si>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</si>
  <si>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</si>
  <si>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</si>
  <si>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</si>
  <si>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</si>
  <si>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</si>
  <si>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</si>
  <si>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</si>
  <si>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</si>
  <si>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</si>
  <si>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</si>
  <si>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</si>
  <si>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</si>
  <si>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</si>
  <si>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</si>
  <si>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</si>
  <si>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</si>
  <si>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</si>
  <si>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</si>
  <si>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</si>
  <si>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</si>
  <si>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</si>
  <si>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</si>
  <si>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</si>
  <si>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</si>
  <si>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</si>
  <si>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</si>
  <si>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</si>
  <si>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</si>
  <si>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</si>
  <si>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</si>
  <si>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</si>
  <si>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</si>
  <si>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</si>
  <si>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</si>
  <si>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</si>
  <si>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</si>
  <si>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</si>
  <si>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</si>
  <si>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</si>
  <si>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</si>
  <si>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</si>
  <si>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</si>
  <si>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</si>
  <si>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</si>
  <si>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</si>
  <si>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</si>
  <si>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</si>
  <si>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</si>
  <si>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</si>
  <si>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</si>
  <si>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</si>
  <si>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</si>
  <si>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</si>
  <si>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</si>
  <si>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</si>
  <si>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</si>
  <si>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</si>
  <si>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</si>
  <si>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</si>
  <si>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</si>
  <si>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</si>
  <si>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</si>
  <si>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</si>
  <si>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</si>
  <si>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</si>
  <si>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</si>
  <si>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</si>
  <si>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</si>
  <si>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</si>
  <si>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</si>
  <si>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</si>
  <si>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</si>
  <si>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</si>
  <si>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</si>
  <si>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</si>
  <si>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</si>
  <si>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</si>
  <si>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</si>
  <si>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</si>
  <si>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</si>
  <si>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</si>
  <si>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</si>
  <si>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</si>
  <si>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</si>
  <si>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</si>
  <si>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</si>
  <si>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</si>
  <si>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</si>
  <si>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</si>
  <si>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</si>
  <si>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</si>
  <si>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</si>
  <si>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</si>
  <si>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</si>
  <si>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</si>
  <si>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</si>
  <si>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</si>
  <si>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</si>
  <si>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</si>
  <si>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</si>
  <si>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</si>
  <si>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</si>
  <si>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</si>
  <si>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</si>
  <si>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</si>
  <si>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</si>
  <si>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</si>
  <si>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</si>
  <si>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</si>
  <si>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</si>
  <si>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</si>
  <si>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</si>
  <si>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</si>
  <si>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</si>
  <si>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</si>
  <si>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</si>
  <si>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</si>
  <si>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</si>
  <si>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</si>
  <si>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</si>
  <si>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</si>
  <si>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</si>
  <si>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</si>
  <si>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</si>
  <si>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</si>
  <si>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</si>
  <si>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</si>
  <si>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</si>
  <si>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</si>
  <si>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</si>
  <si>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</si>
  <si>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</si>
  <si>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</si>
  <si>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</si>
  <si>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</si>
  <si>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</si>
  <si>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</si>
  <si>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</si>
  <si>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</si>
  <si>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</si>
  <si>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</si>
  <si>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</si>
  <si>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</si>
  <si>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</si>
  <si>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</si>
  <si>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</si>
  <si>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</si>
  <si>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</si>
  <si>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</si>
  <si>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</si>
  <si>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</si>
  <si>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</si>
  <si>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</si>
  <si>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</si>
  <si>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</si>
  <si>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</si>
  <si>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</si>
  <si>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</si>
  <si>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</si>
  <si>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</si>
  <si>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</si>
  <si>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</si>
  <si>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</si>
  <si>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</si>
  <si>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</si>
  <si>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</si>
  <si>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</si>
  <si>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</si>
  <si>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</si>
  <si>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</si>
  <si>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</si>
  <si>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</si>
  <si>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</si>
  <si>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</si>
  <si>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</si>
  <si>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</si>
  <si>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</si>
  <si>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</si>
  <si>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</si>
  <si>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</si>
  <si>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</si>
  <si>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</si>
  <si>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</si>
  <si>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</si>
  <si>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</si>
  <si>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</si>
  <si>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</si>
  <si>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</si>
  <si>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</si>
  <si>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</si>
  <si>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</si>
  <si>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</si>
  <si>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</si>
  <si>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</si>
  <si>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</si>
  <si>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</si>
  <si>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</si>
  <si>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</si>
  <si>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</si>
  <si>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</si>
  <si>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</si>
  <si>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</si>
  <si>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</si>
  <si>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</si>
  <si>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</si>
  <si>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</si>
  <si>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</si>
  <si>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</si>
  <si>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</si>
  <si>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</si>
  <si>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</si>
  <si>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</si>
  <si>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</si>
  <si>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</si>
  <si>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</si>
  <si>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</si>
  <si>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</si>
  <si>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</si>
  <si>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</si>
  <si>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</si>
  <si>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</si>
  <si>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</si>
  <si>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</si>
  <si>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</si>
  <si>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</si>
  <si>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</si>
  <si>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</si>
  <si>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</si>
  <si>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</si>
  <si>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</si>
  <si>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</si>
  <si>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</si>
  <si>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</si>
  <si>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</si>
  <si>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</si>
  <si>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</si>
  <si>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</si>
  <si>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</si>
  <si>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</si>
  <si>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</si>
  <si>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</si>
  <si>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</si>
  <si>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</si>
  <si>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</si>
  <si>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</si>
  <si>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</si>
  <si>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</si>
  <si>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</si>
  <si>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</si>
  <si>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</si>
  <si>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</si>
  <si>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</si>
  <si>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</si>
  <si>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</si>
  <si>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</si>
  <si>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</si>
  <si>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</si>
  <si>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</si>
  <si>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</si>
  <si>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</si>
  <si>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</si>
  <si>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</si>
  <si>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</si>
  <si>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</si>
  <si>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</si>
  <si>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</si>
  <si>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</si>
  <si>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</si>
  <si>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</si>
  <si>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</si>
  <si>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</si>
  <si>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</si>
  <si>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</si>
  <si>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</si>
  <si>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</si>
  <si>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</si>
  <si>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</si>
  <si>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</si>
  <si>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</si>
  <si>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</si>
  <si>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</si>
  <si>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</si>
  <si>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</si>
  <si>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</si>
  <si>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</si>
  <si>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</si>
  <si>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</si>
  <si>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</si>
  <si>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</si>
  <si>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</si>
  <si>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</si>
  <si>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</si>
  <si>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</si>
  <si>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</si>
  <si>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</si>
  <si>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</si>
  <si>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</si>
  <si>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</si>
  <si>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</si>
  <si>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</si>
  <si>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</si>
  <si>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</si>
  <si>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</si>
  <si>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</si>
  <si>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</si>
  <si>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</si>
  <si>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</si>
  <si>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</si>
  <si>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</si>
  <si>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</si>
  <si>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</si>
  <si>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</si>
  <si>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2019_03_28_000074_create_w_bin_table.php</t>
  </si>
  <si>
    <t>2019_06_27_193253_create_fn_reserves_table.php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</si>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</sst>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7">
  <autoFilter ref="A1:J76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7" totalsRowShown="0" dataDxfId="461">
  <autoFilter ref="A1:J257">
    <filterColumn colId="2"/>
    <filterColumn colId="3"/>
    <filterColumn colId="9"/>
  </autoFilter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1" totalsRowShown="0" dataDxfId="141">
  <autoFilter ref="A1:H31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3">
  <autoFilter ref="A1:K402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1" dataDxfId="430">
  <autoFilter ref="A1:R6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1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399">
  <autoFilter ref="A1:M33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6" totalsRowShown="0" dataDxfId="372">
  <autoFilter ref="A1:N66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57">
  <autoFilter ref="P1:W8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opLeftCell="A63" workbookViewId="0">
      <selection activeCell="E75" sqref="E7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6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1805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1840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893</v>
      </c>
      <c r="B76" s="7" t="str">
        <f>[Name]</f>
        <v>w_bin</v>
      </c>
      <c r="C76" s="7" t="str">
        <f>IF(RIGHT([Name],3)="ies",MID([Name],1,LEN([Name])-3)&amp;"y",IF(RIGHT([Name],1)="s",MID([Name],1,LEN([Name])-1),[Name]))</f>
        <v>w_bin</v>
      </c>
      <c r="D76" s="7" t="str">
        <f t="shared" si="1"/>
        <v>Milestone\SS\Model</v>
      </c>
      <c r="E76" s="7" t="str">
        <f>SUBSTITUTE(PROPER([Singular Name]),"_","")</f>
        <v>WBin</v>
      </c>
      <c r="F76" s="7" t="str">
        <f>"php artisan make:migration create_"&amp;[Table]&amp;"_table --create="&amp;[Table]</f>
        <v>php artisan make:migration create_w_bin_table --create=w_bin</v>
      </c>
      <c r="G76" s="7" t="str">
        <f>"php artisan make:model "&amp;[Class Name]</f>
        <v>php artisan make:model WBin</v>
      </c>
      <c r="H76" s="7" t="str">
        <f>"protected $table = '"&amp;[Table]&amp;"';"</f>
        <v>protected $table = 'w_bin';</v>
      </c>
      <c r="I76" s="7" t="str">
        <f>"php artisan make:seed "&amp;[Class Name]&amp;"TableSeeder"</f>
        <v>php artisan make:seed WBinTableSeeder</v>
      </c>
      <c r="J76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1693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1693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1693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1609</v>
      </c>
      <c r="H6" s="60" t="s">
        <v>1610</v>
      </c>
      <c r="I6" s="7" t="s">
        <v>1611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1693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1652</v>
      </c>
      <c r="H7" s="16" t="s">
        <v>1653</v>
      </c>
      <c r="I7" s="9" t="s">
        <v>1654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1674</v>
      </c>
      <c r="H8" s="60" t="s">
        <v>1675</v>
      </c>
      <c r="I8" s="7" t="s">
        <v>1676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1612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1624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1612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1624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1612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1655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1656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1625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1677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1678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1624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1677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1624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1677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1624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1677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1625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1"/>
  <sheetViews>
    <sheetView topLeftCell="B8" workbookViewId="0">
      <selection activeCell="B19" sqref="B19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1813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1814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1815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1816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1817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1558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1818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1819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1820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1821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1822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1823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1824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1825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1826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1827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1828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1829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1830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1831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1832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1833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1834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1835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1836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1837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1838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1847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1848</v>
      </c>
      <c r="C30" s="8" t="str">
        <f>MID([Filename],26,LEN([Filename])-35)</f>
        <v>w_bin</v>
      </c>
      <c r="D30" s="8" t="str">
        <f t="shared" si="5"/>
        <v>2019_03_28_</v>
      </c>
      <c r="E30" s="8" t="str">
        <f>TEXT(MATCH(MigrationRenamer[[#This Row],[Table]],Tables[Table],0),"000000")</f>
        <v>000075</v>
      </c>
      <c r="F30" s="8" t="str">
        <f>RIGHT([Filename],LEN([Filename])-LEN([Date Part])-LEN([Sequence]))</f>
        <v>_create_w_bin_table.php</v>
      </c>
      <c r="G30" s="8" t="str">
        <f>[Date Part]&amp;[Sequence]&amp;[Name Part]</f>
        <v>2019_03_28_000075_create_w_bin_table.php</v>
      </c>
      <c r="H30" s="8" t="str">
        <f>IFERROR("ren "&amp;[Filename]&amp;" "&amp;[New Name],"del "&amp;[Filename])</f>
        <v>ren 2019_03_28_000074_create_w_bin_table.php 2019_03_28_000075_create_w_bin_table.php</v>
      </c>
    </row>
    <row r="31" spans="1:8">
      <c r="A31" s="32">
        <f>IFERROR($A30+1,1)</f>
        <v>30</v>
      </c>
      <c r="B31" s="5" t="s">
        <v>1849</v>
      </c>
      <c r="C31" s="8" t="str">
        <f>MID([Filename],26,LEN([Filename])-35)</f>
        <v>fn_reserves</v>
      </c>
      <c r="D31" s="8" t="str">
        <f>"2019_03_28_"</f>
        <v>2019_03_28_</v>
      </c>
      <c r="E31" s="8" t="str">
        <f>TEXT(MATCH(MigrationRenamer[[#This Row],[Table]],Tables[Table],0),"000000")</f>
        <v>000074</v>
      </c>
      <c r="F31" s="8" t="str">
        <f>RIGHT([Filename],LEN([Filename])-LEN([Date Part])-LEN([Sequence]))</f>
        <v>_create_fn_reserves_table.php</v>
      </c>
      <c r="G31" s="8" t="str">
        <f>[Date Part]&amp;[Sequence]&amp;[Name Part]</f>
        <v>2019_03_28_000074_create_fn_reserves_table.php</v>
      </c>
      <c r="H31" s="8" t="str">
        <f>IFERROR("ren "&amp;[Filename]&amp;" "&amp;[New Name],"del "&amp;[Filename])</f>
        <v>ren 2019_06_27_193253_create_fn_reserves_table.php 2019_03_28_000074_create_fn_reserves_table.php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1575</v>
      </c>
      <c r="N3" s="7">
        <f>VLOOKUP(ListExtras[[#This Row],[List Name]],ResourceList[[ListDisplayName]:[No]],2,0)</f>
        <v>322105</v>
      </c>
      <c r="O3" s="4"/>
      <c r="P3" s="4" t="s">
        <v>1561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1575</v>
      </c>
      <c r="N4" s="7">
        <f>VLOOKUP(ListExtras[[#This Row],[List Name]],ResourceList[[ListDisplayName]:[No]],2,0)</f>
        <v>322105</v>
      </c>
      <c r="O4" s="4"/>
      <c r="P4" s="4" t="s">
        <v>1562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1619</v>
      </c>
      <c r="N5" s="7">
        <f>VLOOKUP(ListExtras[[#This Row],[List Name]],ResourceList[[ListDisplayName]:[No]],2,0)</f>
        <v>322106</v>
      </c>
      <c r="O5" s="4" t="s">
        <v>1620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1564</v>
      </c>
      <c r="G6" s="67" t="s">
        <v>1565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1681</v>
      </c>
      <c r="N6" s="7">
        <f>VLOOKUP(ListExtras[[#This Row],[List Name]],ResourceList[[ListDisplayName]:[No]],2,0)</f>
        <v>322107</v>
      </c>
      <c r="O6" s="4"/>
      <c r="P6" s="4" t="s">
        <v>1682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1573</v>
      </c>
      <c r="G7" s="67" t="s">
        <v>1574</v>
      </c>
      <c r="H7" s="67" t="s">
        <v>1334</v>
      </c>
      <c r="I7" s="67" t="s">
        <v>1630</v>
      </c>
      <c r="J7" s="67">
        <v>50</v>
      </c>
      <c r="K7" s="58">
        <f>[No]</f>
        <v>322105</v>
      </c>
      <c r="M7" s="4" t="s">
        <v>1681</v>
      </c>
      <c r="N7" s="7">
        <f>VLOOKUP(ListExtras[[#This Row],[List Name]],ResourceList[[ListDisplayName]:[No]],2,0)</f>
        <v>322107</v>
      </c>
      <c r="O7" s="4"/>
      <c r="P7" s="4" t="s">
        <v>1683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1616</v>
      </c>
      <c r="G8" s="67" t="s">
        <v>1617</v>
      </c>
      <c r="H8" s="67" t="s">
        <v>1618</v>
      </c>
      <c r="I8" s="67" t="s">
        <v>23</v>
      </c>
      <c r="J8" s="67">
        <v>50</v>
      </c>
      <c r="K8" s="58">
        <f>[No]</f>
        <v>322106</v>
      </c>
      <c r="M8" s="4" t="s">
        <v>1681</v>
      </c>
      <c r="N8" s="7">
        <f>VLOOKUP(ListExtras[[#This Row],[List Name]],ResourceList[[ListDisplayName]:[No]],2,0)</f>
        <v>322107</v>
      </c>
      <c r="O8" s="4"/>
      <c r="P8" s="4" t="s">
        <v>1684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1679</v>
      </c>
      <c r="G9" s="67" t="s">
        <v>1680</v>
      </c>
      <c r="H9" s="67" t="s">
        <v>1676</v>
      </c>
      <c r="I9" s="67" t="s">
        <v>1630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1570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1710</v>
      </c>
      <c r="G10" s="67" t="s">
        <v>1711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1562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1714</v>
      </c>
      <c r="G11" s="67" t="s">
        <v>1715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1561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1568</v>
      </c>
      <c r="AY11" s="67" t="s">
        <v>1567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1569</v>
      </c>
      <c r="AY12" s="67" t="s">
        <v>1570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1681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1682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1562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1681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1683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1561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1681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1684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1569</v>
      </c>
      <c r="AY18" s="67" t="s">
        <v>1570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1568</v>
      </c>
      <c r="AY19" s="67" t="s">
        <v>1567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1681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1685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1684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1681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1683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1681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1682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1681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1713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1713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1717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1718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1662</v>
      </c>
      <c r="M3" s="9">
        <f>VLOOKUP(DataExtra[[#This Row],[Data Name]],ResourceData[[DataDisplayName]:[No]],2,0)</f>
        <v>327104</v>
      </c>
      <c r="N3" s="2"/>
      <c r="O3" s="2" t="s">
        <v>1562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1662</v>
      </c>
      <c r="M4" s="9">
        <f>VLOOKUP(DataExtra[[#This Row],[Data Name]],ResourceData[[DataDisplayName]:[No]],2,0)</f>
        <v>327104</v>
      </c>
      <c r="N4" s="2"/>
      <c r="O4" s="2" t="s">
        <v>1561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1699</v>
      </c>
      <c r="M5" s="7">
        <f>VLOOKUP(DataExtra[[#This Row],[Data Name]],ResourceData[[DataDisplayName]:[No]],2,0)</f>
        <v>327105</v>
      </c>
      <c r="N5" s="4"/>
      <c r="O5" s="2" t="s">
        <v>1682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1660</v>
      </c>
      <c r="G6" s="14" t="s">
        <v>1661</v>
      </c>
      <c r="H6" s="14" t="s">
        <v>1630</v>
      </c>
      <c r="I6" s="108"/>
      <c r="J6" s="109">
        <f>[No]</f>
        <v>327104</v>
      </c>
      <c r="L6" s="2" t="s">
        <v>1699</v>
      </c>
      <c r="M6" s="7">
        <f>VLOOKUP(DataExtra[[#This Row],[Data Name]],ResourceData[[DataDisplayName]:[No]],2,0)</f>
        <v>327105</v>
      </c>
      <c r="N6" s="4"/>
      <c r="O6" s="2" t="s">
        <v>1683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1697</v>
      </c>
      <c r="G7" s="67" t="s">
        <v>1698</v>
      </c>
      <c r="H7" s="14" t="s">
        <v>1630</v>
      </c>
      <c r="I7" s="91"/>
      <c r="J7" s="66">
        <f>[No]</f>
        <v>327105</v>
      </c>
      <c r="L7" s="2" t="s">
        <v>1699</v>
      </c>
      <c r="M7" s="7">
        <f>VLOOKUP(DataExtra[[#This Row],[Data Name]],ResourceData[[DataDisplayName]:[No]],2,0)</f>
        <v>327105</v>
      </c>
      <c r="N7" s="4"/>
      <c r="O7" s="2" t="s">
        <v>1684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1562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1561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1700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1685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1684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1700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1683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1700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1682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1700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64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</v>
      </c>
      <c r="M86" s="6" t="str">
        <f ca="1">IFERROR(VLOOKUP(IDNMaps[[#This Row],[Type]],RecordCount[],6,0)&amp;"-"&amp;IDNMaps[[#This Row],[Type Count]],"")</f>
        <v>Form Fields-1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6" s="6" t="str">
        <f ca="1">IF(IDNMaps[[#This Row],[Name]]="","","("&amp;IDNMaps[[#This Row],[Type]]&amp;") "&amp;IDNMaps[[#This Row],[Name]])</f>
        <v>(Fields) ProductTransactionNature/NewTransactionProductNature/name</v>
      </c>
      <c r="P86" s="6">
        <f ca="1">IFERROR(VLOOKUP(IDNMaps[[#This Row],[Primary]],INDIRECT(VLOOKUP(IDNMaps[[#This Row],[Type]],RecordCount[],2,0)),VLOOKUP(IDNMaps[[#This Row],[Type]],RecordCount[],8,0),0),"")</f>
        <v>310101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</v>
      </c>
      <c r="M87" s="6" t="str">
        <f ca="1">IFERROR(VLOOKUP(IDNMaps[[#This Row],[Type]],RecordCount[],6,0)&amp;"-"&amp;IDNMaps[[#This Row],[Type Count]],"")</f>
        <v>Form Fields-2</v>
      </c>
      <c r="N87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7" s="6" t="str">
        <f ca="1">IF(IDNMaps[[#This Row],[Name]]="","","("&amp;IDNMaps[[#This Row],[Type]]&amp;") "&amp;IDNMaps[[#This Row],[Name]])</f>
        <v>(Fields) ProductTransactionNature/NewTransactionProductNature/status</v>
      </c>
      <c r="P87" s="6">
        <f ca="1">IFERROR(VLOOKUP(IDNMaps[[#This Row],[Primary]],INDIRECT(VLOOKUP(IDNMaps[[#This Row],[Type]],RecordCount[],2,0)),VLOOKUP(IDNMaps[[#This Row],[Type]],RecordCount[],8,0),0),"")</f>
        <v>310102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3</v>
      </c>
      <c r="M88" s="6" t="str">
        <f ca="1">IFERROR(VLOOKUP(IDNMaps[[#This Row],[Type]],RecordCount[],6,0)&amp;"-"&amp;IDNMaps[[#This Row],[Type Count]],"")</f>
        <v>Form Fields-3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8" s="6" t="str">
        <f ca="1">IF(IDNMaps[[#This Row],[Name]]="","","("&amp;IDNMaps[[#This Row],[Type]]&amp;") "&amp;IDNMaps[[#This Row],[Name]])</f>
        <v>(Fields) ProductTransactionType/NewProductTransactionType/name</v>
      </c>
      <c r="P88" s="6">
        <f ca="1">IFERROR(VLOOKUP(IDNMaps[[#This Row],[Primary]],INDIRECT(VLOOKUP(IDNMaps[[#This Row],[Type]],RecordCount[],2,0)),VLOOKUP(IDNMaps[[#This Row],[Type]],RecordCount[],8,0),0),"")</f>
        <v>310103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4</v>
      </c>
      <c r="M89" s="6" t="str">
        <f ca="1">IFERROR(VLOOKUP(IDNMaps[[#This Row],[Type]],RecordCount[],6,0)&amp;"-"&amp;IDNMaps[[#This Row],[Type Count]],"")</f>
        <v>Form Fields-4</v>
      </c>
      <c r="N89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9" s="6" t="str">
        <f ca="1">IF(IDNMaps[[#This Row],[Name]]="","","("&amp;IDNMaps[[#This Row],[Type]]&amp;") "&amp;IDNMaps[[#This Row],[Name]])</f>
        <v>(Fields) ProductTransactionType/NewProductTransactionType/status</v>
      </c>
      <c r="P89" s="6">
        <f ca="1">IFERROR(VLOOKUP(IDNMaps[[#This Row],[Primary]],INDIRECT(VLOOKUP(IDNMaps[[#This Row],[Type]],RecordCount[],2,0)),VLOOKUP(IDNMaps[[#This Row],[Type]],RecordCount[],8,0),0),"")</f>
        <v>310104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5</v>
      </c>
      <c r="M90" s="6" t="str">
        <f ca="1">IFERROR(VLOOKUP(IDNMaps[[#This Row],[Type]],RecordCount[],6,0)&amp;"-"&amp;IDNMaps[[#This Row],[Type Count]],"")</f>
        <v>Form Fields-5</v>
      </c>
      <c r="N9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0" s="6" t="str">
        <f ca="1">IF(IDNMaps[[#This Row],[Name]]="","","("&amp;IDNMaps[[#This Row],[Type]]&amp;") "&amp;IDNMaps[[#This Row],[Name]])</f>
        <v>(Fields) Setting/AddNewSetting/name</v>
      </c>
      <c r="P90" s="6">
        <f ca="1">IFERROR(VLOOKUP(IDNMaps[[#This Row],[Primary]],INDIRECT(VLOOKUP(IDNMaps[[#This Row],[Type]],RecordCount[],2,0)),VLOOKUP(IDNMaps[[#This Row],[Type]],RecordCount[],8,0),0),"")</f>
        <v>310105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6</v>
      </c>
      <c r="M91" s="6" t="str">
        <f ca="1">IFERROR(VLOOKUP(IDNMaps[[#This Row],[Type]],RecordCount[],6,0)&amp;"-"&amp;IDNMaps[[#This Row],[Type Count]],"")</f>
        <v>Form Fields-6</v>
      </c>
      <c r="N9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1" s="6" t="str">
        <f ca="1">IF(IDNMaps[[#This Row],[Name]]="","","("&amp;IDNMaps[[#This Row],[Type]]&amp;") "&amp;IDNMaps[[#This Row],[Name]])</f>
        <v>(Fields) Setting/AddNewSetting/value</v>
      </c>
      <c r="P91" s="6">
        <f ca="1">IFERROR(VLOOKUP(IDNMaps[[#This Row],[Primary]],INDIRECT(VLOOKUP(IDNMaps[[#This Row],[Type]],RecordCount[],2,0)),VLOOKUP(IDNMaps[[#This Row],[Type]],RecordCount[],8,0),0),"")</f>
        <v>310106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7</v>
      </c>
      <c r="M92" s="6" t="str">
        <f ca="1">IFERROR(VLOOKUP(IDNMaps[[#This Row],[Type]],RecordCount[],6,0)&amp;"-"&amp;IDNMaps[[#This Row],[Type Count]],"")</f>
        <v>Form Fields-7</v>
      </c>
      <c r="N9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2" s="6" t="str">
        <f ca="1">IF(IDNMaps[[#This Row],[Name]]="","","("&amp;IDNMaps[[#This Row],[Type]]&amp;") "&amp;IDNMaps[[#This Row],[Name]])</f>
        <v>(Fields) Setting/AddNewSetting/status</v>
      </c>
      <c r="P92" s="6">
        <f ca="1">IFERROR(VLOOKUP(IDNMaps[[#This Row],[Primary]],INDIRECT(VLOOKUP(IDNMaps[[#This Row],[Type]],RecordCount[],2,0)),VLOOKUP(IDNMaps[[#This Row],[Type]],RecordCount[],8,0),0),"")</f>
        <v>310107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8</v>
      </c>
      <c r="M93" s="6" t="str">
        <f ca="1">IFERROR(VLOOKUP(IDNMaps[[#This Row],[Type]],RecordCount[],6,0)&amp;"-"&amp;IDNMaps[[#This Row],[Type Count]],"")</f>
        <v>Form Fields-8</v>
      </c>
      <c r="N9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3" s="6" t="str">
        <f ca="1">IF(IDNMaps[[#This Row],[Name]]="","","("&amp;IDNMaps[[#This Row],[Type]]&amp;") "&amp;IDNMaps[[#This Row],[Name]])</f>
        <v>(Fields) Setting/AddNewSetting/description</v>
      </c>
      <c r="P93" s="6">
        <f ca="1">IFERROR(VLOOKUP(IDNMaps[[#This Row],[Primary]],INDIRECT(VLOOKUP(IDNMaps[[#This Row],[Type]],RecordCount[],2,0)),VLOOKUP(IDNMaps[[#This Row],[Type]],RecordCount[],8,0),0),"")</f>
        <v>310108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9</v>
      </c>
      <c r="M94" s="6" t="str">
        <f ca="1">IFERROR(VLOOKUP(IDNMaps[[#This Row],[Type]],RecordCount[],6,0)&amp;"-"&amp;IDNMaps[[#This Row],[Type Count]],"")</f>
        <v>Form Fields-9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4" s="6" t="str">
        <f ca="1">IF(IDNMaps[[#This Row],[Name]]="","","("&amp;IDNMaps[[#This Row],[Type]]&amp;") "&amp;IDNMaps[[#This Row],[Name]])</f>
        <v>(Fields) UserSetting/AddNewUserSetting/user</v>
      </c>
      <c r="P94" s="6">
        <f ca="1">IFERROR(VLOOKUP(IDNMaps[[#This Row],[Primary]],INDIRECT(VLOOKUP(IDNMaps[[#This Row],[Type]],RecordCount[],2,0)),VLOOKUP(IDNMaps[[#This Row],[Type]],RecordCount[],8,0),0),"")</f>
        <v>310109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10</v>
      </c>
      <c r="M95" s="6" t="str">
        <f ca="1">IFERROR(VLOOKUP(IDNMaps[[#This Row],[Type]],RecordCount[],6,0)&amp;"-"&amp;IDNMaps[[#This Row],[Type Count]],"")</f>
        <v>Form Fields-10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5" s="6" t="str">
        <f ca="1">IF(IDNMaps[[#This Row],[Name]]="","","("&amp;IDNMaps[[#This Row],[Type]]&amp;") "&amp;IDNMaps[[#This Row],[Name]])</f>
        <v>(Fields) UserSetting/AddNewUserSetting/setting</v>
      </c>
      <c r="P95" s="6">
        <f ca="1">IFERROR(VLOOKUP(IDNMaps[[#This Row],[Primary]],INDIRECT(VLOOKUP(IDNMaps[[#This Row],[Type]],RecordCount[],2,0)),VLOOKUP(IDNMaps[[#This Row],[Type]],RecordCount[],8,0),0),"")</f>
        <v>310110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11</v>
      </c>
      <c r="M96" s="6" t="str">
        <f ca="1">IFERROR(VLOOKUP(IDNMaps[[#This Row],[Type]],RecordCount[],6,0)&amp;"-"&amp;IDNMaps[[#This Row],[Type Count]],"")</f>
        <v>Form Fields-11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6" s="6" t="str">
        <f ca="1">IF(IDNMaps[[#This Row],[Name]]="","","("&amp;IDNMaps[[#This Row],[Type]]&amp;") "&amp;IDNMaps[[#This Row],[Name]])</f>
        <v>(Fields) UserSetting/AddNewUserSetting/value</v>
      </c>
      <c r="P96" s="6">
        <f ca="1">IFERROR(VLOOKUP(IDNMaps[[#This Row],[Primary]],INDIRECT(VLOOKUP(IDNMaps[[#This Row],[Type]],RecordCount[],2,0)),VLOOKUP(IDNMaps[[#This Row],[Type]],RecordCount[],8,0),0),"")</f>
        <v>310111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12</v>
      </c>
      <c r="M97" s="6" t="str">
        <f ca="1">IFERROR(VLOOKUP(IDNMaps[[#This Row],[Type]],RecordCount[],6,0)&amp;"-"&amp;IDNMaps[[#This Row],[Type Count]],"")</f>
        <v>Form Fields-12</v>
      </c>
      <c r="N9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7" s="6" t="str">
        <f ca="1">IF(IDNMaps[[#This Row],[Name]]="","","("&amp;IDNMaps[[#This Row],[Type]]&amp;") "&amp;IDNMaps[[#This Row],[Name]])</f>
        <v>(Fields) UserSetting/ChangeUserSettingStatus/status</v>
      </c>
      <c r="P97" s="6">
        <f ca="1">IFERROR(VLOOKUP(IDNMaps[[#This Row],[Primary]],INDIRECT(VLOOKUP(IDNMaps[[#This Row],[Type]],RecordCount[],2,0)),VLOOKUP(IDNMaps[[#This Row],[Type]],RecordCount[],8,0),0),"")</f>
        <v>310112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13</v>
      </c>
      <c r="M98" s="6" t="str">
        <f ca="1">IFERROR(VLOOKUP(IDNMaps[[#This Row],[Type]],RecordCount[],6,0)&amp;"-"&amp;IDNMaps[[#This Row],[Type Count]],"")</f>
        <v>Form Fields-13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8" s="6" t="str">
        <f ca="1">IF(IDNMaps[[#This Row],[Name]]="","","("&amp;IDNMaps[[#This Row],[Type]]&amp;") "&amp;IDNMaps[[#This Row],[Name]])</f>
        <v>(Fields) UserStoreArea/AddUserStoreAreaForm/user</v>
      </c>
      <c r="P98" s="6">
        <f ca="1">IFERROR(VLOOKUP(IDNMaps[[#This Row],[Primary]],INDIRECT(VLOOKUP(IDNMaps[[#This Row],[Type]],RecordCount[],2,0)),VLOOKUP(IDNMaps[[#This Row],[Type]],RecordCount[],8,0),0),"")</f>
        <v>310113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14</v>
      </c>
      <c r="M99" s="6" t="str">
        <f ca="1">IFERROR(VLOOKUP(IDNMaps[[#This Row],[Type]],RecordCount[],6,0)&amp;"-"&amp;IDNMaps[[#This Row],[Type Count]],"")</f>
        <v>Form Fields-14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9" s="6" t="str">
        <f ca="1">IF(IDNMaps[[#This Row],[Name]]="","","("&amp;IDNMaps[[#This Row],[Type]]&amp;") "&amp;IDNMaps[[#This Row],[Name]])</f>
        <v>(Fields) UserStoreArea/AddUserStoreAreaForm/store</v>
      </c>
      <c r="P99" s="6">
        <f ca="1">IFERROR(VLOOKUP(IDNMaps[[#This Row],[Primary]],INDIRECT(VLOOKUP(IDNMaps[[#This Row],[Type]],RecordCount[],2,0)),VLOOKUP(IDNMaps[[#This Row],[Type]],RecordCount[],8,0),0),"")</f>
        <v>310114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15</v>
      </c>
      <c r="M100" s="6" t="str">
        <f ca="1">IFERROR(VLOOKUP(IDNMaps[[#This Row],[Type]],RecordCount[],6,0)&amp;"-"&amp;IDNMaps[[#This Row],[Type Count]],"")</f>
        <v>Form Fields-15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0" s="6" t="str">
        <f ca="1">IF(IDNMaps[[#This Row],[Name]]="","","("&amp;IDNMaps[[#This Row],[Type]]&amp;") "&amp;IDNMaps[[#This Row],[Name]])</f>
        <v>(Fields) UserStoreArea/AddUserStoreAreaForm/area</v>
      </c>
      <c r="P100" s="6">
        <f ca="1">IFERROR(VLOOKUP(IDNMaps[[#This Row],[Primary]],INDIRECT(VLOOKUP(IDNMaps[[#This Row],[Type]],RecordCount[],2,0)),VLOOKUP(IDNMaps[[#This Row],[Type]],RecordCount[],8,0),0),"")</f>
        <v>310115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16</v>
      </c>
      <c r="M101" s="6" t="str">
        <f ca="1">IFERROR(VLOOKUP(IDNMaps[[#This Row],[Type]],RecordCount[],6,0)&amp;"-"&amp;IDNMaps[[#This Row],[Type Count]],"")</f>
        <v>Form Fields-16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1" s="6" t="str">
        <f ca="1">IF(IDNMaps[[#This Row],[Name]]="","","("&amp;IDNMaps[[#This Row],[Type]]&amp;") "&amp;IDNMaps[[#This Row],[Name]])</f>
        <v>(Fields) UserStoreArea/AddUserStoreAreaForm/status</v>
      </c>
      <c r="P101" s="6">
        <f ca="1">IFERROR(VLOOKUP(IDNMaps[[#This Row],[Primary]],INDIRECT(VLOOKUP(IDNMaps[[#This Row],[Type]],RecordCount[],2,0)),VLOOKUP(IDNMaps[[#This Row],[Type]],RecordCount[],8,0),0),"")</f>
        <v>310116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7"/>
  <sheetViews>
    <sheetView topLeftCell="A122" workbookViewId="0">
      <selection activeCell="A142" sqref="A14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29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3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1276</v>
      </c>
      <c r="B118" s="2" t="s">
        <v>798</v>
      </c>
      <c r="C118" s="2" t="s">
        <v>1276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1285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1286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1277</v>
      </c>
      <c r="B122" s="2" t="s">
        <v>770</v>
      </c>
      <c r="C122" s="2" t="s">
        <v>1281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1278</v>
      </c>
      <c r="B123" s="2" t="s">
        <v>770</v>
      </c>
      <c r="C123" s="2" t="s">
        <v>1282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1279</v>
      </c>
      <c r="B124" s="2" t="s">
        <v>770</v>
      </c>
      <c r="C124" s="2" t="s">
        <v>1283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1280</v>
      </c>
      <c r="B125" s="2" t="s">
        <v>878</v>
      </c>
      <c r="C125" s="2" t="s">
        <v>1284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1850</v>
      </c>
      <c r="B128" s="4" t="s">
        <v>798</v>
      </c>
      <c r="C128" s="4" t="s">
        <v>1850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1851</v>
      </c>
      <c r="B129" s="4" t="s">
        <v>798</v>
      </c>
      <c r="C129" s="4" t="s">
        <v>1851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1852</v>
      </c>
      <c r="B130" s="4" t="s">
        <v>798</v>
      </c>
      <c r="C130" s="4" t="s">
        <v>1852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1770</v>
      </c>
      <c r="B131" s="4" t="s">
        <v>770</v>
      </c>
      <c r="C131" s="4" t="s">
        <v>1770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1803</v>
      </c>
      <c r="B132" s="4" t="s">
        <v>770</v>
      </c>
      <c r="C132" s="4" t="s">
        <v>1803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1804</v>
      </c>
      <c r="B133" s="4" t="s">
        <v>770</v>
      </c>
      <c r="C133" s="4" t="s">
        <v>1804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1807</v>
      </c>
      <c r="B134" s="4" t="s">
        <v>774</v>
      </c>
      <c r="C134" s="4" t="s">
        <v>1806</v>
      </c>
      <c r="D134" s="4" t="s">
        <v>1808</v>
      </c>
      <c r="E134" s="4" t="s">
        <v>772</v>
      </c>
      <c r="F134" s="4" t="s">
        <v>1809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1853</v>
      </c>
      <c r="B135" s="4" t="s">
        <v>774</v>
      </c>
      <c r="C135" s="4" t="s">
        <v>1853</v>
      </c>
      <c r="D135" s="4" t="s">
        <v>1854</v>
      </c>
      <c r="E135" s="4" t="s">
        <v>772</v>
      </c>
      <c r="F135" s="4" t="s">
        <v>1809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1810</v>
      </c>
      <c r="B136" s="4" t="s">
        <v>798</v>
      </c>
      <c r="C136" s="4" t="s">
        <v>1810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1811</v>
      </c>
      <c r="B137" s="4" t="s">
        <v>798</v>
      </c>
      <c r="C137" s="4" t="s">
        <v>1811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1812</v>
      </c>
      <c r="B138" s="4" t="s">
        <v>842</v>
      </c>
      <c r="C138" s="4" t="s">
        <v>1812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1841</v>
      </c>
      <c r="B139" s="4" t="s">
        <v>1843</v>
      </c>
      <c r="C139" s="4" t="s">
        <v>1841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1842</v>
      </c>
      <c r="B140" s="4" t="s">
        <v>1843</v>
      </c>
      <c r="C140" s="4" t="s">
        <v>1842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1861</v>
      </c>
      <c r="B141" s="4" t="s">
        <v>1843</v>
      </c>
      <c r="C141" s="4" t="s">
        <v>1862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1844</v>
      </c>
      <c r="B142" s="4" t="s">
        <v>774</v>
      </c>
      <c r="C142" s="4" t="s">
        <v>964</v>
      </c>
      <c r="D142" s="4" t="s">
        <v>1845</v>
      </c>
      <c r="E142" s="4" t="s">
        <v>772</v>
      </c>
      <c r="F142" s="4" t="s">
        <v>1846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5" t="s">
        <v>985</v>
      </c>
      <c r="B143" s="5" t="s">
        <v>770</v>
      </c>
      <c r="C143" s="5" t="s">
        <v>986</v>
      </c>
      <c r="D143" s="5">
        <v>5</v>
      </c>
      <c r="E143" s="5" t="s">
        <v>772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987</v>
      </c>
      <c r="B144" s="5" t="s">
        <v>770</v>
      </c>
      <c r="C144" s="5" t="s">
        <v>988</v>
      </c>
      <c r="D144" s="5">
        <v>5</v>
      </c>
      <c r="E144" s="5" t="s">
        <v>772</v>
      </c>
      <c r="F144" s="5"/>
      <c r="G144" s="5"/>
      <c r="H144" s="5"/>
      <c r="I144" s="5"/>
      <c r="J144" s="32">
        <f>COUNTIF(TableFields[Field],Columns[[#This Row],[Column]])</f>
        <v>3</v>
      </c>
    </row>
    <row r="145" spans="1:10">
      <c r="A145" s="5" t="s">
        <v>989</v>
      </c>
      <c r="B145" s="5" t="s">
        <v>770</v>
      </c>
      <c r="C145" s="5" t="s">
        <v>990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991</v>
      </c>
      <c r="B146" s="5" t="s">
        <v>770</v>
      </c>
      <c r="C146" s="5" t="s">
        <v>992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993</v>
      </c>
      <c r="B147" s="5" t="s">
        <v>770</v>
      </c>
      <c r="C147" s="5" t="s">
        <v>994</v>
      </c>
      <c r="D147" s="5">
        <v>20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995</v>
      </c>
      <c r="B148" s="5" t="s">
        <v>828</v>
      </c>
      <c r="C148" s="5" t="s">
        <v>996</v>
      </c>
      <c r="D148" s="5" t="s">
        <v>1031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997</v>
      </c>
      <c r="B149" s="5" t="s">
        <v>828</v>
      </c>
      <c r="C149" s="5" t="s">
        <v>998</v>
      </c>
      <c r="D149" s="5" t="s">
        <v>1031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999</v>
      </c>
      <c r="B150" s="5" t="s">
        <v>842</v>
      </c>
      <c r="C150" s="5" t="s">
        <v>1000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1001</v>
      </c>
      <c r="B151" s="5" t="s">
        <v>770</v>
      </c>
      <c r="C151" s="5" t="s">
        <v>1002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1003</v>
      </c>
      <c r="B152" s="5" t="s">
        <v>770</v>
      </c>
      <c r="C152" s="5" t="s">
        <v>1004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1005</v>
      </c>
      <c r="B153" s="5" t="s">
        <v>770</v>
      </c>
      <c r="C153" s="5" t="s">
        <v>1006</v>
      </c>
      <c r="D153" s="5">
        <v>15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1007</v>
      </c>
      <c r="B154" s="5" t="s">
        <v>798</v>
      </c>
      <c r="C154" s="5" t="s">
        <v>1030</v>
      </c>
      <c r="D154" s="5">
        <v>60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1008</v>
      </c>
      <c r="B155" s="5" t="s">
        <v>842</v>
      </c>
      <c r="C155" s="5" t="s">
        <v>1009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1010</v>
      </c>
      <c r="B156" s="5" t="s">
        <v>842</v>
      </c>
      <c r="C156" s="5" t="s">
        <v>1011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1012</v>
      </c>
      <c r="B157" s="5" t="s">
        <v>828</v>
      </c>
      <c r="C157" s="5" t="s">
        <v>1013</v>
      </c>
      <c r="D157" s="5" t="s">
        <v>829</v>
      </c>
      <c r="E157" s="5" t="s">
        <v>830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>
      <c r="A158" s="5" t="s">
        <v>1014</v>
      </c>
      <c r="B158" s="5" t="s">
        <v>828</v>
      </c>
      <c r="C158" s="5" t="s">
        <v>1015</v>
      </c>
      <c r="D158" s="5" t="s">
        <v>866</v>
      </c>
      <c r="E158" s="5" t="s">
        <v>838</v>
      </c>
      <c r="F158" s="5"/>
      <c r="G158" s="5"/>
      <c r="H158" s="5"/>
      <c r="I158" s="5"/>
      <c r="J158" s="32">
        <f>COUNTIF(TableFields[Field],Columns[[#This Row],[Column]])</f>
        <v>3</v>
      </c>
    </row>
    <row r="159" spans="1:10">
      <c r="A159" s="5" t="s">
        <v>1016</v>
      </c>
      <c r="B159" s="5" t="s">
        <v>774</v>
      </c>
      <c r="C159" s="5" t="s">
        <v>1017</v>
      </c>
      <c r="D159" s="5" t="s">
        <v>1032</v>
      </c>
      <c r="E159" s="5" t="s">
        <v>1033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1018</v>
      </c>
      <c r="B160" s="5" t="s">
        <v>774</v>
      </c>
      <c r="C160" s="5" t="s">
        <v>1019</v>
      </c>
      <c r="D160" s="5" t="s">
        <v>1034</v>
      </c>
      <c r="E160" s="5" t="s">
        <v>1035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1028</v>
      </c>
      <c r="B161" s="5" t="s">
        <v>828</v>
      </c>
      <c r="C161" s="5" t="s">
        <v>1029</v>
      </c>
      <c r="D161" s="5" t="s">
        <v>1031</v>
      </c>
      <c r="E161" s="5" t="s">
        <v>838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1036</v>
      </c>
      <c r="B162" s="5" t="s">
        <v>770</v>
      </c>
      <c r="C162" s="5" t="s">
        <v>1037</v>
      </c>
      <c r="D162" s="5">
        <v>15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1038</v>
      </c>
      <c r="B163" s="5" t="s">
        <v>770</v>
      </c>
      <c r="C163" s="5" t="s">
        <v>1039</v>
      </c>
      <c r="D163" s="5">
        <v>15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1040</v>
      </c>
      <c r="B164" s="5" t="s">
        <v>798</v>
      </c>
      <c r="C164" s="5" t="s">
        <v>1041</v>
      </c>
      <c r="D164" s="5">
        <v>60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1042</v>
      </c>
      <c r="B165" s="5" t="s">
        <v>842</v>
      </c>
      <c r="C165" s="5" t="s">
        <v>1043</v>
      </c>
      <c r="D165" s="5"/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1044</v>
      </c>
      <c r="B166" s="5" t="s">
        <v>842</v>
      </c>
      <c r="C166" s="5" t="s">
        <v>1045</v>
      </c>
      <c r="D166" s="5"/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1046</v>
      </c>
      <c r="B167" s="5" t="s">
        <v>842</v>
      </c>
      <c r="C167" s="5" t="s">
        <v>1047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1048</v>
      </c>
      <c r="B168" s="5" t="s">
        <v>774</v>
      </c>
      <c r="C168" s="5" t="s">
        <v>1049</v>
      </c>
      <c r="D168" s="5" t="s">
        <v>1064</v>
      </c>
      <c r="E168" s="5" t="s">
        <v>1065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1026</v>
      </c>
      <c r="B169" s="5" t="s">
        <v>774</v>
      </c>
      <c r="C169" s="5" t="s">
        <v>1027</v>
      </c>
      <c r="D169" s="5" t="s">
        <v>955</v>
      </c>
      <c r="E169" s="5" t="s">
        <v>959</v>
      </c>
      <c r="F169" s="5"/>
      <c r="G169" s="5"/>
      <c r="H169" s="5"/>
      <c r="I169" s="5"/>
      <c r="J169" s="32">
        <f>COUNTIF(TableFields[Field],Columns[[#This Row],[Column]])</f>
        <v>3</v>
      </c>
    </row>
    <row r="170" spans="1:10">
      <c r="A170" s="5" t="s">
        <v>1050</v>
      </c>
      <c r="B170" s="5" t="s">
        <v>774</v>
      </c>
      <c r="C170" s="5" t="s">
        <v>1051</v>
      </c>
      <c r="D170" s="5" t="s">
        <v>1066</v>
      </c>
      <c r="E170" s="5" t="s">
        <v>1069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1052</v>
      </c>
      <c r="B171" s="5" t="s">
        <v>842</v>
      </c>
      <c r="C171" s="5" t="s">
        <v>1053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1054</v>
      </c>
      <c r="B172" s="5" t="s">
        <v>770</v>
      </c>
      <c r="C172" s="5" t="s">
        <v>1055</v>
      </c>
      <c r="D172" s="5">
        <v>5</v>
      </c>
      <c r="E172" s="5" t="s">
        <v>772</v>
      </c>
      <c r="F172" s="5"/>
      <c r="G172" s="5"/>
      <c r="H172" s="5"/>
      <c r="I172" s="5"/>
      <c r="J172" s="32">
        <f>COUNTIF(TableFields[Field],Columns[[#This Row],[Column]])</f>
        <v>2</v>
      </c>
    </row>
    <row r="173" spans="1:10">
      <c r="A173" s="5" t="s">
        <v>1056</v>
      </c>
      <c r="B173" s="5" t="s">
        <v>770</v>
      </c>
      <c r="C173" s="5" t="s">
        <v>1057</v>
      </c>
      <c r="D173" s="5">
        <v>5</v>
      </c>
      <c r="E173" s="5" t="s">
        <v>772</v>
      </c>
      <c r="F173" s="5"/>
      <c r="G173" s="5"/>
      <c r="H173" s="5"/>
      <c r="I173" s="5"/>
      <c r="J173" s="32">
        <f>COUNTIF(TableFields[Field],Columns[[#This Row],[Column]])</f>
        <v>2</v>
      </c>
    </row>
    <row r="174" spans="1:10">
      <c r="A174" s="5" t="s">
        <v>1058</v>
      </c>
      <c r="B174" s="5" t="s">
        <v>770</v>
      </c>
      <c r="C174" s="5" t="s">
        <v>1059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1060</v>
      </c>
      <c r="B175" s="5" t="s">
        <v>770</v>
      </c>
      <c r="C175" s="5" t="s">
        <v>1061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1062</v>
      </c>
      <c r="B176" s="5" t="s">
        <v>770</v>
      </c>
      <c r="C176" s="5" t="s">
        <v>1063</v>
      </c>
      <c r="D176" s="5">
        <v>20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1071</v>
      </c>
      <c r="B177" s="5" t="s">
        <v>828</v>
      </c>
      <c r="C177" s="5" t="s">
        <v>1072</v>
      </c>
      <c r="D177" s="5" t="s">
        <v>1070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1073</v>
      </c>
      <c r="B178" s="5" t="s">
        <v>798</v>
      </c>
      <c r="C178" s="5" t="s">
        <v>1074</v>
      </c>
      <c r="D178" s="5">
        <v>60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1075</v>
      </c>
      <c r="B179" s="5" t="s">
        <v>842</v>
      </c>
      <c r="C179" s="5" t="s">
        <v>1076</v>
      </c>
      <c r="D179" s="5"/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1077</v>
      </c>
      <c r="B180" s="5" t="s">
        <v>798</v>
      </c>
      <c r="C180" s="5" t="s">
        <v>1078</v>
      </c>
      <c r="D180" s="5">
        <v>255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1079</v>
      </c>
      <c r="B181" s="5" t="s">
        <v>798</v>
      </c>
      <c r="C181" s="5" t="s">
        <v>1080</v>
      </c>
      <c r="D181" s="5">
        <v>255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1081</v>
      </c>
      <c r="B182" s="5" t="s">
        <v>828</v>
      </c>
      <c r="C182" s="5" t="s">
        <v>1082</v>
      </c>
      <c r="D182" s="5" t="s">
        <v>1070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1020</v>
      </c>
      <c r="B183" s="5" t="s">
        <v>774</v>
      </c>
      <c r="C183" s="5" t="s">
        <v>1021</v>
      </c>
      <c r="D183" s="5" t="s">
        <v>1064</v>
      </c>
      <c r="E183" s="5" t="s">
        <v>772</v>
      </c>
      <c r="F183" s="5" t="s">
        <v>1065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1022</v>
      </c>
      <c r="B184" s="5" t="s">
        <v>774</v>
      </c>
      <c r="C184" s="5" t="s">
        <v>1023</v>
      </c>
      <c r="D184" s="5" t="s">
        <v>1083</v>
      </c>
      <c r="E184" s="5" t="s">
        <v>772</v>
      </c>
      <c r="F184" s="5" t="s">
        <v>1086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1024</v>
      </c>
      <c r="B185" s="5" t="s">
        <v>774</v>
      </c>
      <c r="C185" s="5" t="s">
        <v>1025</v>
      </c>
      <c r="D185" s="5" t="s">
        <v>1084</v>
      </c>
      <c r="E185" s="5" t="s">
        <v>772</v>
      </c>
      <c r="F185" s="5" t="s">
        <v>1087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1089</v>
      </c>
      <c r="B186" s="5" t="s">
        <v>770</v>
      </c>
      <c r="C186" s="5" t="s">
        <v>1090</v>
      </c>
      <c r="D186" s="5">
        <v>15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1091</v>
      </c>
      <c r="B187" s="5" t="s">
        <v>774</v>
      </c>
      <c r="C187" s="5" t="s">
        <v>1092</v>
      </c>
      <c r="D187" s="5" t="s">
        <v>1093</v>
      </c>
      <c r="E187" s="5" t="s">
        <v>772</v>
      </c>
      <c r="F187" s="5" t="s">
        <v>1035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1094</v>
      </c>
      <c r="B188" s="5" t="s">
        <v>828</v>
      </c>
      <c r="C188" s="5" t="s">
        <v>1095</v>
      </c>
      <c r="D188" s="5" t="s">
        <v>1031</v>
      </c>
      <c r="E188" s="5" t="s">
        <v>772</v>
      </c>
      <c r="F188" s="5" t="s">
        <v>1271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1096</v>
      </c>
      <c r="B189" s="5" t="s">
        <v>828</v>
      </c>
      <c r="C189" s="5" t="s">
        <v>1097</v>
      </c>
      <c r="D189" s="5" t="s">
        <v>1031</v>
      </c>
      <c r="E189" s="5" t="s">
        <v>772</v>
      </c>
      <c r="F189" s="5" t="s">
        <v>1272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1098</v>
      </c>
      <c r="B190" s="5" t="s">
        <v>828</v>
      </c>
      <c r="C190" s="5" t="s">
        <v>1099</v>
      </c>
      <c r="D190" s="5" t="s">
        <v>1031</v>
      </c>
      <c r="E190" s="5" t="s">
        <v>772</v>
      </c>
      <c r="F190" s="5" t="s">
        <v>1272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1100</v>
      </c>
      <c r="B191" s="5" t="s">
        <v>828</v>
      </c>
      <c r="C191" s="5" t="s">
        <v>1101</v>
      </c>
      <c r="D191" s="5" t="s">
        <v>1031</v>
      </c>
      <c r="E191" s="5" t="s">
        <v>772</v>
      </c>
      <c r="F191" s="5" t="s">
        <v>1273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1102</v>
      </c>
      <c r="B192" s="5" t="s">
        <v>774</v>
      </c>
      <c r="C192" s="5" t="s">
        <v>1103</v>
      </c>
      <c r="D192" s="5" t="s">
        <v>955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1104</v>
      </c>
      <c r="B193" s="5" t="s">
        <v>774</v>
      </c>
      <c r="C193" s="5" t="s">
        <v>1105</v>
      </c>
      <c r="D193" s="5" t="s">
        <v>955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1106</v>
      </c>
      <c r="B194" s="5" t="s">
        <v>774</v>
      </c>
      <c r="C194" s="5" t="s">
        <v>1107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1108</v>
      </c>
      <c r="B195" s="5" t="s">
        <v>774</v>
      </c>
      <c r="C195" s="5" t="s">
        <v>1109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1110</v>
      </c>
      <c r="B196" s="5" t="s">
        <v>798</v>
      </c>
      <c r="C196" s="5" t="s">
        <v>1111</v>
      </c>
      <c r="D196" s="5">
        <v>30</v>
      </c>
      <c r="E196" s="5" t="s">
        <v>772</v>
      </c>
      <c r="F196" s="5" t="s">
        <v>1112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1113</v>
      </c>
      <c r="B197" s="5" t="s">
        <v>798</v>
      </c>
      <c r="C197" s="5" t="s">
        <v>1114</v>
      </c>
      <c r="D197" s="5">
        <v>30</v>
      </c>
      <c r="E197" s="5" t="s">
        <v>772</v>
      </c>
      <c r="F197" s="5" t="s">
        <v>1112</v>
      </c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1115</v>
      </c>
      <c r="B198" s="5" t="s">
        <v>798</v>
      </c>
      <c r="C198" s="5" t="s">
        <v>1116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1117</v>
      </c>
      <c r="B199" s="5" t="s">
        <v>798</v>
      </c>
      <c r="C199" s="5" t="s">
        <v>1118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1119</v>
      </c>
      <c r="B200" s="5" t="s">
        <v>798</v>
      </c>
      <c r="C200" s="5" t="s">
        <v>1120</v>
      </c>
      <c r="D200" s="5">
        <v>200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1121</v>
      </c>
      <c r="B201" s="5" t="s">
        <v>774</v>
      </c>
      <c r="C201" s="5" t="s">
        <v>1122</v>
      </c>
      <c r="D201" s="5" t="s">
        <v>955</v>
      </c>
      <c r="E201" s="5" t="s">
        <v>772</v>
      </c>
      <c r="F201" s="5" t="s">
        <v>959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1123</v>
      </c>
      <c r="B202" s="5" t="s">
        <v>774</v>
      </c>
      <c r="C202" s="5" t="s">
        <v>1124</v>
      </c>
      <c r="D202" s="5" t="s">
        <v>955</v>
      </c>
      <c r="E202" s="5" t="s">
        <v>772</v>
      </c>
      <c r="F202" s="5" t="s">
        <v>959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1125</v>
      </c>
      <c r="B203" s="5" t="s">
        <v>774</v>
      </c>
      <c r="C203" s="5" t="s">
        <v>1126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1127</v>
      </c>
      <c r="B204" s="5" t="s">
        <v>774</v>
      </c>
      <c r="C204" s="5" t="s">
        <v>1128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1129</v>
      </c>
      <c r="B205" s="5" t="s">
        <v>774</v>
      </c>
      <c r="C205" s="5" t="s">
        <v>1130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1131</v>
      </c>
      <c r="B206" s="5" t="s">
        <v>774</v>
      </c>
      <c r="C206" s="5" t="s">
        <v>1132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1133</v>
      </c>
      <c r="B207" s="5" t="s">
        <v>774</v>
      </c>
      <c r="C207" s="5" t="s">
        <v>1134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1135</v>
      </c>
      <c r="B208" s="5" t="s">
        <v>798</v>
      </c>
      <c r="C208" s="5" t="s">
        <v>1136</v>
      </c>
      <c r="D208" s="5">
        <v>60</v>
      </c>
      <c r="E208" s="5" t="s">
        <v>772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1137</v>
      </c>
      <c r="B209" s="5" t="s">
        <v>774</v>
      </c>
      <c r="C209" s="5" t="s">
        <v>1138</v>
      </c>
      <c r="D209" s="5" t="s">
        <v>1139</v>
      </c>
      <c r="E209" s="5" t="s">
        <v>772</v>
      </c>
      <c r="F209" s="5" t="s">
        <v>1140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1141</v>
      </c>
      <c r="B210" s="5" t="s">
        <v>774</v>
      </c>
      <c r="C210" s="5" t="s">
        <v>1142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1143</v>
      </c>
      <c r="B211" s="5" t="s">
        <v>774</v>
      </c>
      <c r="C211" s="5" t="s">
        <v>1144</v>
      </c>
      <c r="D211" s="5" t="s">
        <v>1145</v>
      </c>
      <c r="E211" s="5" t="s">
        <v>772</v>
      </c>
      <c r="F211" s="5" t="s">
        <v>1146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1147</v>
      </c>
      <c r="B212" s="5" t="s">
        <v>798</v>
      </c>
      <c r="C212" s="5" t="s">
        <v>1148</v>
      </c>
      <c r="D212" s="5">
        <v>200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1149</v>
      </c>
      <c r="B213" s="5" t="s">
        <v>798</v>
      </c>
      <c r="C213" s="5" t="s">
        <v>1150</v>
      </c>
      <c r="D213" s="5">
        <v>200</v>
      </c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1151</v>
      </c>
      <c r="B214" s="5" t="s">
        <v>774</v>
      </c>
      <c r="C214" s="5" t="s">
        <v>1152</v>
      </c>
      <c r="D214" s="5" t="s">
        <v>1153</v>
      </c>
      <c r="E214" s="5" t="s">
        <v>772</v>
      </c>
      <c r="F214" s="5" t="s">
        <v>953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1154</v>
      </c>
      <c r="B215" s="5" t="s">
        <v>774</v>
      </c>
      <c r="C215" s="5" t="s">
        <v>1155</v>
      </c>
      <c r="D215" s="5" t="s">
        <v>1156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1157</v>
      </c>
      <c r="B216" s="5" t="s">
        <v>774</v>
      </c>
      <c r="C216" s="5" t="s">
        <v>1158</v>
      </c>
      <c r="D216" s="5" t="s">
        <v>1159</v>
      </c>
      <c r="E216" s="5" t="s">
        <v>772</v>
      </c>
      <c r="F216" s="5" t="s">
        <v>1160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1161</v>
      </c>
      <c r="B217" s="5" t="s">
        <v>770</v>
      </c>
      <c r="C217" s="5" t="s">
        <v>1162</v>
      </c>
      <c r="D217" s="5">
        <v>15</v>
      </c>
      <c r="E217" s="5" t="s">
        <v>772</v>
      </c>
      <c r="F217" s="5" t="s">
        <v>1163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1164</v>
      </c>
      <c r="B218" s="5" t="s">
        <v>770</v>
      </c>
      <c r="C218" s="5" t="s">
        <v>1165</v>
      </c>
      <c r="D218" s="5">
        <v>15</v>
      </c>
      <c r="E218" s="5" t="s">
        <v>1166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1167</v>
      </c>
      <c r="B219" s="5" t="s">
        <v>774</v>
      </c>
      <c r="C219" s="5" t="s">
        <v>1168</v>
      </c>
      <c r="D219" s="5" t="s">
        <v>955</v>
      </c>
      <c r="E219" s="5" t="s">
        <v>772</v>
      </c>
      <c r="F219" s="5" t="s">
        <v>1169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1170</v>
      </c>
      <c r="B220" s="5" t="s">
        <v>774</v>
      </c>
      <c r="C220" s="5" t="s">
        <v>1171</v>
      </c>
      <c r="D220" s="5" t="s">
        <v>955</v>
      </c>
      <c r="E220" s="5" t="s">
        <v>772</v>
      </c>
      <c r="F220" s="5" t="s">
        <v>959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1172</v>
      </c>
      <c r="B221" s="5" t="s">
        <v>774</v>
      </c>
      <c r="C221" s="5" t="s">
        <v>1173</v>
      </c>
      <c r="D221" s="5" t="s">
        <v>1174</v>
      </c>
      <c r="E221" s="5" t="s">
        <v>772</v>
      </c>
      <c r="F221" s="5" t="s">
        <v>1175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1176</v>
      </c>
      <c r="B222" s="5" t="s">
        <v>774</v>
      </c>
      <c r="C222" s="5" t="s">
        <v>1177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1178</v>
      </c>
      <c r="B223" s="5" t="s">
        <v>798</v>
      </c>
      <c r="C223" s="5" t="s">
        <v>1179</v>
      </c>
      <c r="D223" s="5">
        <v>30</v>
      </c>
      <c r="E223" s="1" t="s">
        <v>1275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1180</v>
      </c>
      <c r="B224" s="5" t="s">
        <v>774</v>
      </c>
      <c r="C224" s="5" t="s">
        <v>1181</v>
      </c>
      <c r="D224" s="5" t="s">
        <v>1182</v>
      </c>
      <c r="E224" s="5" t="s">
        <v>772</v>
      </c>
      <c r="F224" s="5" t="s">
        <v>1183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1184</v>
      </c>
      <c r="B225" s="5" t="s">
        <v>774</v>
      </c>
      <c r="C225" s="5" t="s">
        <v>1185</v>
      </c>
      <c r="D225" s="5" t="s">
        <v>1186</v>
      </c>
      <c r="E225" s="5" t="s">
        <v>772</v>
      </c>
      <c r="F225" s="5" t="s">
        <v>1187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1188</v>
      </c>
      <c r="B226" s="5" t="s">
        <v>774</v>
      </c>
      <c r="C226" s="5" t="s">
        <v>1189</v>
      </c>
      <c r="D226" s="5" t="s">
        <v>1190</v>
      </c>
      <c r="E226" s="5" t="s">
        <v>772</v>
      </c>
      <c r="F226" s="5" t="s">
        <v>1191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1192</v>
      </c>
      <c r="B227" s="5" t="s">
        <v>774</v>
      </c>
      <c r="C227" s="5" t="s">
        <v>1193</v>
      </c>
      <c r="D227" s="5" t="s">
        <v>1194</v>
      </c>
      <c r="E227" s="5" t="s">
        <v>772</v>
      </c>
      <c r="F227" s="5" t="s">
        <v>1195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1196</v>
      </c>
      <c r="B228" s="5" t="s">
        <v>774</v>
      </c>
      <c r="C228" s="5" t="s">
        <v>1197</v>
      </c>
      <c r="D228" s="5" t="s">
        <v>1198</v>
      </c>
      <c r="E228" s="5" t="s">
        <v>772</v>
      </c>
      <c r="F228" s="5" t="s">
        <v>1199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1269</v>
      </c>
      <c r="B229" s="5" t="s">
        <v>842</v>
      </c>
      <c r="C229" s="5" t="s">
        <v>1270</v>
      </c>
      <c r="D229" s="5"/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1200</v>
      </c>
      <c r="B230" s="5" t="s">
        <v>774</v>
      </c>
      <c r="C230" s="5" t="s">
        <v>1201</v>
      </c>
      <c r="D230" s="5" t="s">
        <v>1202</v>
      </c>
      <c r="E230" s="5" t="s">
        <v>772</v>
      </c>
      <c r="F230" s="5" t="s">
        <v>1203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1204</v>
      </c>
      <c r="B231" s="5" t="s">
        <v>774</v>
      </c>
      <c r="C231" s="5" t="s">
        <v>1205</v>
      </c>
      <c r="D231" s="5" t="s">
        <v>1186</v>
      </c>
      <c r="E231" s="5" t="s">
        <v>772</v>
      </c>
      <c r="F231" s="5" t="s">
        <v>953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1206</v>
      </c>
      <c r="B232" s="5" t="s">
        <v>774</v>
      </c>
      <c r="C232" s="5" t="s">
        <v>1207</v>
      </c>
      <c r="D232" s="5" t="s">
        <v>1186</v>
      </c>
      <c r="E232" s="5" t="s">
        <v>772</v>
      </c>
      <c r="F232" s="5" t="s">
        <v>953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1208</v>
      </c>
      <c r="B233" s="5" t="s">
        <v>774</v>
      </c>
      <c r="C233" s="5" t="s">
        <v>1209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1210</v>
      </c>
      <c r="B234" s="5" t="s">
        <v>798</v>
      </c>
      <c r="C234" s="5" t="s">
        <v>1211</v>
      </c>
      <c r="D234" s="5">
        <v>30</v>
      </c>
      <c r="E234" s="5" t="s">
        <v>772</v>
      </c>
      <c r="F234" s="5" t="s">
        <v>1212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1213</v>
      </c>
      <c r="B235" s="5" t="s">
        <v>798</v>
      </c>
      <c r="C235" s="5" t="s">
        <v>1214</v>
      </c>
      <c r="D235" s="5">
        <v>30</v>
      </c>
      <c r="E235" s="5" t="s">
        <v>772</v>
      </c>
      <c r="F235" s="5" t="s">
        <v>1212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1215</v>
      </c>
      <c r="B236" s="1" t="s">
        <v>1287</v>
      </c>
      <c r="C236" s="5" t="s">
        <v>1216</v>
      </c>
      <c r="D236" s="5"/>
      <c r="E236" s="5" t="s">
        <v>1272</v>
      </c>
      <c r="F236" s="1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1217</v>
      </c>
      <c r="B237" s="5" t="s">
        <v>774</v>
      </c>
      <c r="C237" s="5" t="s">
        <v>1218</v>
      </c>
      <c r="D237" s="5" t="s">
        <v>1219</v>
      </c>
      <c r="E237" s="5" t="s">
        <v>772</v>
      </c>
      <c r="F237" s="5" t="s">
        <v>1220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1221</v>
      </c>
      <c r="B238" s="5" t="s">
        <v>774</v>
      </c>
      <c r="C238" s="5" t="s">
        <v>1222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1223</v>
      </c>
      <c r="B239" s="5" t="s">
        <v>798</v>
      </c>
      <c r="C239" s="5" t="s">
        <v>1224</v>
      </c>
      <c r="D239" s="5">
        <v>30</v>
      </c>
      <c r="E239" s="5" t="s">
        <v>1225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1226</v>
      </c>
      <c r="B240" s="5" t="s">
        <v>774</v>
      </c>
      <c r="C240" s="5" t="s">
        <v>1227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1228</v>
      </c>
      <c r="B241" s="5" t="s">
        <v>798</v>
      </c>
      <c r="C241" s="5" t="s">
        <v>1229</v>
      </c>
      <c r="D241" s="5">
        <v>30</v>
      </c>
      <c r="E241" s="5" t="s">
        <v>1230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1231</v>
      </c>
      <c r="B242" s="5" t="s">
        <v>774</v>
      </c>
      <c r="C242" s="5" t="s">
        <v>1232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1233</v>
      </c>
      <c r="B243" s="5" t="s">
        <v>798</v>
      </c>
      <c r="C243" s="5" t="s">
        <v>1234</v>
      </c>
      <c r="D243" s="5">
        <v>30</v>
      </c>
      <c r="E243" s="1" t="s">
        <v>1274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1235</v>
      </c>
      <c r="B244" s="5" t="s">
        <v>774</v>
      </c>
      <c r="C244" s="5" t="s">
        <v>1236</v>
      </c>
      <c r="D244" s="5" t="s">
        <v>1237</v>
      </c>
      <c r="E244" s="5" t="s">
        <v>772</v>
      </c>
      <c r="F244" s="5" t="s">
        <v>1238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1239</v>
      </c>
      <c r="B245" s="5" t="s">
        <v>770</v>
      </c>
      <c r="C245" s="5" t="s">
        <v>1240</v>
      </c>
      <c r="D245" s="5">
        <v>15</v>
      </c>
      <c r="E245" s="5" t="s">
        <v>772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1241</v>
      </c>
      <c r="B246" s="5" t="s">
        <v>798</v>
      </c>
      <c r="C246" s="5" t="s">
        <v>1242</v>
      </c>
      <c r="D246" s="5">
        <v>30</v>
      </c>
      <c r="E246" s="5" t="s">
        <v>772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1243</v>
      </c>
      <c r="B247" s="5" t="s">
        <v>774</v>
      </c>
      <c r="C247" s="5" t="s">
        <v>1244</v>
      </c>
      <c r="D247" s="1" t="s">
        <v>1288</v>
      </c>
      <c r="E247" s="5" t="s">
        <v>772</v>
      </c>
      <c r="F247" s="5" t="s">
        <v>1245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1246</v>
      </c>
      <c r="B248" s="5" t="s">
        <v>774</v>
      </c>
      <c r="C248" s="5" t="s">
        <v>1247</v>
      </c>
      <c r="D248" s="1" t="s">
        <v>1288</v>
      </c>
      <c r="E248" s="5" t="s">
        <v>772</v>
      </c>
      <c r="F248" s="5" t="s">
        <v>1248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1249</v>
      </c>
      <c r="B249" s="5" t="s">
        <v>774</v>
      </c>
      <c r="C249" s="5" t="s">
        <v>1250</v>
      </c>
      <c r="D249" s="5" t="s">
        <v>1251</v>
      </c>
      <c r="E249" s="5" t="s">
        <v>772</v>
      </c>
      <c r="F249" s="5" t="s">
        <v>1252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1253</v>
      </c>
      <c r="B250" s="5" t="s">
        <v>774</v>
      </c>
      <c r="C250" s="5" t="s">
        <v>1254</v>
      </c>
      <c r="D250" s="5" t="s">
        <v>1255</v>
      </c>
      <c r="E250" s="5" t="s">
        <v>772</v>
      </c>
      <c r="F250" s="5" t="s">
        <v>953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1256</v>
      </c>
      <c r="B251" s="5" t="s">
        <v>774</v>
      </c>
      <c r="C251" s="5" t="s">
        <v>1257</v>
      </c>
      <c r="D251" s="5" t="s">
        <v>955</v>
      </c>
      <c r="E251" s="5" t="s">
        <v>772</v>
      </c>
      <c r="F251" s="5" t="s">
        <v>959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1258</v>
      </c>
      <c r="B252" s="5" t="s">
        <v>770</v>
      </c>
      <c r="C252" s="5" t="s">
        <v>1259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1260</v>
      </c>
      <c r="B253" s="5" t="s">
        <v>774</v>
      </c>
      <c r="C253" s="5" t="s">
        <v>1261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1262</v>
      </c>
      <c r="B254" s="5" t="s">
        <v>774</v>
      </c>
      <c r="C254" s="5" t="s">
        <v>1263</v>
      </c>
      <c r="D254" s="5" t="s">
        <v>955</v>
      </c>
      <c r="E254" s="5" t="s">
        <v>772</v>
      </c>
      <c r="F254" s="5" t="s">
        <v>1169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1264</v>
      </c>
      <c r="B255" s="5" t="s">
        <v>774</v>
      </c>
      <c r="C255" s="5" t="s">
        <v>1265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1266</v>
      </c>
      <c r="B256" s="5" t="s">
        <v>798</v>
      </c>
      <c r="C256" s="5" t="s">
        <v>1267</v>
      </c>
      <c r="D256" s="5">
        <v>30</v>
      </c>
      <c r="E256" s="5" t="s">
        <v>772</v>
      </c>
      <c r="F256" s="5" t="s">
        <v>1268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4" t="s">
        <v>1291</v>
      </c>
      <c r="B257" s="4" t="s">
        <v>782</v>
      </c>
      <c r="C257" s="4" t="s">
        <v>1292</v>
      </c>
      <c r="D257" s="4" t="s">
        <v>1289</v>
      </c>
      <c r="E257" s="4"/>
      <c r="F257" s="4"/>
      <c r="G257" s="4"/>
      <c r="H257" s="4"/>
      <c r="I257" s="4"/>
      <c r="J257" s="58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76"/>
  </conditionalFormatting>
  <conditionalFormatting sqref="A126:A142">
    <cfRule type="duplicateValues" dxfId="463" priority="178"/>
  </conditionalFormatting>
  <conditionalFormatting sqref="A2:A257">
    <cfRule type="duplicateValues" dxfId="462" priority="18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02"/>
  <sheetViews>
    <sheetView topLeftCell="A337" workbookViewId="0">
      <selection activeCell="K347" sqref="K3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1851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1852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1276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1278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1279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1280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1850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1770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1770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1853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1804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1853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'payment_type'</v>
      </c>
      <c r="E342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-&gt;default('Cash')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3" spans="1:11">
      <c r="A343" s="4" t="s">
        <v>961</v>
      </c>
      <c r="B343" s="4" t="s">
        <v>965</v>
      </c>
      <c r="C343" s="4" t="str">
        <f>VLOOKUP([Field],Columns[],2,0)&amp;"("</f>
        <v>enum(</v>
      </c>
      <c r="D343" s="4" t="str">
        <f>IF(VLOOKUP([Field],Columns[],3,0)&lt;&gt;"","'"&amp;VLOOKUP([Field],Columns[],3,0)&amp;"'","")</f>
        <v>'progress'</v>
      </c>
      <c r="E343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-&gt;default('Incomplete')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4" spans="1:11">
      <c r="A344" s="4" t="s">
        <v>961</v>
      </c>
      <c r="B344" s="4" t="s">
        <v>1770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'_ref'</v>
      </c>
      <c r="E344" s="7" t="str">
        <f>IF(VLOOKUP([Field],Columns[],4,0)&lt;&gt;0,", "&amp;IF(ISERR(SEARCH(",",VLOOKUP([Field],Columns[],4,0))),"'"&amp;VLOOKUP([Field],Columns[],4,0)&amp;"'",VLOOKUP([Field],Columns[],4,0))&amp;")",")")</f>
        <v>, '30')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$table-&gt;char('_ref', '30')-&gt;nullable()-&gt;index();</v>
      </c>
    </row>
    <row r="345" spans="1:11">
      <c r="A345" s="4" t="s">
        <v>961</v>
      </c>
      <c r="B345" s="4" t="s">
        <v>776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'status'</v>
      </c>
      <c r="E34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-&gt;default('Active')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6" spans="1:11">
      <c r="A346" s="4" t="s">
        <v>961</v>
      </c>
      <c r="B346" s="4" t="s">
        <v>288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 s="20" customFormat="1">
      <c r="A347" s="4" t="s">
        <v>962</v>
      </c>
      <c r="B347" s="4" t="s">
        <v>21</v>
      </c>
      <c r="C347" s="4" t="str">
        <f>VLOOKUP([Field],Columns[],2,0)&amp;"("</f>
        <v>bigIncrements(</v>
      </c>
      <c r="D347" s="4" t="str">
        <f>IF(VLOOKUP([Field],Columns[],3,0)&lt;&gt;"","'"&amp;VLOOKUP([Field],Columns[],3,0)&amp;"'","")</f>
        <v>'id'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$table-&gt;bigIncrements('id');</v>
      </c>
    </row>
    <row r="348" spans="1:11">
      <c r="A348" s="4" t="s">
        <v>962</v>
      </c>
      <c r="B348" s="4" t="s">
        <v>968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'so'</v>
      </c>
      <c r="E34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$table-&gt;foreignNullable('so', 'sales_order');</v>
      </c>
    </row>
    <row r="349" spans="1:11">
      <c r="A349" s="4" t="s">
        <v>962</v>
      </c>
      <c r="B349" s="4" t="s">
        <v>832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'product'</v>
      </c>
      <c r="E34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$table-&gt;foreignNullable('product', 'products');</v>
      </c>
    </row>
    <row r="350" spans="1:11">
      <c r="A350" s="4" t="s">
        <v>962</v>
      </c>
      <c r="B350" s="4" t="s">
        <v>970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'rate'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-&gt;default(0)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$table-&gt;decimal('rate', 30,10)-&gt;default(0);</v>
      </c>
    </row>
    <row r="351" spans="1:11">
      <c r="A351" s="4" t="s">
        <v>962</v>
      </c>
      <c r="B351" s="4" t="s">
        <v>837</v>
      </c>
      <c r="C351" s="4" t="str">
        <f>VLOOKUP([Field],Columns[],2,0)&amp;"("</f>
        <v>decimal(</v>
      </c>
      <c r="D351" s="4" t="str">
        <f>IF(VLOOKUP([Field],Columns[],3,0)&lt;&gt;"","'"&amp;VLOOKUP([Field],Columns[],3,0)&amp;"'","")</f>
        <v>'quantity'</v>
      </c>
      <c r="E351" s="7" t="str">
        <f>IF(VLOOKUP([Field],Columns[],4,0)&lt;&gt;0,", "&amp;IF(ISERR(SEARCH(",",VLOOKUP([Field],Columns[],4,0))),"'"&amp;VLOOKUP([Field],Columns[],4,0)&amp;"'",VLOOKUP([Field],Columns[],4,0))&amp;")",")")</f>
        <v>, 30,10)</v>
      </c>
      <c r="F351" s="4" t="str">
        <f>IF(VLOOKUP([Field],Columns[],5,0)=0,"","-&gt;"&amp;VLOOKUP([Field],Columns[],5,0))</f>
        <v>-&gt;default(1)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$table-&gt;decimal('quantity', 30,10)-&gt;default(1);</v>
      </c>
    </row>
    <row r="352" spans="1:11">
      <c r="A352" s="4" t="s">
        <v>962</v>
      </c>
      <c r="B352" s="4" t="s">
        <v>914</v>
      </c>
      <c r="C352" s="4" t="str">
        <f>VLOOKUP([Field],Columns[],2,0)&amp;"("</f>
        <v>decimal(</v>
      </c>
      <c r="D352" s="4" t="str">
        <f>IF(VLOOKUP([Field],Columns[],3,0)&lt;&gt;"","'"&amp;VLOOKUP([Field],Columns[],3,0)&amp;"'","")</f>
        <v>'tax'</v>
      </c>
      <c r="E352" s="7" t="str">
        <f>IF(VLOOKUP([Field],Columns[],4,0)&lt;&gt;0,", "&amp;IF(ISERR(SEARCH(",",VLOOKUP([Field],Columns[],4,0))),"'"&amp;VLOOKUP([Field],Columns[],4,0)&amp;"'",VLOOKUP([Field],Columns[],4,0))&amp;")",")")</f>
        <v>, 30,10)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$table-&gt;decimal('tax', 30,10)-&gt;default(0);</v>
      </c>
    </row>
    <row r="353" spans="1:11">
      <c r="A353" s="4" t="s">
        <v>962</v>
      </c>
      <c r="B353" s="4" t="s">
        <v>926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'discount'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$table-&gt;decimal('discount', 30,10)-&gt;default(0);</v>
      </c>
    </row>
    <row r="354" spans="1:11">
      <c r="A354" s="4" t="s">
        <v>962</v>
      </c>
      <c r="B354" s="4" t="s">
        <v>915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'total'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-&gt;default(0)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$table-&gt;decimal('total', 30,10)-&gt;default(0);</v>
      </c>
    </row>
    <row r="355" spans="1:11">
      <c r="A355" s="4" t="s">
        <v>962</v>
      </c>
      <c r="B355" s="4" t="s">
        <v>1770</v>
      </c>
      <c r="C355" s="4" t="str">
        <f>VLOOKUP([Field],Columns[],2,0)&amp;"("</f>
        <v>char(</v>
      </c>
      <c r="D355" s="4" t="str">
        <f>IF(VLOOKUP([Field],Columns[],3,0)&lt;&gt;"","'"&amp;VLOOKUP([Field],Columns[],3,0)&amp;"'","")</f>
        <v>'_ref'</v>
      </c>
      <c r="E355" s="7" t="str">
        <f>IF(VLOOKUP([Field],Columns[],4,0)&lt;&gt;0,", "&amp;IF(ISERR(SEARCH(",",VLOOKUP([Field],Columns[],4,0))),"'"&amp;VLOOKUP([Field],Columns[],4,0)&amp;"'",VLOOKUP([Field],Columns[],4,0))&amp;")",")")</f>
        <v>, '30')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-&gt;index()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$table-&gt;char('_ref', '30')-&gt;nullable()-&gt;index();</v>
      </c>
    </row>
    <row r="356" spans="1:11">
      <c r="A356" s="4" t="s">
        <v>962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917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917</v>
      </c>
      <c r="B358" s="4" t="s">
        <v>920</v>
      </c>
      <c r="C358" s="4" t="str">
        <f>VLOOKUP([Field],Columns[],2,0)&amp;"("</f>
        <v>foreignNullable(</v>
      </c>
      <c r="D358" s="4" t="str">
        <f>IF(VLOOKUP([Field],Columns[],3,0)&lt;&gt;"","'"&amp;VLOOKUP([Field],Columns[],3,0)&amp;"'","")</f>
        <v>'out'</v>
      </c>
      <c r="E35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$table-&gt;foreignNullable('out', 'transactions');</v>
      </c>
    </row>
    <row r="359" spans="1:11">
      <c r="A359" s="4" t="s">
        <v>917</v>
      </c>
      <c r="B359" s="4" t="s">
        <v>918</v>
      </c>
      <c r="C359" s="4" t="str">
        <f>VLOOKUP([Field],Columns[],2,0)&amp;"("</f>
        <v>foreignNullable(</v>
      </c>
      <c r="D359" s="4" t="str">
        <f>IF(VLOOKUP([Field],Columns[],3,0)&lt;&gt;"","'"&amp;VLOOKUP([Field],Columns[],3,0)&amp;"'","")</f>
        <v>'in'</v>
      </c>
      <c r="E35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$table-&gt;foreignNullable('in', 'transactions');</v>
      </c>
    </row>
    <row r="360" spans="1:11" s="20" customFormat="1">
      <c r="A360" s="4" t="s">
        <v>917</v>
      </c>
      <c r="B360" s="4" t="s">
        <v>922</v>
      </c>
      <c r="C360" s="4" t="str">
        <f>VLOOKUP([Field],Columns[],2,0)&amp;"("</f>
        <v>foreignNullable(</v>
      </c>
      <c r="D360" s="4" t="str">
        <f>IF(VLOOKUP([Field],Columns[],3,0)&lt;&gt;"","'"&amp;VLOOKUP([Field],Columns[],3,0)&amp;"'","")</f>
        <v>'verified_by'</v>
      </c>
      <c r="E36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$table-&gt;foreignNullable('verified_by', 'users');</v>
      </c>
    </row>
    <row r="361" spans="1:11">
      <c r="A361" s="4" t="s">
        <v>917</v>
      </c>
      <c r="B361" s="4" t="s">
        <v>923</v>
      </c>
      <c r="C361" s="4" t="str">
        <f>VLOOKUP([Field],Columns[],2,0)&amp;"("</f>
        <v>timestamp(</v>
      </c>
      <c r="D361" s="4" t="str">
        <f>IF(VLOOKUP([Field],Columns[],3,0)&lt;&gt;"","'"&amp;VLOOKUP([Field],Columns[],3,0)&amp;"'","")</f>
        <v>'verified_at'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$table-&gt;timestamp('verified_at')-&gt;nullable();</v>
      </c>
    </row>
    <row r="362" spans="1:11">
      <c r="A362" s="4" t="s">
        <v>917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893</v>
      </c>
      <c r="B363" s="4" t="s">
        <v>21</v>
      </c>
      <c r="C363" s="4" t="str">
        <f>VLOOKUP([Field],Columns[],2,0)&amp;"("</f>
        <v>bigIncrements(</v>
      </c>
      <c r="D363" s="4" t="str">
        <f>IF(VLOOKUP([Field],Columns[],3,0)&lt;&gt;"","'"&amp;VLOOKUP([Field],Columns[],3,0)&amp;"'","")</f>
        <v>'id'</v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$table-&gt;bigIncrements('id');</v>
      </c>
    </row>
    <row r="364" spans="1:11">
      <c r="A364" s="4" t="s">
        <v>893</v>
      </c>
      <c r="B364" s="4" t="s">
        <v>894</v>
      </c>
      <c r="C364" s="4" t="str">
        <f>VLOOKUP([Field],Columns[],2,0)&amp;"("</f>
        <v>unsignedTinyInteger(</v>
      </c>
      <c r="D364" s="4" t="str">
        <f>IF(VLOOKUP([Field],Columns[],3,0)&lt;&gt;"","'"&amp;VLOOKUP([Field],Columns[],3,0)&amp;"'","")</f>
        <v>'bin'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-&gt;default(1)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$table-&gt;unsignedTinyInteger('bin')-&gt;default(1);</v>
      </c>
    </row>
    <row r="365" spans="1:11">
      <c r="A365" s="4" t="s">
        <v>1289</v>
      </c>
      <c r="B365" s="4" t="s">
        <v>21</v>
      </c>
      <c r="C365" s="4" t="str">
        <f>VLOOKUP([Field],Columns[],2,0)&amp;"("</f>
        <v>bigIncrements(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$table-&gt;bigIncrements('id');</v>
      </c>
    </row>
    <row r="366" spans="1:11">
      <c r="A366" s="4" t="s">
        <v>1289</v>
      </c>
      <c r="B366" s="4" t="s">
        <v>23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'name'</v>
      </c>
      <c r="E366" s="7" t="str">
        <f>IF(VLOOKUP([Field],Columns[],4,0)&lt;&gt;0,", "&amp;IF(ISERR(SEARCH(",",VLOOKUP([Field],Columns[],4,0))),"'"&amp;VLOOKUP([Field],Columns[],4,0)&amp;"'",VLOOKUP([Field],Columns[],4,0))&amp;")",")")</f>
        <v>, '64')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-&gt;index()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$table-&gt;string('name', '64')-&gt;nullable()-&gt;index();</v>
      </c>
    </row>
    <row r="367" spans="1:11">
      <c r="A367" s="4" t="s">
        <v>1289</v>
      </c>
      <c r="B367" s="4" t="s">
        <v>24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'description'</v>
      </c>
      <c r="E367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$table-&gt;string('description', '1024')-&gt;nullable();</v>
      </c>
    </row>
    <row r="368" spans="1:11">
      <c r="A368" s="4" t="s">
        <v>1289</v>
      </c>
      <c r="B368" s="4" t="s">
        <v>44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'value'</v>
      </c>
      <c r="E368" s="7" t="str">
        <f>IF(VLOOKUP([Field],Columns[],4,0)&lt;&gt;0,", "&amp;IF(ISERR(SEARCH(",",VLOOKUP([Field],Columns[],4,0))),"'"&amp;VLOOKUP([Field],Columns[],4,0)&amp;"'",VLOOKUP([Field],Columns[],4,0))&amp;")",")")</f>
        <v>, '256')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$table-&gt;string('value', '256')-&gt;nullable();</v>
      </c>
    </row>
    <row r="369" spans="1:11">
      <c r="A369" s="4" t="s">
        <v>1289</v>
      </c>
      <c r="B369" s="4" t="s">
        <v>776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'status'</v>
      </c>
      <c r="E36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>-&gt;default('Active')</v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0" spans="1:11">
      <c r="A370" s="4" t="s">
        <v>1289</v>
      </c>
      <c r="B370" s="4" t="s">
        <v>288</v>
      </c>
      <c r="C370" s="4" t="str">
        <f>VLOOKUP([Field],Columns[],2,0)&amp;"("</f>
        <v>audit(</v>
      </c>
      <c r="D370" s="4" t="str">
        <f>IF(VLOOKUP([Field],Columns[],3,0)&lt;&gt;"","'"&amp;VLOOKUP([Field],Columns[],3,0)&amp;"'","")</f>
        <v/>
      </c>
      <c r="E370" s="7" t="str">
        <f>IF(VLOOKUP([Field],Columns[],4,0)&lt;&gt;0,", "&amp;IF(ISERR(SEARCH(",",VLOOKUP([Field],Columns[],4,0))),"'"&amp;VLOOKUP([Field],Columns[],4,0)&amp;"'",VLOOKUP([Field],Columns[],4,0))&amp;")",")")</f>
        <v>)</v>
      </c>
      <c r="F370" s="4" t="str">
        <f>IF(VLOOKUP([Field],Columns[],5,0)=0,"","-&gt;"&amp;VLOOKUP([Field],Columns[],5,0))</f>
        <v/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$table-&gt;audit();</v>
      </c>
    </row>
    <row r="371" spans="1:11">
      <c r="A371" s="4" t="s">
        <v>1290</v>
      </c>
      <c r="B371" s="4" t="s">
        <v>21</v>
      </c>
      <c r="C371" s="4" t="str">
        <f>VLOOKUP([Field],Columns[],2,0)&amp;"("</f>
        <v>bigIncrements(</v>
      </c>
      <c r="D371" s="4" t="str">
        <f>IF(VLOOKUP([Field],Columns[],3,0)&lt;&gt;"","'"&amp;VLOOKUP([Field],Columns[],3,0)&amp;"'","")</f>
        <v>'id'</v>
      </c>
      <c r="E371" s="7" t="str">
        <f>IF(VLOOKUP([Field],Columns[],4,0)&lt;&gt;0,", "&amp;IF(ISERR(SEARCH(",",VLOOKUP([Field],Columns[],4,0))),"'"&amp;VLOOKUP([Field],Columns[],4,0)&amp;"'",VLOOKUP([Field],Columns[],4,0))&amp;")",")")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$table-&gt;bigIncrements('id');</v>
      </c>
    </row>
    <row r="372" spans="1:11">
      <c r="A372" s="4" t="s">
        <v>1290</v>
      </c>
      <c r="B372" s="4" t="s">
        <v>900</v>
      </c>
      <c r="C372" s="4" t="str">
        <f>VLOOKUP([Field],Columns[],2,0)&amp;"("</f>
        <v>foreignCascade(</v>
      </c>
      <c r="D372" s="4" t="str">
        <f>IF(VLOOKUP([Field],Columns[],3,0)&lt;&gt;"","'"&amp;VLOOKUP([Field],Columns[],3,0)&amp;"'","")</f>
        <v>'user'</v>
      </c>
      <c r="E37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$table-&gt;foreignCascade('user', 'users');</v>
      </c>
    </row>
    <row r="373" spans="1:11">
      <c r="A373" s="4" t="s">
        <v>1290</v>
      </c>
      <c r="B373" s="4" t="s">
        <v>1293</v>
      </c>
      <c r="C373" s="4" t="str">
        <f>VLOOKUP([Field],Columns[],2,0)&amp;"("</f>
        <v>foreignCascade(</v>
      </c>
      <c r="D373" s="4" t="str">
        <f>IF(VLOOKUP([Field],Columns[],3,0)&lt;&gt;"","'"&amp;VLOOKUP([Field],Columns[],3,0)&amp;"'","")</f>
        <v>'setting'</v>
      </c>
      <c r="E373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$table-&gt;foreignCascade('setting', 'settings');</v>
      </c>
    </row>
    <row r="374" spans="1:11">
      <c r="A374" s="4" t="s">
        <v>1290</v>
      </c>
      <c r="B374" s="4" t="s">
        <v>44</v>
      </c>
      <c r="C374" s="4" t="str">
        <f>VLOOKUP([Field],Columns[],2,0)&amp;"("</f>
        <v>string(</v>
      </c>
      <c r="D374" s="4" t="str">
        <f>IF(VLOOKUP([Field],Columns[],3,0)&lt;&gt;"","'"&amp;VLOOKUP([Field],Columns[],3,0)&amp;"'","")</f>
        <v>'value'</v>
      </c>
      <c r="E374" s="7" t="str">
        <f>IF(VLOOKUP([Field],Columns[],4,0)&lt;&gt;0,", "&amp;IF(ISERR(SEARCH(",",VLOOKUP([Field],Columns[],4,0))),"'"&amp;VLOOKUP([Field],Columns[],4,0)&amp;"'",VLOOKUP([Field],Columns[],4,0))&amp;")",")")</f>
        <v>, '256')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$table-&gt;string('value', '256')-&gt;nullable();</v>
      </c>
    </row>
    <row r="375" spans="1:11">
      <c r="A375" s="4" t="s">
        <v>1290</v>
      </c>
      <c r="B375" s="4" t="s">
        <v>776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'status'</v>
      </c>
      <c r="E37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-&gt;default('Active')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6" spans="1:11">
      <c r="A376" s="4" t="s">
        <v>1290</v>
      </c>
      <c r="B376" s="4" t="s">
        <v>288</v>
      </c>
      <c r="C376" s="4" t="str">
        <f>VLOOKUP([Field],Columns[],2,0)&amp;"("</f>
        <v>audit(</v>
      </c>
      <c r="D376" s="4" t="str">
        <f>IF(VLOOKUP([Field],Columns[],3,0)&lt;&gt;"","'"&amp;VLOOKUP([Field],Columns[],3,0)&amp;"'","")</f>
        <v/>
      </c>
      <c r="E376" s="7" t="str">
        <f>IF(VLOOKUP([Field],Columns[],4,0)&lt;&gt;0,", "&amp;IF(ISERR(SEARCH(",",VLOOKUP([Field],Columns[],4,0))),"'"&amp;VLOOKUP([Field],Columns[],4,0)&amp;"'",VLOOKUP([Field],Columns[],4,0))&amp;")",")")</f>
        <v>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$table-&gt;audit();</v>
      </c>
    </row>
    <row r="377" spans="1:11">
      <c r="A377" s="4" t="s">
        <v>1805</v>
      </c>
      <c r="B377" s="4" t="s">
        <v>21</v>
      </c>
      <c r="C377" s="4" t="str">
        <f>VLOOKUP([Field],Columns[],2,0)&amp;"("</f>
        <v>bigIncrements(</v>
      </c>
      <c r="D377" s="4" t="str">
        <f>IF(VLOOKUP([Field],Columns[],3,0)&lt;&gt;"","'"&amp;VLOOKUP([Field],Columns[],3,0)&amp;"'","")</f>
        <v>'id'</v>
      </c>
      <c r="E377" s="7" t="str">
        <f>IF(VLOOKUP([Field],Columns[],4,0)&lt;&gt;0,", "&amp;IF(ISERR(SEARCH(",",VLOOKUP([Field],Columns[],4,0))),"'"&amp;VLOOKUP([Field],Columns[],4,0)&amp;"'",VLOOKUP([Field],Columns[],4,0))&amp;")",")")</f>
        <v>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$table-&gt;bigIncrements('id');</v>
      </c>
    </row>
    <row r="378" spans="1:11">
      <c r="A378" s="4" t="s">
        <v>1805</v>
      </c>
      <c r="B378" s="4" t="s">
        <v>848</v>
      </c>
      <c r="C378" s="4" t="str">
        <f>VLOOKUP([Field],Columns[],2,0)&amp;"("</f>
        <v>char(</v>
      </c>
      <c r="D378" s="4" t="str">
        <f>IF(VLOOKUP([Field],Columns[],3,0)&lt;&gt;"","'"&amp;VLOOKUP([Field],Columns[],3,0)&amp;"'","")</f>
        <v>'docno'</v>
      </c>
      <c r="E378" s="7" t="str">
        <f>IF(VLOOKUP([Field],Columns[],4,0)&lt;&gt;0,", "&amp;IF(ISERR(SEARCH(",",VLOOKUP([Field],Columns[],4,0))),"'"&amp;VLOOKUP([Field],Columns[],4,0)&amp;"'",VLOOKUP([Field],Columns[],4,0))&amp;")",")")</f>
        <v>, '20')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-&gt;index()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$table-&gt;char('docno', '20')-&gt;nullable()-&gt;index();</v>
      </c>
    </row>
    <row r="379" spans="1:11">
      <c r="A379" s="4" t="s">
        <v>1805</v>
      </c>
      <c r="B379" s="4" t="s">
        <v>916</v>
      </c>
      <c r="C379" s="4" t="str">
        <f>VLOOKUP([Field],Columns[],2,0)&amp;"("</f>
        <v>char(</v>
      </c>
      <c r="D379" s="4" t="str">
        <f>IF(VLOOKUP([Field],Columns[],3,0)&lt;&gt;"","'"&amp;VLOOKUP([Field],Columns[],3,0)&amp;"'","")</f>
        <v>'fycode'</v>
      </c>
      <c r="E379" s="7" t="str">
        <f>IF(VLOOKUP([Field],Columns[],4,0)&lt;&gt;0,", "&amp;IF(ISERR(SEARCH(",",VLOOKUP([Field],Columns[],4,0))),"'"&amp;VLOOKUP([Field],Columns[],4,0)&amp;"'",VLOOKUP([Field],Columns[],4,0))&amp;")",")")</f>
        <v>, '5')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-&gt;index()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$table-&gt;char('fycode', '5')-&gt;nullable()-&gt;index();</v>
      </c>
    </row>
    <row r="380" spans="1:11">
      <c r="A380" s="4" t="s">
        <v>1805</v>
      </c>
      <c r="B380" s="4" t="s">
        <v>869</v>
      </c>
      <c r="C380" s="4" t="str">
        <f>VLOOKUP([Field],Columns[],2,0)&amp;"("</f>
        <v>char(</v>
      </c>
      <c r="D380" s="4" t="str">
        <f>IF(VLOOKUP([Field],Columns[],3,0)&lt;&gt;"","'"&amp;VLOOKUP([Field],Columns[],3,0)&amp;"'","")</f>
        <v>'fncode'</v>
      </c>
      <c r="E380" s="7" t="str">
        <f>IF(VLOOKUP([Field],Columns[],4,0)&lt;&gt;0,", "&amp;IF(ISERR(SEARCH(",",VLOOKUP([Field],Columns[],4,0))),"'"&amp;VLOOKUP([Field],Columns[],4,0)&amp;"'",VLOOKUP([Field],Columns[],4,0))&amp;")",")")</f>
        <v>, '5')</v>
      </c>
      <c r="F380" s="4" t="str">
        <f>IF(VLOOKUP([Field],Columns[],5,0)=0,"","-&gt;"&amp;VLOOKUP([Field],Columns[],5,0))</f>
        <v>-&gt;nullable()</v>
      </c>
      <c r="G380" s="4" t="str">
        <f>IF(VLOOKUP([Field],Columns[],6,0)=0,"","-&gt;"&amp;VLOOKUP([Field],Columns[],6,0))</f>
        <v>-&gt;index()</v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$table-&gt;char('fncode', '5')-&gt;nullable()-&gt;index();</v>
      </c>
    </row>
    <row r="381" spans="1:11">
      <c r="A381" s="4" t="s">
        <v>1805</v>
      </c>
      <c r="B381" s="4" t="s">
        <v>911</v>
      </c>
      <c r="C381" s="4" t="str">
        <f>VLOOKUP([Field],Columns[],2,0)&amp;"("</f>
        <v>foreignNullable(</v>
      </c>
      <c r="D381" s="4" t="str">
        <f>IF(VLOOKUP([Field],Columns[],3,0)&lt;&gt;"","'"&amp;VLOOKUP([Field],Columns[],3,0)&amp;"'","")</f>
        <v>'user'</v>
      </c>
      <c r="E38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$table-&gt;foreignNullable('user', 'users');</v>
      </c>
    </row>
    <row r="382" spans="1:11">
      <c r="A382" s="4" t="s">
        <v>1805</v>
      </c>
      <c r="B382" s="4" t="s">
        <v>1807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'mode'</v>
      </c>
      <c r="E382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-&gt;default('Cash')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3" spans="1:11">
      <c r="A383" s="4" t="s">
        <v>1805</v>
      </c>
      <c r="B383" s="4" t="s">
        <v>963</v>
      </c>
      <c r="C383" s="4" t="str">
        <f>VLOOKUP([Field],Columns[],2,0)&amp;"("</f>
        <v>foreignNullable(</v>
      </c>
      <c r="D383" s="4" t="str">
        <f>IF(VLOOKUP([Field],Columns[],3,0)&lt;&gt;"","'"&amp;VLOOKUP([Field],Columns[],3,0)&amp;"'","")</f>
        <v>'customer'</v>
      </c>
      <c r="E38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$table-&gt;foreignNullable('customer', 'users');</v>
      </c>
    </row>
    <row r="384" spans="1:11">
      <c r="A384" s="4" t="s">
        <v>1805</v>
      </c>
      <c r="B384" s="4" t="s">
        <v>842</v>
      </c>
      <c r="C384" s="4" t="str">
        <f>VLOOKUP([Field],Columns[],2,0)&amp;"("</f>
        <v>timestamp(</v>
      </c>
      <c r="D384" s="4" t="str">
        <f>IF(VLOOKUP([Field],Columns[],3,0)&lt;&gt;"","'"&amp;VLOOKUP([Field],Columns[],3,0)&amp;"'","")</f>
        <v>'date'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-&gt;default(DB::raw('CURRENT_TIMESTAMP'))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5" spans="1:11">
      <c r="A385" s="4" t="s">
        <v>1805</v>
      </c>
      <c r="B385" s="4" t="s">
        <v>979</v>
      </c>
      <c r="C385" s="4" t="str">
        <f>VLOOKUP([Field],Columns[],2,0)&amp;"("</f>
        <v>decimal(</v>
      </c>
      <c r="D385" s="4" t="str">
        <f>IF(VLOOKUP([Field],Columns[],3,0)&lt;&gt;"","'"&amp;VLOOKUP([Field],Columns[],3,0)&amp;"'","")</f>
        <v>'amount'</v>
      </c>
      <c r="E385" s="7" t="str">
        <f>IF(VLOOKUP([Field],Columns[],4,0)&lt;&gt;0,", "&amp;IF(ISERR(SEARCH(",",VLOOKUP([Field],Columns[],4,0))),"'"&amp;VLOOKUP([Field],Columns[],4,0)&amp;"'",VLOOKUP([Field],Columns[],4,0))&amp;")",")")</f>
        <v>, 30,10)</v>
      </c>
      <c r="F385" s="4" t="str">
        <f>IF(VLOOKUP([Field],Columns[],5,0)=0,"","-&gt;"&amp;VLOOKUP([Field],Columns[],5,0))</f>
        <v>-&gt;default(0)</v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$table-&gt;decimal('amount', 30,10)-&gt;default(0);</v>
      </c>
    </row>
    <row r="386" spans="1:11">
      <c r="A386" s="4" t="s">
        <v>1805</v>
      </c>
      <c r="B386" s="5" t="s">
        <v>1810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'bank'</v>
      </c>
      <c r="E386" s="8" t="str">
        <f>IF(VLOOKUP([Field],Columns[],4,0)&lt;&gt;0,", "&amp;IF(ISERR(SEARCH(",",VLOOKUP([Field],Columns[],4,0))),"'"&amp;VLOOKUP([Field],Columns[],4,0)&amp;"'",VLOOKUP([Field],Columns[],4,0))&amp;")",")")</f>
        <v>, '60')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$table-&gt;string('bank', '60')-&gt;nullable();</v>
      </c>
    </row>
    <row r="387" spans="1:11">
      <c r="A387" s="4" t="s">
        <v>1805</v>
      </c>
      <c r="B387" s="5" t="s">
        <v>1811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'cheque'</v>
      </c>
      <c r="E387" s="8" t="str">
        <f>IF(VLOOKUP([Field],Columns[],4,0)&lt;&gt;0,", "&amp;IF(ISERR(SEARCH(",",VLOOKUP([Field],Columns[],4,0))),"'"&amp;VLOOKUP([Field],Columns[],4,0)&amp;"'",VLOOKUP([Field],Columns[],4,0))&amp;")",")")</f>
        <v>, '60')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$table-&gt;string('cheque', '60')-&gt;nullable();</v>
      </c>
    </row>
    <row r="388" spans="1:11">
      <c r="A388" s="4" t="s">
        <v>1805</v>
      </c>
      <c r="B388" s="4" t="s">
        <v>1812</v>
      </c>
      <c r="C388" s="4" t="str">
        <f>VLOOKUP([Field],Columns[],2,0)&amp;"("</f>
        <v>datetime(</v>
      </c>
      <c r="D388" s="4" t="str">
        <f>IF(VLOOKUP([Field],Columns[],3,0)&lt;&gt;"","'"&amp;VLOOKUP([Field],Columns[],3,0)&amp;"'","")</f>
        <v>'cheque_date'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-&gt;nullable()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$table-&gt;datetime('cheque_date')-&gt;nullable();</v>
      </c>
    </row>
    <row r="389" spans="1:11">
      <c r="A389" s="4" t="s">
        <v>1805</v>
      </c>
      <c r="B389" s="4" t="s">
        <v>1770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'_ref'</v>
      </c>
      <c r="E389" s="7" t="str">
        <f>IF(VLOOKUP([Field],Columns[],4,0)&lt;&gt;0,", "&amp;IF(ISERR(SEARCH(",",VLOOKUP([Field],Columns[],4,0))),"'"&amp;VLOOKUP([Field],Columns[],4,0)&amp;"'",VLOOKUP([Field],Columns[],4,0))&amp;")",")")</f>
        <v>, '30')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$table-&gt;char('_ref', '30')-&gt;nullable()-&gt;index();</v>
      </c>
    </row>
    <row r="390" spans="1:11">
      <c r="A390" s="4" t="s">
        <v>1805</v>
      </c>
      <c r="B390" s="4" t="s">
        <v>776</v>
      </c>
      <c r="C390" s="4" t="str">
        <f>VLOOKUP([Field],Columns[],2,0)&amp;"("</f>
        <v>enum(</v>
      </c>
      <c r="D390" s="4" t="str">
        <f>IF(VLOOKUP([Field],Columns[],3,0)&lt;&gt;"","'"&amp;VLOOKUP([Field],Columns[],3,0)&amp;"'","")</f>
        <v>'status'</v>
      </c>
      <c r="E39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0" s="4" t="str">
        <f>IF(VLOOKUP([Field],Columns[],5,0)=0,"","-&gt;"&amp;VLOOKUP([Field],Columns[],5,0))</f>
        <v>-&gt;nullable()</v>
      </c>
      <c r="G390" s="4" t="str">
        <f>IF(VLOOKUP([Field],Columns[],6,0)=0,"","-&gt;"&amp;VLOOKUP([Field],Columns[],6,0))</f>
        <v>-&gt;default('Active')</v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1" spans="1:11">
      <c r="A391" s="4" t="s">
        <v>1805</v>
      </c>
      <c r="B391" s="4" t="s">
        <v>288</v>
      </c>
      <c r="C391" s="5" t="str">
        <f>VLOOKUP([Field],Columns[],2,0)&amp;"("</f>
        <v>audit(</v>
      </c>
      <c r="D391" s="5" t="str">
        <f>IF(VLOOKUP([Field],Columns[],3,0)&lt;&gt;"","'"&amp;VLOOKUP([Field],Columns[],3,0)&amp;"'","")</f>
        <v/>
      </c>
      <c r="E391" s="8" t="str">
        <f>IF(VLOOKUP([Field],Columns[],4,0)&lt;&gt;0,", "&amp;IF(ISERR(SEARCH(",",VLOOKUP([Field],Columns[],4,0))),"'"&amp;VLOOKUP([Field],Columns[],4,0)&amp;"'",VLOOKUP([Field],Columns[],4,0))&amp;")",")")</f>
        <v>)</v>
      </c>
      <c r="F391" s="5" t="str">
        <f>IF(VLOOKUP([Field],Columns[],5,0)=0,"","-&gt;"&amp;VLOOKUP([Field],Columns[],5,0))</f>
        <v/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$table-&gt;audit();</v>
      </c>
    </row>
    <row r="392" spans="1:11">
      <c r="A392" s="4" t="s">
        <v>1840</v>
      </c>
      <c r="B392" s="4" t="s">
        <v>21</v>
      </c>
      <c r="C392" s="4" t="str">
        <f>VLOOKUP([Field],Columns[],2,0)&amp;"("</f>
        <v>bigIncrements(</v>
      </c>
      <c r="D392" s="4" t="str">
        <f>IF(VLOOKUP([Field],Columns[],3,0)&lt;&gt;"","'"&amp;VLOOKUP([Field],Columns[],3,0)&amp;"'","")</f>
        <v>'id'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/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$table-&gt;bigIncrements('id');</v>
      </c>
    </row>
    <row r="393" spans="1:11">
      <c r="A393" s="4" t="s">
        <v>1840</v>
      </c>
      <c r="B393" s="4" t="s">
        <v>869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'fncode'</v>
      </c>
      <c r="E393" s="7" t="str">
        <f>IF(VLOOKUP([Field],Columns[],4,0)&lt;&gt;0,", "&amp;IF(ISERR(SEARCH(",",VLOOKUP([Field],Columns[],4,0))),"'"&amp;VLOOKUP([Field],Columns[],4,0)&amp;"'",VLOOKUP([Field],Columns[],4,0))&amp;")",")")</f>
        <v>, '5')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$table-&gt;char('fncode', '5')-&gt;nullable()-&gt;index();</v>
      </c>
    </row>
    <row r="394" spans="1:11">
      <c r="A394" s="4" t="s">
        <v>1840</v>
      </c>
      <c r="B394" s="4" t="s">
        <v>911</v>
      </c>
      <c r="C394" s="4" t="str">
        <f>VLOOKUP([Field],Columns[],2,0)&amp;"("</f>
        <v>foreignNullable(</v>
      </c>
      <c r="D394" s="4" t="str">
        <f>IF(VLOOKUP([Field],Columns[],3,0)&lt;&gt;"","'"&amp;VLOOKUP([Field],Columns[],3,0)&amp;"'","")</f>
        <v>'user'</v>
      </c>
      <c r="E39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4" s="4" t="str">
        <f>IF(VLOOKUP([Field],Columns[],5,0)=0,"","-&gt;"&amp;VLOOKUP([Field],Columns[],5,0))</f>
        <v/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$table-&gt;foreignNullable('user', 'users');</v>
      </c>
    </row>
    <row r="395" spans="1:11">
      <c r="A395" s="4" t="s">
        <v>1840</v>
      </c>
      <c r="B395" s="4" t="s">
        <v>831</v>
      </c>
      <c r="C395" s="4" t="str">
        <f>VLOOKUP([Field],Columns[],2,0)&amp;"("</f>
        <v>foreignNullable(</v>
      </c>
      <c r="D395" s="4" t="str">
        <f>IF(VLOOKUP([Field],Columns[],3,0)&lt;&gt;"","'"&amp;VLOOKUP([Field],Columns[],3,0)&amp;"'","")</f>
        <v>'store'</v>
      </c>
      <c r="E3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$table-&gt;foreignNullable('store', 'stores');</v>
      </c>
    </row>
    <row r="396" spans="1:11">
      <c r="A396" s="4" t="s">
        <v>1840</v>
      </c>
      <c r="B396" s="4" t="s">
        <v>1841</v>
      </c>
      <c r="C396" s="5" t="str">
        <f>VLOOKUP([Field],Columns[],2,0)&amp;"("</f>
        <v>unsignedInteger(</v>
      </c>
      <c r="D396" s="5" t="str">
        <f>IF(VLOOKUP([Field],Columns[],3,0)&lt;&gt;"","'"&amp;VLOOKUP([Field],Columns[],3,0)&amp;"'","")</f>
        <v>'start_num'</v>
      </c>
      <c r="E396" s="8" t="str">
        <f>IF(VLOOKUP([Field],Columns[],4,0)&lt;&gt;0,", "&amp;IF(ISERR(SEARCH(",",VLOOKUP([Field],Columns[],4,0))),"'"&amp;VLOOKUP([Field],Columns[],4,0)&amp;"'",VLOOKUP([Field],Columns[],4,0))&amp;")",")")</f>
        <v>)</v>
      </c>
      <c r="F396" s="5" t="str">
        <f>IF(VLOOKUP([Field],Columns[],5,0)=0,"","-&gt;"&amp;VLOOKUP([Field],Columns[],5,0))</f>
        <v>-&gt;nullable()</v>
      </c>
      <c r="G396" s="5" t="str">
        <f>IF(VLOOKUP([Field],Columns[],6,0)=0,"","-&gt;"&amp;VLOOKUP([Field],Columns[],6,0))</f>
        <v/>
      </c>
      <c r="H396" s="5" t="str">
        <f>IF(VLOOKUP([Field],Columns[],7,0)=0,"","-&gt;"&amp;VLOOKUP([Field],Columns[],7,0))</f>
        <v/>
      </c>
      <c r="I396" s="5" t="str">
        <f>IF(VLOOKUP([Field],Columns[],8,0)=0,"","-&gt;"&amp;VLOOKUP([Field],Columns[],8,0))</f>
        <v/>
      </c>
      <c r="J396" s="5" t="str">
        <f>IF(VLOOKUP([Field],Columns[],9,0)=0,"","-&gt;"&amp;VLOOKUP([Field],Columns[],9,0))</f>
        <v/>
      </c>
      <c r="K396" s="5" t="str">
        <f>"$table-&gt;"&amp;[Type]&amp;[Name]&amp;[Arg2]&amp;[Method1]&amp;[Method2]&amp;[Method3]&amp;[Method4]&amp;[Method5]&amp;";"</f>
        <v>$table-&gt;unsignedInteger('start_num')-&gt;nullable();</v>
      </c>
    </row>
    <row r="397" spans="1:11">
      <c r="A397" s="4" t="s">
        <v>1840</v>
      </c>
      <c r="B397" s="4" t="s">
        <v>1842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'end_num'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$table-&gt;unsignedInteger('end_num')-&gt;nullable();</v>
      </c>
    </row>
    <row r="398" spans="1:11">
      <c r="A398" s="4" t="s">
        <v>1840</v>
      </c>
      <c r="B398" s="4" t="s">
        <v>837</v>
      </c>
      <c r="C398" s="4" t="str">
        <f>VLOOKUP([Field],Columns[],2,0)&amp;"("</f>
        <v>decimal(</v>
      </c>
      <c r="D398" s="4" t="str">
        <f>IF(VLOOKUP([Field],Columns[],3,0)&lt;&gt;"","'"&amp;VLOOKUP([Field],Columns[],3,0)&amp;"'","")</f>
        <v>'quantity'</v>
      </c>
      <c r="E398" s="7" t="str">
        <f>IF(VLOOKUP([Field],Columns[],4,0)&lt;&gt;0,", "&amp;IF(ISERR(SEARCH(",",VLOOKUP([Field],Columns[],4,0))),"'"&amp;VLOOKUP([Field],Columns[],4,0)&amp;"'",VLOOKUP([Field],Columns[],4,0))&amp;")",")")</f>
        <v>, 30,10)</v>
      </c>
      <c r="F398" s="4" t="str">
        <f>IF(VLOOKUP([Field],Columns[],5,0)=0,"","-&gt;"&amp;VLOOKUP([Field],Columns[],5,0))</f>
        <v>-&gt;default(1)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$table-&gt;decimal('quantity', 30,10)-&gt;default(1);</v>
      </c>
    </row>
    <row r="399" spans="1:11">
      <c r="A399" s="4" t="s">
        <v>1840</v>
      </c>
      <c r="B399" s="4" t="s">
        <v>1861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'current'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-&gt;nullable()</v>
      </c>
      <c r="G399" s="4" t="str">
        <f>IF(VLOOKUP([Field],Columns[],6,0)=0,"","-&gt;"&amp;VLOOKUP([Field],Columns[],6,0))</f>
        <v>-&gt;default(0)</v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$table-&gt;unsignedInteger('current')-&gt;nullable()-&gt;default(0);</v>
      </c>
    </row>
    <row r="400" spans="1:11">
      <c r="A400" s="4" t="s">
        <v>1840</v>
      </c>
      <c r="B400" s="4" t="s">
        <v>1844</v>
      </c>
      <c r="C400" s="4" t="str">
        <f>VLOOKUP([Field],Columns[],2,0)&amp;"("</f>
        <v>enum(</v>
      </c>
      <c r="D400" s="4" t="str">
        <f>IF(VLOOKUP([Field],Columns[],3,0)&lt;&gt;"","'"&amp;VLOOKUP([Field],Columns[],3,0)&amp;"'","")</f>
        <v>'progress'</v>
      </c>
      <c r="E400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>-&gt;default('Awaiting')</v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1" spans="1:11">
      <c r="A401" s="4" t="s">
        <v>1840</v>
      </c>
      <c r="B401" s="4" t="s">
        <v>776</v>
      </c>
      <c r="C401" s="4" t="str">
        <f>VLOOKUP([Field],Columns[],2,0)&amp;"("</f>
        <v>enum(</v>
      </c>
      <c r="D401" s="4" t="str">
        <f>IF(VLOOKUP([Field],Columns[],3,0)&lt;&gt;"","'"&amp;VLOOKUP([Field],Columns[],3,0)&amp;"'","")</f>
        <v>'status'</v>
      </c>
      <c r="E4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>-&gt;default('Active')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2" spans="1:11">
      <c r="A402" s="4" t="s">
        <v>1840</v>
      </c>
      <c r="B402" s="4" t="s">
        <v>288</v>
      </c>
      <c r="C402" s="4" t="str">
        <f>VLOOKUP([Field],Columns[],2,0)&amp;"("</f>
        <v>audit(</v>
      </c>
      <c r="D402" s="4" t="str">
        <f>IF(VLOOKUP([Field],Columns[],3,0)&lt;&gt;"","'"&amp;VLOOKUP([Field],Columns[],3,0)&amp;"'","")</f>
        <v/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/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450" priority="8"/>
  </conditionalFormatting>
  <conditionalFormatting sqref="B339">
    <cfRule type="duplicateValues" dxfId="449" priority="7"/>
  </conditionalFormatting>
  <conditionalFormatting sqref="B157:B158">
    <cfRule type="duplicateValues" dxfId="448" priority="6"/>
  </conditionalFormatting>
  <conditionalFormatting sqref="B112:B115">
    <cfRule type="duplicateValues" dxfId="447" priority="4"/>
  </conditionalFormatting>
  <conditionalFormatting sqref="B383">
    <cfRule type="duplicateValues" dxfId="446" priority="3"/>
  </conditionalFormatting>
  <conditionalFormatting sqref="B396:B397">
    <cfRule type="duplicateValues" dxfId="445" priority="2"/>
  </conditionalFormatting>
  <conditionalFormatting sqref="B396:B397">
    <cfRule type="duplicateValues" dxfId="444" priority="1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abSelected="1" topLeftCell="B31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1581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1752</v>
      </c>
      <c r="E4" s="67" t="s">
        <v>1753</v>
      </c>
      <c r="F4" s="67" t="s">
        <v>1754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1755</v>
      </c>
      <c r="E5" s="67" t="s">
        <v>1756</v>
      </c>
      <c r="F5" s="67" t="s">
        <v>1757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1323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1583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1584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1796</v>
      </c>
      <c r="E41" s="67" t="s">
        <v>1586</v>
      </c>
      <c r="F41" s="67" t="s">
        <v>1591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1795</v>
      </c>
      <c r="E42" s="67" t="s">
        <v>1751</v>
      </c>
      <c r="F42" s="67" t="s">
        <v>1592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1797</v>
      </c>
      <c r="E43" s="67" t="s">
        <v>1588</v>
      </c>
      <c r="F43" s="67" t="s">
        <v>1863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1798</v>
      </c>
      <c r="E44" s="67" t="s">
        <v>1587</v>
      </c>
      <c r="F44" s="67" t="s">
        <v>1593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1799</v>
      </c>
      <c r="E45" s="67" t="s">
        <v>1589</v>
      </c>
      <c r="F45" s="67" t="s">
        <v>1594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1800</v>
      </c>
      <c r="E46" s="67" t="s">
        <v>1590</v>
      </c>
      <c r="F46" s="67" t="s">
        <v>1595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1801</v>
      </c>
      <c r="E47" s="67" t="s">
        <v>1598</v>
      </c>
      <c r="F47" s="67" t="s">
        <v>1597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1802</v>
      </c>
      <c r="E48" s="67" t="s">
        <v>1599</v>
      </c>
      <c r="F48" s="67" t="s">
        <v>1596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1600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1601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1602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1603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1604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1584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1790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1584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1606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1584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1584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1605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1584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1608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1584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1604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1567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1758</v>
      </c>
      <c r="E61" s="67" t="s">
        <v>1754</v>
      </c>
      <c r="F61" s="67" t="s">
        <v>1759</v>
      </c>
      <c r="G61" s="67" t="s">
        <v>1760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1761</v>
      </c>
      <c r="E62" s="67" t="s">
        <v>1581</v>
      </c>
      <c r="F62" s="67" t="s">
        <v>1762</v>
      </c>
      <c r="G62" s="67" t="s">
        <v>1763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1615</v>
      </c>
      <c r="E63" s="67" t="s">
        <v>1764</v>
      </c>
      <c r="F63" s="67" t="s">
        <v>1618</v>
      </c>
      <c r="G63" s="67" t="s">
        <v>1765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1766</v>
      </c>
      <c r="E64" s="67" t="s">
        <v>1767</v>
      </c>
      <c r="F64" s="67" t="s">
        <v>1768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1646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1585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1583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1584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1585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1585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1585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1585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1585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1585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1585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1585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1585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1585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1585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1585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1585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1585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1585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1585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1585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1585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1585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1585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1585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1585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1585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1585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1585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1839</v>
      </c>
      <c r="B71" s="4" t="s">
        <v>1805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1585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18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1323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\Milestone\SS\Model\Setting::truncate()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TableData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[[TRCode]:[15]]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\Milestone\SS\Model\Setting::truncate()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'SALESB2CFNCODE', </v>
      </c>
      <c r="E9" s="50" t="str">
        <f t="shared" ca="1" si="2"/>
        <v xml:space="preserve">'description' =&gt; 'Function code used in sales form', </v>
      </c>
      <c r="F9" s="50" t="str">
        <f t="shared" ca="1" si="2"/>
        <v xml:space="preserve">'value' =&gt; 'SL1',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'SALESB2BFNCODE', </v>
      </c>
      <c r="E10" s="50" t="str">
        <f t="shared" ca="1" si="2"/>
        <v xml:space="preserve">'description' =&gt; 'Function code used in sales form B2C', </v>
      </c>
      <c r="F10" s="50" t="str">
        <f t="shared" ca="1" si="2"/>
        <v xml:space="preserve">'value' =&gt; 'SL2',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'SALESRETURNFNCODE', </v>
      </c>
      <c r="E11" s="50" t="str">
        <f t="shared" ca="1" si="2"/>
        <v xml:space="preserve">'description' =&gt; 'Function code used in sales return form', </v>
      </c>
      <c r="F11" s="50" t="str">
        <f t="shared" ca="1" si="2"/>
        <v xml:space="preserve">'value' =&gt; 'SR1',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'SALESORDERFNCODE', </v>
      </c>
      <c r="E12" s="50" t="str">
        <f t="shared" ca="1" si="2"/>
        <v xml:space="preserve">'description' =&gt; 'Function code used in sales order form', </v>
      </c>
      <c r="F12" s="50" t="str">
        <f t="shared" ca="1" si="2"/>
        <v xml:space="preserve">'value' =&gt; 'SO1',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'CASHRECEIPTFNCODE', </v>
      </c>
      <c r="E13" s="50" t="str">
        <f t="shared" ca="1" si="2"/>
        <v xml:space="preserve">'description' =&gt; 'Function code used in cash receipt form', </v>
      </c>
      <c r="F13" s="50" t="str">
        <f t="shared" ca="1" si="2"/>
        <v xml:space="preserve">'value' =&gt; 'CR1',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'CHEQUERECEIPTFNCODE', </v>
      </c>
      <c r="E14" s="50" t="str">
        <f t="shared" ca="1" si="2"/>
        <v xml:space="preserve">'description' =&gt; 'Function code used in cheque receipt form', </v>
      </c>
      <c r="F14" s="50" t="str">
        <f t="shared" ca="1" si="2"/>
        <v xml:space="preserve">'value' =&gt; 'BR1',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'STOCKTRANSFERINFNCODE', </v>
      </c>
      <c r="E15" s="50" t="str">
        <f t="shared" ca="1" si="2"/>
        <v xml:space="preserve">'description' =&gt; 'Function code used in stock transfer IN form', </v>
      </c>
      <c r="F15" s="50" t="str">
        <f t="shared" ca="1" si="2"/>
        <v xml:space="preserve">'value' =&gt; 'MT1',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'STOCKTRANSFEROUTFNCODE', </v>
      </c>
      <c r="E16" s="50" t="str">
        <f t="shared" ca="1" si="2"/>
        <v xml:space="preserve">'description' =&gt; 'Function code used in stock transfer OUT form', </v>
      </c>
      <c r="F16" s="50" t="str">
        <f t="shared" ca="1" si="2"/>
        <v xml:space="preserve">'value' =&gt; 'MT2',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>\DB::statement('set foreign_key_checks = ' . $_);</v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topLeftCell="F19" workbookViewId="0">
      <selection activeCell="M32" sqref="M32:M3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1672</v>
      </c>
      <c r="Q6" s="4" t="s">
        <v>1673</v>
      </c>
      <c r="R6" s="4" t="s">
        <v>1670</v>
      </c>
      <c r="S6" s="4" t="s">
        <v>1671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1708</v>
      </c>
      <c r="Q7" s="4" t="s">
        <v>1709</v>
      </c>
      <c r="R7" s="4" t="s">
        <v>1706</v>
      </c>
      <c r="S7" s="4" t="s">
        <v>1707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1855</v>
      </c>
      <c r="G32" s="4" t="s">
        <v>1855</v>
      </c>
      <c r="H32" s="7" t="str">
        <f>"Milestone\SS\Model"</f>
        <v>Milestone\SS\Model</v>
      </c>
      <c r="I32" s="4" t="s">
        <v>1805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1856</v>
      </c>
      <c r="F33" s="4" t="s">
        <v>1857</v>
      </c>
      <c r="G33" s="4" t="s">
        <v>1857</v>
      </c>
      <c r="H33" s="7" t="str">
        <f>"Milestone\SS\Model"</f>
        <v>Milestone\SS\Model</v>
      </c>
      <c r="I33" s="4" t="s">
        <v>1840</v>
      </c>
      <c r="J33" s="4"/>
      <c r="K33" s="4"/>
      <c r="L33" s="4"/>
      <c r="M33" s="58">
        <f>[No]</f>
        <v>305131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6"/>
  <sheetViews>
    <sheetView topLeftCell="J1" workbookViewId="0">
      <selection activeCell="Q9" sqref="Q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1613</v>
      </c>
      <c r="V3" s="4" t="s">
        <v>1614</v>
      </c>
      <c r="W3" s="4" t="s">
        <v>1615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1773</v>
      </c>
      <c r="V4" s="4" t="s">
        <v>1774</v>
      </c>
      <c r="W4" s="4" t="s">
        <v>1775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1773</v>
      </c>
      <c r="V5" s="4" t="s">
        <v>1779</v>
      </c>
      <c r="W5" s="4" t="s">
        <v>1775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1786</v>
      </c>
      <c r="V6" s="4" t="s">
        <v>1788</v>
      </c>
      <c r="W6" s="4" t="s">
        <v>1787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1791</v>
      </c>
      <c r="V7" s="4" t="s">
        <v>1792</v>
      </c>
      <c r="W7" s="4" t="s">
        <v>1793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1858</v>
      </c>
      <c r="V8" s="4" t="s">
        <v>1859</v>
      </c>
      <c r="W8" s="4" t="s">
        <v>1860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1771</v>
      </c>
      <c r="J34" s="60" t="s">
        <v>1780</v>
      </c>
      <c r="K34" s="60" t="s">
        <v>1771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1559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1560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1771</v>
      </c>
      <c r="J60" s="60" t="s">
        <v>1772</v>
      </c>
      <c r="K60" s="60" t="s">
        <v>1771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1776</v>
      </c>
      <c r="J61" s="60" t="s">
        <v>1777</v>
      </c>
      <c r="K61" s="60" t="s">
        <v>1776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1778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1781</v>
      </c>
      <c r="J63" s="60" t="s">
        <v>1782</v>
      </c>
      <c r="K63" s="60" t="s">
        <v>1781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1783</v>
      </c>
      <c r="J64" s="60" t="s">
        <v>1785</v>
      </c>
      <c r="K64" s="60" t="s">
        <v>1783</v>
      </c>
      <c r="L64" s="60" t="s">
        <v>1784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1789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1794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</sheetData>
  <dataValidations count="1">
    <dataValidation type="list" allowBlank="1" showInputMessage="1" showErrorMessage="1" sqref="Q2:Q8 E2:F6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1580</v>
      </c>
      <c r="AB7" s="60">
        <f>VLOOKUP(ActionListNData[[#This Row],[Action Name]],ResourceAction[[Display]:[No]],3,0)</f>
        <v>332112</v>
      </c>
      <c r="AC7" s="60" t="s">
        <v>1619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1636</v>
      </c>
      <c r="AB8" s="16">
        <f>VLOOKUP(ActionListNData[[#This Row],[Action Name]],ResourceAction[[Display]:[No]],3,0)</f>
        <v>332115</v>
      </c>
      <c r="AC8" s="60" t="s">
        <v>1619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1644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1645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1670</v>
      </c>
      <c r="AB11" s="16">
        <f>VLOOKUP(ActionListNData[[#This Row],[Action Name]],ResourceAction[[Display]:[No]],3,0)</f>
        <v>332120</v>
      </c>
      <c r="AC11" s="60" t="s">
        <v>1575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1671</v>
      </c>
      <c r="AB12" s="16">
        <f>VLOOKUP(ActionListNData[[#This Row],[Action Name]],ResourceAction[[Display]:[No]],3,0)</f>
        <v>332119</v>
      </c>
      <c r="AC12" s="16" t="s">
        <v>1575</v>
      </c>
      <c r="AD12" s="16" t="s">
        <v>1662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1571</v>
      </c>
      <c r="G13" s="70" t="s">
        <v>1565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1572</v>
      </c>
      <c r="U13" s="90"/>
      <c r="V13" s="90"/>
      <c r="W13" s="90"/>
      <c r="X13" s="90"/>
      <c r="Y13" s="76">
        <f>[No]</f>
        <v>332111</v>
      </c>
      <c r="AA13" s="2" t="s">
        <v>1706</v>
      </c>
      <c r="AB13" s="60">
        <f>VLOOKUP(ActionListNData[[#This Row],[Action Name]],ResourceAction[[Display]:[No]],3,0)</f>
        <v>332123</v>
      </c>
      <c r="AC13" s="16" t="s">
        <v>1681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1576</v>
      </c>
      <c r="G14" s="70" t="s">
        <v>1577</v>
      </c>
      <c r="H14" s="70" t="s">
        <v>1631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1563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1578</v>
      </c>
      <c r="U14" s="90" t="s">
        <v>1579</v>
      </c>
      <c r="V14" s="90"/>
      <c r="W14" s="90"/>
      <c r="X14" s="90"/>
      <c r="Y14" s="76">
        <f>[No]</f>
        <v>332112</v>
      </c>
      <c r="AA14" s="2" t="s">
        <v>1707</v>
      </c>
      <c r="AB14" s="60">
        <f>VLOOKUP(ActionListNData[[#This Row],[Action Name]],ResourceAction[[Display]:[No]],3,0)</f>
        <v>332124</v>
      </c>
      <c r="AC14" s="16" t="s">
        <v>1681</v>
      </c>
      <c r="AD14" s="60" t="s">
        <v>1699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1621</v>
      </c>
      <c r="G15" s="70" t="s">
        <v>1622</v>
      </c>
      <c r="H15" s="70"/>
      <c r="I15" s="70"/>
      <c r="J15" s="70" t="s">
        <v>1618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1623</v>
      </c>
      <c r="U15" s="90"/>
      <c r="V15" s="90"/>
      <c r="W15" s="90"/>
      <c r="X15" s="90"/>
      <c r="Y15" s="76">
        <f>[No]</f>
        <v>332113</v>
      </c>
      <c r="AA15" s="2" t="s">
        <v>1729</v>
      </c>
      <c r="AB15" s="60">
        <f>VLOOKUP(ActionListNData[[#This Row],[Action Name]],ResourceAction[[Display]:[No]],3,0)</f>
        <v>332127</v>
      </c>
      <c r="AC15" s="60" t="s">
        <v>1619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1626</v>
      </c>
      <c r="G16" s="70" t="s">
        <v>1627</v>
      </c>
      <c r="H16" s="70"/>
      <c r="I16" s="70"/>
      <c r="J16" s="70" t="s">
        <v>1628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1629</v>
      </c>
      <c r="U16" s="90"/>
      <c r="V16" s="90"/>
      <c r="W16" s="90"/>
      <c r="X16" s="90"/>
      <c r="Y16" s="76">
        <f>[No]</f>
        <v>332114</v>
      </c>
      <c r="AA16" s="2" t="s">
        <v>1733</v>
      </c>
      <c r="AB16" s="60">
        <f>VLOOKUP(ActionListNData[[#This Row],[Action Name]],ResourceAction[[Display]:[No]],3,0)</f>
        <v>332128</v>
      </c>
      <c r="AC16" s="60" t="s">
        <v>1619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1632</v>
      </c>
      <c r="G17" s="70" t="s">
        <v>1633</v>
      </c>
      <c r="H17" s="70" t="s">
        <v>1634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1635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1578</v>
      </c>
      <c r="U17" s="90" t="s">
        <v>1629</v>
      </c>
      <c r="V17" s="90" t="s">
        <v>1648</v>
      </c>
      <c r="W17" s="90"/>
      <c r="X17" s="90"/>
      <c r="Y17" s="76">
        <f>[No]</f>
        <v>332115</v>
      </c>
      <c r="AA17" s="2" t="s">
        <v>1743</v>
      </c>
      <c r="AB17" s="60">
        <f>VLOOKUP(ActionListNData[[#This Row],[Action Name]],ResourceAction[[Display]:[No]],3,0)</f>
        <v>332129</v>
      </c>
      <c r="AC17" s="60" t="s">
        <v>1712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1640</v>
      </c>
      <c r="G18" s="38" t="s">
        <v>1641</v>
      </c>
      <c r="H18" s="38" t="s">
        <v>1642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1563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1643</v>
      </c>
      <c r="U18" s="99" t="s">
        <v>1579</v>
      </c>
      <c r="V18" s="90"/>
      <c r="W18" s="99"/>
      <c r="X18" s="99"/>
      <c r="Y18" s="55">
        <f>[No]</f>
        <v>332116</v>
      </c>
      <c r="AA18" s="2" t="s">
        <v>1744</v>
      </c>
      <c r="AB18" s="60">
        <f>VLOOKUP(ActionListNData[[#This Row],[Action Name]],ResourceAction[[Display]:[No]],3,0)</f>
        <v>332130</v>
      </c>
      <c r="AC18" s="60" t="s">
        <v>1712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1637</v>
      </c>
      <c r="G19" s="38" t="s">
        <v>1638</v>
      </c>
      <c r="H19" s="38" t="s">
        <v>1639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1635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1643</v>
      </c>
      <c r="U19" s="99" t="s">
        <v>1629</v>
      </c>
      <c r="V19" s="90" t="s">
        <v>1649</v>
      </c>
      <c r="W19" s="99"/>
      <c r="X19" s="99"/>
      <c r="Y19" s="55">
        <f>[No]</f>
        <v>332117</v>
      </c>
      <c r="AA19" s="2" t="s">
        <v>1750</v>
      </c>
      <c r="AB19" s="60">
        <f>VLOOKUP(ActionListNData[[#This Row],[Action Name]],ResourceAction[[Display]:[No]],3,0)</f>
        <v>332131</v>
      </c>
      <c r="AC19" s="60" t="s">
        <v>1716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1650</v>
      </c>
      <c r="G20" s="38" t="s">
        <v>1651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1579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1657</v>
      </c>
      <c r="G21" s="38" t="s">
        <v>1658</v>
      </c>
      <c r="H21" s="38" t="s">
        <v>1654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1659</v>
      </c>
      <c r="U21" s="99" t="s">
        <v>1666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1667</v>
      </c>
      <c r="G22" s="38" t="s">
        <v>1668</v>
      </c>
      <c r="H22" s="38" t="s">
        <v>1669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1666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1686</v>
      </c>
      <c r="G23" s="70" t="s">
        <v>1687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1688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1689</v>
      </c>
      <c r="G24" s="70" t="s">
        <v>1690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1691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1701</v>
      </c>
      <c r="G25" s="70" t="s">
        <v>1702</v>
      </c>
      <c r="H25" s="70" t="s">
        <v>1669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1703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1704</v>
      </c>
      <c r="G26" s="70" t="s">
        <v>1705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1688</v>
      </c>
      <c r="U26" s="90" t="s">
        <v>1703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1719</v>
      </c>
      <c r="G27" s="70" t="s">
        <v>1720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1721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1722</v>
      </c>
      <c r="G28" s="70" t="s">
        <v>1723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1724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1725</v>
      </c>
      <c r="G29" s="70" t="s">
        <v>1726</v>
      </c>
      <c r="H29" s="70" t="s">
        <v>1727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1563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1728</v>
      </c>
      <c r="U29" s="90" t="s">
        <v>1691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1730</v>
      </c>
      <c r="G30" s="70" t="s">
        <v>1731</v>
      </c>
      <c r="H30" s="70" t="s">
        <v>1732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1635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1728</v>
      </c>
      <c r="U30" s="90" t="s">
        <v>1688</v>
      </c>
      <c r="V30" s="90" t="s">
        <v>1734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1735</v>
      </c>
      <c r="G31" s="70" t="s">
        <v>1736</v>
      </c>
      <c r="H31" s="70" t="s">
        <v>1737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1563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1738</v>
      </c>
      <c r="U31" s="90" t="s">
        <v>1691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1739</v>
      </c>
      <c r="G32" s="70" t="s">
        <v>1740</v>
      </c>
      <c r="H32" s="70" t="s">
        <v>1741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1635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1738</v>
      </c>
      <c r="U32" s="90" t="s">
        <v>1688</v>
      </c>
      <c r="V32" s="90" t="s">
        <v>1742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1746</v>
      </c>
      <c r="G33" s="70" t="s">
        <v>1747</v>
      </c>
      <c r="H33" s="70" t="s">
        <v>1748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1749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1745</v>
      </c>
      <c r="U33" s="90" t="s">
        <v>1623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2019-07-01T17:12:11Z</dcterms:modified>
</cp:coreProperties>
</file>