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7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'Helper-Relation'!$F$2:$F$61,'Helper-Relation'!#REF!,'Helper-Relation'!#REF!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J47" i="2" l="1"/>
  <c r="J48" i="2"/>
  <c r="C174" i="3"/>
  <c r="C175" i="3"/>
  <c r="D174" i="3"/>
  <c r="D175" i="3"/>
  <c r="E174" i="3"/>
  <c r="E175" i="3"/>
  <c r="F174" i="3"/>
  <c r="F175" i="3"/>
  <c r="G174" i="3"/>
  <c r="G175" i="3"/>
  <c r="H174" i="3"/>
  <c r="H175" i="3"/>
  <c r="I174" i="3"/>
  <c r="I175" i="3"/>
  <c r="J174" i="3"/>
  <c r="J175" i="3"/>
  <c r="J149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61" i="19"/>
  <c r="B61" i="19"/>
  <c r="C61" i="19"/>
  <c r="A60" i="19"/>
  <c r="B60" i="19"/>
  <c r="C60" i="19"/>
  <c r="A59" i="19"/>
  <c r="B59" i="19"/>
  <c r="D59" i="19" s="1"/>
  <c r="N59" i="19" s="1"/>
  <c r="C59" i="19"/>
  <c r="C409" i="3"/>
  <c r="C410" i="3"/>
  <c r="C411" i="3"/>
  <c r="D409" i="3"/>
  <c r="D410" i="3"/>
  <c r="D411" i="3"/>
  <c r="E409" i="3"/>
  <c r="E410" i="3"/>
  <c r="E411" i="3"/>
  <c r="F409" i="3"/>
  <c r="F410" i="3"/>
  <c r="F411" i="3"/>
  <c r="G409" i="3"/>
  <c r="G410" i="3"/>
  <c r="G411" i="3"/>
  <c r="H409" i="3"/>
  <c r="H410" i="3"/>
  <c r="H411" i="3"/>
  <c r="I409" i="3"/>
  <c r="I410" i="3"/>
  <c r="I411" i="3"/>
  <c r="J409" i="3"/>
  <c r="J410" i="3"/>
  <c r="J411" i="3"/>
  <c r="K174" i="3" l="1"/>
  <c r="K175" i="3"/>
  <c r="K411" i="3"/>
  <c r="K94" i="3"/>
  <c r="D61" i="19"/>
  <c r="N61" i="19" s="1"/>
  <c r="G61" i="19"/>
  <c r="D60" i="19"/>
  <c r="N60" i="19" s="1"/>
  <c r="G60" i="19"/>
  <c r="G59" i="19"/>
  <c r="K409" i="3"/>
  <c r="K410" i="3"/>
  <c r="C28" i="26"/>
  <c r="C29" i="26"/>
  <c r="C30" i="26"/>
  <c r="C31" i="26"/>
  <c r="C32" i="26"/>
  <c r="C33" i="26"/>
  <c r="D28" i="26"/>
  <c r="D29" i="26"/>
  <c r="D30" i="26"/>
  <c r="D31" i="26"/>
  <c r="D32" i="26"/>
  <c r="D33" i="26"/>
  <c r="C412" i="3"/>
  <c r="D412" i="3"/>
  <c r="E412" i="3"/>
  <c r="F412" i="3"/>
  <c r="G412" i="3"/>
  <c r="H412" i="3"/>
  <c r="I412" i="3"/>
  <c r="J412" i="3"/>
  <c r="C408" i="3"/>
  <c r="D408" i="3"/>
  <c r="E408" i="3"/>
  <c r="F408" i="3"/>
  <c r="G408" i="3"/>
  <c r="H408" i="3"/>
  <c r="I408" i="3"/>
  <c r="J408" i="3"/>
  <c r="J270" i="2"/>
  <c r="C407" i="3"/>
  <c r="D407" i="3"/>
  <c r="E407" i="3"/>
  <c r="F407" i="3"/>
  <c r="G407" i="3"/>
  <c r="H407" i="3"/>
  <c r="I407" i="3"/>
  <c r="J407" i="3"/>
  <c r="J269" i="2"/>
  <c r="C406" i="3"/>
  <c r="D406" i="3"/>
  <c r="E406" i="3"/>
  <c r="F406" i="3"/>
  <c r="G406" i="3"/>
  <c r="H406" i="3"/>
  <c r="I406" i="3"/>
  <c r="J406" i="3"/>
  <c r="J268" i="2"/>
  <c r="J267" i="2"/>
  <c r="C405" i="3"/>
  <c r="D405" i="3"/>
  <c r="E405" i="3"/>
  <c r="F405" i="3"/>
  <c r="G405" i="3"/>
  <c r="H405" i="3"/>
  <c r="I405" i="3"/>
  <c r="J405" i="3"/>
  <c r="C404" i="3"/>
  <c r="D404" i="3"/>
  <c r="E404" i="3"/>
  <c r="F404" i="3"/>
  <c r="G404" i="3"/>
  <c r="H404" i="3"/>
  <c r="I404" i="3"/>
  <c r="J404" i="3"/>
  <c r="J266" i="2"/>
  <c r="C403" i="3"/>
  <c r="D403" i="3"/>
  <c r="E403" i="3"/>
  <c r="F403" i="3"/>
  <c r="G403" i="3"/>
  <c r="H403" i="3"/>
  <c r="I403" i="3"/>
  <c r="J403" i="3"/>
  <c r="J265" i="2"/>
  <c r="C402" i="3"/>
  <c r="D402" i="3"/>
  <c r="E402" i="3"/>
  <c r="F402" i="3"/>
  <c r="G402" i="3"/>
  <c r="H402" i="3"/>
  <c r="I402" i="3"/>
  <c r="J402" i="3"/>
  <c r="C401" i="3"/>
  <c r="D401" i="3"/>
  <c r="E401" i="3"/>
  <c r="F401" i="3"/>
  <c r="G401" i="3"/>
  <c r="H401" i="3"/>
  <c r="I401" i="3"/>
  <c r="J401" i="3"/>
  <c r="C400" i="3"/>
  <c r="D400" i="3"/>
  <c r="E400" i="3"/>
  <c r="F400" i="3"/>
  <c r="G400" i="3"/>
  <c r="H400" i="3"/>
  <c r="I400" i="3"/>
  <c r="J400" i="3"/>
  <c r="C399" i="3"/>
  <c r="D399" i="3"/>
  <c r="E399" i="3"/>
  <c r="F399" i="3"/>
  <c r="G399" i="3"/>
  <c r="H399" i="3"/>
  <c r="I399" i="3"/>
  <c r="J399" i="3"/>
  <c r="B78" i="1"/>
  <c r="F78" i="1" s="1"/>
  <c r="C78" i="1"/>
  <c r="E78" i="1" s="1"/>
  <c r="D78" i="1"/>
  <c r="C353" i="3"/>
  <c r="D353" i="3"/>
  <c r="E353" i="3"/>
  <c r="F353" i="3"/>
  <c r="G353" i="3"/>
  <c r="H353" i="3"/>
  <c r="I353" i="3"/>
  <c r="J353" i="3"/>
  <c r="J148" i="2"/>
  <c r="J147" i="2"/>
  <c r="C121" i="3"/>
  <c r="C122" i="3"/>
  <c r="C123" i="3"/>
  <c r="D121" i="3"/>
  <c r="D122" i="3"/>
  <c r="D123" i="3"/>
  <c r="E121" i="3"/>
  <c r="E122" i="3"/>
  <c r="E123" i="3"/>
  <c r="F121" i="3"/>
  <c r="F122" i="3"/>
  <c r="F123" i="3"/>
  <c r="G121" i="3"/>
  <c r="G122" i="3"/>
  <c r="G123" i="3"/>
  <c r="H121" i="3"/>
  <c r="H122" i="3"/>
  <c r="H123" i="3"/>
  <c r="I121" i="3"/>
  <c r="I122" i="3"/>
  <c r="I123" i="3"/>
  <c r="J121" i="3"/>
  <c r="J122" i="3"/>
  <c r="J123" i="3"/>
  <c r="P9" i="19"/>
  <c r="R9" i="19"/>
  <c r="S9" i="19"/>
  <c r="A58" i="19"/>
  <c r="B58" i="19"/>
  <c r="C58" i="19"/>
  <c r="A57" i="19"/>
  <c r="B57" i="19"/>
  <c r="D57" i="19" s="1"/>
  <c r="N57" i="19" s="1"/>
  <c r="C57" i="19"/>
  <c r="A34" i="14"/>
  <c r="B34" i="14"/>
  <c r="H34" i="14"/>
  <c r="C27" i="26"/>
  <c r="D27" i="26"/>
  <c r="C398" i="3"/>
  <c r="D398" i="3"/>
  <c r="E398" i="3"/>
  <c r="F398" i="3"/>
  <c r="G398" i="3"/>
  <c r="H398" i="3"/>
  <c r="I398" i="3"/>
  <c r="J398" i="3"/>
  <c r="C397" i="3"/>
  <c r="D397" i="3"/>
  <c r="E397" i="3"/>
  <c r="F397" i="3"/>
  <c r="G397" i="3"/>
  <c r="H397" i="3"/>
  <c r="I397" i="3"/>
  <c r="J397" i="3"/>
  <c r="J145" i="2"/>
  <c r="J146" i="2"/>
  <c r="C396" i="3"/>
  <c r="D396" i="3"/>
  <c r="E396" i="3"/>
  <c r="F396" i="3"/>
  <c r="G396" i="3"/>
  <c r="H396" i="3"/>
  <c r="I396" i="3"/>
  <c r="J396" i="3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3" i="3"/>
  <c r="D393" i="3"/>
  <c r="E393" i="3"/>
  <c r="F393" i="3"/>
  <c r="G393" i="3"/>
  <c r="H393" i="3"/>
  <c r="I393" i="3"/>
  <c r="J393" i="3"/>
  <c r="C392" i="3"/>
  <c r="D392" i="3"/>
  <c r="E392" i="3"/>
  <c r="F392" i="3"/>
  <c r="G392" i="3"/>
  <c r="H392" i="3"/>
  <c r="I392" i="3"/>
  <c r="J392" i="3"/>
  <c r="B76" i="1"/>
  <c r="H76" i="1" s="1"/>
  <c r="C76" i="1"/>
  <c r="E76" i="1" s="1"/>
  <c r="I76" i="1" s="1"/>
  <c r="D76" i="1"/>
  <c r="C340" i="3"/>
  <c r="C341" i="3"/>
  <c r="C342" i="3"/>
  <c r="D340" i="3"/>
  <c r="D341" i="3"/>
  <c r="D342" i="3"/>
  <c r="E340" i="3"/>
  <c r="E341" i="3"/>
  <c r="E342" i="3"/>
  <c r="F340" i="3"/>
  <c r="F341" i="3"/>
  <c r="F342" i="3"/>
  <c r="G340" i="3"/>
  <c r="G341" i="3"/>
  <c r="G342" i="3"/>
  <c r="H340" i="3"/>
  <c r="H341" i="3"/>
  <c r="H342" i="3"/>
  <c r="I340" i="3"/>
  <c r="I341" i="3"/>
  <c r="I342" i="3"/>
  <c r="J340" i="3"/>
  <c r="J341" i="3"/>
  <c r="J342" i="3"/>
  <c r="C330" i="3"/>
  <c r="D330" i="3"/>
  <c r="E330" i="3"/>
  <c r="F330" i="3"/>
  <c r="G330" i="3"/>
  <c r="H330" i="3"/>
  <c r="I330" i="3"/>
  <c r="J330" i="3"/>
  <c r="A36" i="24"/>
  <c r="A37" i="24"/>
  <c r="C36" i="24"/>
  <c r="C37" i="24"/>
  <c r="C388" i="3"/>
  <c r="D388" i="3"/>
  <c r="E388" i="3"/>
  <c r="F388" i="3"/>
  <c r="G388" i="3"/>
  <c r="H388" i="3"/>
  <c r="I388" i="3"/>
  <c r="J388" i="3"/>
  <c r="J143" i="2"/>
  <c r="A33" i="14"/>
  <c r="B33" i="14"/>
  <c r="H33" i="14"/>
  <c r="A32" i="14"/>
  <c r="B32" i="14"/>
  <c r="H32" i="14"/>
  <c r="P8" i="19"/>
  <c r="R8" i="19"/>
  <c r="S8" i="19"/>
  <c r="C378" i="3"/>
  <c r="D378" i="3"/>
  <c r="E378" i="3"/>
  <c r="F378" i="3"/>
  <c r="G378" i="3"/>
  <c r="H378" i="3"/>
  <c r="I378" i="3"/>
  <c r="J378" i="3"/>
  <c r="J137" i="2"/>
  <c r="C228" i="3"/>
  <c r="D228" i="3"/>
  <c r="E228" i="3"/>
  <c r="F228" i="3"/>
  <c r="G228" i="3"/>
  <c r="H228" i="3"/>
  <c r="I228" i="3"/>
  <c r="J228" i="3"/>
  <c r="C368" i="3"/>
  <c r="C369" i="3"/>
  <c r="D368" i="3"/>
  <c r="D369" i="3"/>
  <c r="E368" i="3"/>
  <c r="E369" i="3"/>
  <c r="F368" i="3"/>
  <c r="F369" i="3"/>
  <c r="G368" i="3"/>
  <c r="G369" i="3"/>
  <c r="H368" i="3"/>
  <c r="H369" i="3"/>
  <c r="I368" i="3"/>
  <c r="I369" i="3"/>
  <c r="J368" i="3"/>
  <c r="J369" i="3"/>
  <c r="C26" i="26"/>
  <c r="D26" i="26"/>
  <c r="C391" i="3"/>
  <c r="D391" i="3"/>
  <c r="E391" i="3"/>
  <c r="F391" i="3"/>
  <c r="G391" i="3"/>
  <c r="H391" i="3"/>
  <c r="I391" i="3"/>
  <c r="J391" i="3"/>
  <c r="C390" i="3"/>
  <c r="D390" i="3"/>
  <c r="E390" i="3"/>
  <c r="F390" i="3"/>
  <c r="G390" i="3"/>
  <c r="H390" i="3"/>
  <c r="I390" i="3"/>
  <c r="J390" i="3"/>
  <c r="C389" i="3"/>
  <c r="D389" i="3"/>
  <c r="E389" i="3"/>
  <c r="F389" i="3"/>
  <c r="G389" i="3"/>
  <c r="H389" i="3"/>
  <c r="I389" i="3"/>
  <c r="J389" i="3"/>
  <c r="J144" i="2"/>
  <c r="C387" i="3"/>
  <c r="D387" i="3"/>
  <c r="E387" i="3"/>
  <c r="F387" i="3"/>
  <c r="G387" i="3"/>
  <c r="H387" i="3"/>
  <c r="I387" i="3"/>
  <c r="J387" i="3"/>
  <c r="C385" i="3"/>
  <c r="C386" i="3"/>
  <c r="D385" i="3"/>
  <c r="D386" i="3"/>
  <c r="E385" i="3"/>
  <c r="E386" i="3"/>
  <c r="F385" i="3"/>
  <c r="F386" i="3"/>
  <c r="G385" i="3"/>
  <c r="G386" i="3"/>
  <c r="H385" i="3"/>
  <c r="H386" i="3"/>
  <c r="I385" i="3"/>
  <c r="I386" i="3"/>
  <c r="J385" i="3"/>
  <c r="J386" i="3"/>
  <c r="J141" i="2"/>
  <c r="J142" i="2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B75" i="1"/>
  <c r="H75" i="1" s="1"/>
  <c r="C75" i="1"/>
  <c r="E75" i="1" s="1"/>
  <c r="D75" i="1"/>
  <c r="J71" i="21"/>
  <c r="K71" i="21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5" i="3"/>
  <c r="C376" i="3"/>
  <c r="C377" i="3"/>
  <c r="D375" i="3"/>
  <c r="D376" i="3"/>
  <c r="D377" i="3"/>
  <c r="E375" i="3"/>
  <c r="E376" i="3"/>
  <c r="E377" i="3"/>
  <c r="F375" i="3"/>
  <c r="F376" i="3"/>
  <c r="F377" i="3"/>
  <c r="G375" i="3"/>
  <c r="G376" i="3"/>
  <c r="G377" i="3"/>
  <c r="H375" i="3"/>
  <c r="H376" i="3"/>
  <c r="H377" i="3"/>
  <c r="I375" i="3"/>
  <c r="I376" i="3"/>
  <c r="I377" i="3"/>
  <c r="J375" i="3"/>
  <c r="J376" i="3"/>
  <c r="J377" i="3"/>
  <c r="J139" i="2"/>
  <c r="J140" i="2"/>
  <c r="J138" i="2"/>
  <c r="J93" i="2"/>
  <c r="C374" i="3"/>
  <c r="D374" i="3"/>
  <c r="E374" i="3"/>
  <c r="F374" i="3"/>
  <c r="G374" i="3"/>
  <c r="H374" i="3"/>
  <c r="I374" i="3"/>
  <c r="J374" i="3"/>
  <c r="C373" i="3"/>
  <c r="D373" i="3"/>
  <c r="E373" i="3"/>
  <c r="F373" i="3"/>
  <c r="G373" i="3"/>
  <c r="H373" i="3"/>
  <c r="I373" i="3"/>
  <c r="J373" i="3"/>
  <c r="C370" i="3"/>
  <c r="D370" i="3"/>
  <c r="E370" i="3"/>
  <c r="F370" i="3"/>
  <c r="G370" i="3"/>
  <c r="H370" i="3"/>
  <c r="I370" i="3"/>
  <c r="J370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J136" i="2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B74" i="1"/>
  <c r="H74" i="1" s="1"/>
  <c r="C74" i="1"/>
  <c r="E74" i="1" s="1"/>
  <c r="D71" i="21" s="1"/>
  <c r="D74" i="1"/>
  <c r="C71" i="21" s="1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J134" i="2"/>
  <c r="J135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1" i="2"/>
  <c r="J132" i="2"/>
  <c r="C144" i="3"/>
  <c r="D144" i="3"/>
  <c r="E144" i="3"/>
  <c r="F144" i="3"/>
  <c r="G144" i="3"/>
  <c r="H144" i="3"/>
  <c r="I144" i="3"/>
  <c r="J144" i="3"/>
  <c r="J130" i="2"/>
  <c r="A56" i="19"/>
  <c r="B56" i="19"/>
  <c r="C56" i="19"/>
  <c r="P7" i="19"/>
  <c r="R7" i="19"/>
  <c r="S7" i="19"/>
  <c r="A54" i="24"/>
  <c r="C54" i="24"/>
  <c r="A55" i="19"/>
  <c r="B55" i="19"/>
  <c r="C55" i="19"/>
  <c r="C343" i="3"/>
  <c r="D343" i="3"/>
  <c r="E343" i="3"/>
  <c r="F343" i="3"/>
  <c r="G343" i="3"/>
  <c r="H343" i="3"/>
  <c r="I343" i="3"/>
  <c r="J343" i="3"/>
  <c r="C332" i="3"/>
  <c r="D332" i="3"/>
  <c r="E332" i="3"/>
  <c r="F332" i="3"/>
  <c r="G332" i="3"/>
  <c r="H332" i="3"/>
  <c r="I332" i="3"/>
  <c r="J332" i="3"/>
  <c r="P6" i="19"/>
  <c r="R6" i="19"/>
  <c r="S6" i="19"/>
  <c r="A54" i="19"/>
  <c r="B54" i="19"/>
  <c r="C54" i="19"/>
  <c r="A53" i="19"/>
  <c r="B53" i="19"/>
  <c r="C53" i="19"/>
  <c r="P5" i="19"/>
  <c r="R5" i="19"/>
  <c r="S5" i="19"/>
  <c r="A52" i="19"/>
  <c r="B52" i="19"/>
  <c r="C52" i="19"/>
  <c r="A51" i="19"/>
  <c r="B51" i="19"/>
  <c r="C51" i="19"/>
  <c r="P4" i="19"/>
  <c r="R4" i="19"/>
  <c r="S4" i="19"/>
  <c r="A50" i="19"/>
  <c r="B50" i="19"/>
  <c r="C50" i="19"/>
  <c r="C221" i="3"/>
  <c r="D221" i="3"/>
  <c r="E221" i="3"/>
  <c r="F221" i="3"/>
  <c r="G221" i="3"/>
  <c r="H221" i="3"/>
  <c r="I221" i="3"/>
  <c r="J221" i="3"/>
  <c r="C208" i="3"/>
  <c r="D208" i="3"/>
  <c r="E208" i="3"/>
  <c r="F208" i="3"/>
  <c r="G208" i="3"/>
  <c r="H208" i="3"/>
  <c r="I208" i="3"/>
  <c r="J208" i="3"/>
  <c r="J133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A68" i="24"/>
  <c r="C68" i="24"/>
  <c r="A67" i="24"/>
  <c r="C67" i="24"/>
  <c r="A66" i="24"/>
  <c r="C66" i="24"/>
  <c r="A65" i="24"/>
  <c r="C65" i="24"/>
  <c r="A64" i="24"/>
  <c r="C64" i="24"/>
  <c r="A63" i="24"/>
  <c r="C63" i="24"/>
  <c r="A62" i="24"/>
  <c r="C62" i="24"/>
  <c r="A61" i="24"/>
  <c r="C61" i="24"/>
  <c r="A60" i="24"/>
  <c r="C60" i="24"/>
  <c r="A4" i="24"/>
  <c r="A5" i="24"/>
  <c r="C4" i="24"/>
  <c r="C5" i="24"/>
  <c r="A59" i="24"/>
  <c r="C59" i="24"/>
  <c r="A42" i="24"/>
  <c r="C42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412" i="3" l="1"/>
  <c r="K408" i="3"/>
  <c r="K407" i="3"/>
  <c r="K406" i="3"/>
  <c r="K405" i="3"/>
  <c r="K404" i="3"/>
  <c r="K403" i="3"/>
  <c r="K402" i="3"/>
  <c r="K401" i="3"/>
  <c r="K400" i="3"/>
  <c r="K399" i="3"/>
  <c r="H78" i="1"/>
  <c r="J78" i="1"/>
  <c r="G78" i="1"/>
  <c r="I78" i="1"/>
  <c r="K353" i="3"/>
  <c r="K123" i="3"/>
  <c r="K122" i="3"/>
  <c r="K121" i="3"/>
  <c r="D58" i="19"/>
  <c r="N58" i="19" s="1"/>
  <c r="G58" i="19"/>
  <c r="G57" i="19"/>
  <c r="K398" i="3"/>
  <c r="K397" i="3"/>
  <c r="K396" i="3"/>
  <c r="K395" i="3"/>
  <c r="K394" i="3"/>
  <c r="K393" i="3"/>
  <c r="K392" i="3"/>
  <c r="J76" i="1"/>
  <c r="F76" i="1"/>
  <c r="G76" i="1"/>
  <c r="K342" i="3"/>
  <c r="K340" i="3"/>
  <c r="K341" i="3"/>
  <c r="K330" i="3"/>
  <c r="K388" i="3"/>
  <c r="K378" i="3"/>
  <c r="K228" i="3"/>
  <c r="K368" i="3"/>
  <c r="K369" i="3"/>
  <c r="K391" i="3"/>
  <c r="K390" i="3"/>
  <c r="K389" i="3"/>
  <c r="K387" i="3"/>
  <c r="K385" i="3"/>
  <c r="K386" i="3"/>
  <c r="K384" i="3"/>
  <c r="K383" i="3"/>
  <c r="K382" i="3"/>
  <c r="K381" i="3"/>
  <c r="K379" i="3"/>
  <c r="K380" i="3"/>
  <c r="I75" i="1"/>
  <c r="G75" i="1"/>
  <c r="J75" i="1"/>
  <c r="F75" i="1"/>
  <c r="K375" i="3"/>
  <c r="K377" i="3"/>
  <c r="K376" i="3"/>
  <c r="K374" i="3"/>
  <c r="K373" i="3"/>
  <c r="K370" i="3"/>
  <c r="K372" i="3"/>
  <c r="K371" i="3"/>
  <c r="K367" i="3"/>
  <c r="K366" i="3"/>
  <c r="G74" i="1"/>
  <c r="J74" i="1"/>
  <c r="I74" i="1"/>
  <c r="F74" i="1"/>
  <c r="K239" i="3"/>
  <c r="K238" i="3"/>
  <c r="K93" i="3"/>
  <c r="K91" i="3"/>
  <c r="K144" i="3"/>
  <c r="D56" i="19"/>
  <c r="N56" i="19" s="1"/>
  <c r="G56" i="19"/>
  <c r="D55" i="19"/>
  <c r="N55" i="19" s="1"/>
  <c r="G55" i="19"/>
  <c r="K343" i="3"/>
  <c r="K332" i="3"/>
  <c r="G54" i="19"/>
  <c r="D54" i="19"/>
  <c r="N54" i="19" s="1"/>
  <c r="D53" i="19"/>
  <c r="N53" i="19" s="1"/>
  <c r="G53" i="19"/>
  <c r="D52" i="19"/>
  <c r="N52" i="19" s="1"/>
  <c r="G52" i="19"/>
  <c r="D51" i="19"/>
  <c r="N51" i="19" s="1"/>
  <c r="G51" i="19"/>
  <c r="D50" i="19"/>
  <c r="N50" i="19" s="1"/>
  <c r="G50" i="19"/>
  <c r="BL4" i="9"/>
  <c r="BL5" i="9"/>
  <c r="K221" i="3"/>
  <c r="K208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53" i="3"/>
  <c r="D153" i="3"/>
  <c r="E153" i="3"/>
  <c r="F153" i="3"/>
  <c r="G153" i="3"/>
  <c r="H153" i="3"/>
  <c r="I153" i="3"/>
  <c r="J153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53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8" i="24"/>
  <c r="C58" i="24"/>
  <c r="A57" i="24"/>
  <c r="C57" i="24"/>
  <c r="A56" i="24"/>
  <c r="C56" i="24"/>
  <c r="A55" i="24"/>
  <c r="C55" i="24"/>
  <c r="A53" i="24"/>
  <c r="C53" i="24"/>
  <c r="A52" i="24"/>
  <c r="C52" i="24"/>
  <c r="A51" i="24"/>
  <c r="C51" i="24"/>
  <c r="A50" i="24"/>
  <c r="C50" i="24"/>
  <c r="A49" i="24"/>
  <c r="C49" i="24"/>
  <c r="A47" i="24"/>
  <c r="C47" i="24"/>
  <c r="A48" i="24"/>
  <c r="C48" i="24"/>
  <c r="A46" i="24"/>
  <c r="C46" i="24"/>
  <c r="A45" i="24"/>
  <c r="C45" i="24"/>
  <c r="A44" i="24"/>
  <c r="C44" i="24"/>
  <c r="A43" i="24"/>
  <c r="C43" i="24"/>
  <c r="A41" i="24"/>
  <c r="C41" i="24"/>
  <c r="A38" i="24"/>
  <c r="A39" i="24"/>
  <c r="A40" i="24"/>
  <c r="C38" i="24"/>
  <c r="C39" i="24"/>
  <c r="C40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30" i="19"/>
  <c r="B30" i="19"/>
  <c r="G30" i="19" s="1"/>
  <c r="C30" i="19"/>
  <c r="A26" i="19"/>
  <c r="B26" i="19"/>
  <c r="G26" i="19" s="1"/>
  <c r="C26" i="19"/>
  <c r="M13" i="27" l="1"/>
  <c r="K6" i="28"/>
  <c r="Y13" i="27"/>
  <c r="D30" i="19"/>
  <c r="D26" i="19"/>
  <c r="N26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361" i="3"/>
  <c r="D361" i="3"/>
  <c r="E361" i="3"/>
  <c r="F361" i="3"/>
  <c r="G361" i="3"/>
  <c r="H361" i="3"/>
  <c r="I361" i="3"/>
  <c r="J361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30" i="19"/>
  <c r="K361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49" i="19"/>
  <c r="B49" i="19"/>
  <c r="G49" i="19" s="1"/>
  <c r="C49" i="19"/>
  <c r="A48" i="19"/>
  <c r="B48" i="19"/>
  <c r="D48" i="19" s="1"/>
  <c r="N48" i="19" s="1"/>
  <c r="C48" i="19"/>
  <c r="A47" i="19"/>
  <c r="B47" i="19"/>
  <c r="G47" i="19" s="1"/>
  <c r="C47" i="19"/>
  <c r="A46" i="19"/>
  <c r="B46" i="19"/>
  <c r="D46" i="19" s="1"/>
  <c r="N46" i="19" s="1"/>
  <c r="C46" i="19"/>
  <c r="A45" i="19"/>
  <c r="B45" i="19"/>
  <c r="C45" i="19"/>
  <c r="A44" i="19"/>
  <c r="B44" i="19"/>
  <c r="C44" i="19"/>
  <c r="A43" i="19"/>
  <c r="B43" i="19"/>
  <c r="D43" i="19" s="1"/>
  <c r="N43" i="19" s="1"/>
  <c r="C43" i="19"/>
  <c r="A42" i="19"/>
  <c r="B42" i="19"/>
  <c r="D42" i="19" s="1"/>
  <c r="N42" i="19" s="1"/>
  <c r="C42" i="19"/>
  <c r="A41" i="19"/>
  <c r="B41" i="19"/>
  <c r="C41" i="19"/>
  <c r="A40" i="19"/>
  <c r="B40" i="19"/>
  <c r="C40" i="19"/>
  <c r="A39" i="19"/>
  <c r="B39" i="19"/>
  <c r="C39" i="19"/>
  <c r="A38" i="19"/>
  <c r="B38" i="19"/>
  <c r="C38" i="19"/>
  <c r="A37" i="19"/>
  <c r="B37" i="19"/>
  <c r="G37" i="19" s="1"/>
  <c r="C37" i="19"/>
  <c r="A36" i="19"/>
  <c r="B36" i="19"/>
  <c r="C36" i="19"/>
  <c r="A35" i="19"/>
  <c r="B35" i="19"/>
  <c r="D35" i="19" s="1"/>
  <c r="N35" i="19" s="1"/>
  <c r="C35" i="19"/>
  <c r="A34" i="19"/>
  <c r="B34" i="19"/>
  <c r="C34" i="19"/>
  <c r="A33" i="19"/>
  <c r="B33" i="19"/>
  <c r="D33" i="19" s="1"/>
  <c r="C33" i="19"/>
  <c r="A32" i="19"/>
  <c r="B32" i="19"/>
  <c r="C32" i="19"/>
  <c r="A31" i="19"/>
  <c r="B31" i="19"/>
  <c r="C31" i="19"/>
  <c r="A29" i="19"/>
  <c r="B29" i="19"/>
  <c r="C29" i="19"/>
  <c r="A28" i="19"/>
  <c r="B28" i="19"/>
  <c r="D28" i="19" s="1"/>
  <c r="C28" i="19"/>
  <c r="A27" i="19"/>
  <c r="B27" i="19"/>
  <c r="C27" i="19"/>
  <c r="A25" i="19"/>
  <c r="B25" i="19"/>
  <c r="C25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33" i="19"/>
  <c r="N28" i="19"/>
  <c r="K4" i="28"/>
  <c r="K3" i="28"/>
  <c r="D49" i="19"/>
  <c r="N49" i="19" s="1"/>
  <c r="G48" i="19"/>
  <c r="G46" i="19"/>
  <c r="D47" i="19"/>
  <c r="N47" i="19" s="1"/>
  <c r="G43" i="19"/>
  <c r="D44" i="19"/>
  <c r="N44" i="19" s="1"/>
  <c r="D45" i="19"/>
  <c r="N45" i="19" s="1"/>
  <c r="G44" i="19"/>
  <c r="G45" i="19"/>
  <c r="G41" i="19"/>
  <c r="G42" i="19"/>
  <c r="D41" i="19"/>
  <c r="N41" i="19" s="1"/>
  <c r="D40" i="19"/>
  <c r="N40" i="19" s="1"/>
  <c r="G40" i="19"/>
  <c r="D38" i="19"/>
  <c r="N38" i="19" s="1"/>
  <c r="D39" i="19"/>
  <c r="N39" i="19" s="1"/>
  <c r="G38" i="19"/>
  <c r="G39" i="19"/>
  <c r="G36" i="19"/>
  <c r="D36" i="19"/>
  <c r="N36" i="19" s="1"/>
  <c r="D37" i="19"/>
  <c r="N37" i="19" s="1"/>
  <c r="G35" i="19"/>
  <c r="D34" i="19"/>
  <c r="G34" i="19"/>
  <c r="G33" i="19"/>
  <c r="D32" i="19"/>
  <c r="G32" i="19"/>
  <c r="D31" i="19"/>
  <c r="N31" i="19" s="1"/>
  <c r="G31" i="19"/>
  <c r="D29" i="19"/>
  <c r="N29" i="19" s="1"/>
  <c r="G29" i="19"/>
  <c r="G28" i="19"/>
  <c r="D27" i="19"/>
  <c r="N27" i="19" s="1"/>
  <c r="G27" i="19"/>
  <c r="D25" i="19"/>
  <c r="N25" i="19" s="1"/>
  <c r="G25" i="19"/>
  <c r="A3" i="14"/>
  <c r="B3" i="14"/>
  <c r="H3" i="14"/>
  <c r="B46" i="1"/>
  <c r="C46" i="1"/>
  <c r="E46" i="1" s="1"/>
  <c r="D46" i="1"/>
  <c r="A24" i="19"/>
  <c r="B24" i="19"/>
  <c r="D24" i="19" s="1"/>
  <c r="N24" i="19" s="1"/>
  <c r="C24" i="19"/>
  <c r="A23" i="19"/>
  <c r="B23" i="19"/>
  <c r="C23" i="19"/>
  <c r="A22" i="19"/>
  <c r="B22" i="19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0" i="19"/>
  <c r="A11" i="19"/>
  <c r="A12" i="19"/>
  <c r="A13" i="19"/>
  <c r="A14" i="19"/>
  <c r="A15" i="19"/>
  <c r="A16" i="19"/>
  <c r="A17" i="19"/>
  <c r="A18" i="19"/>
  <c r="A19" i="19"/>
  <c r="B10" i="19"/>
  <c r="B11" i="19"/>
  <c r="D11" i="19" s="1"/>
  <c r="N11" i="19" s="1"/>
  <c r="B12" i="19"/>
  <c r="B13" i="19"/>
  <c r="G13" i="19" s="1"/>
  <c r="B14" i="19"/>
  <c r="B15" i="19"/>
  <c r="D15" i="19" s="1"/>
  <c r="N15" i="19" s="1"/>
  <c r="B16" i="19"/>
  <c r="D16" i="19" s="1"/>
  <c r="N16" i="19" s="1"/>
  <c r="B17" i="19"/>
  <c r="G17" i="19" s="1"/>
  <c r="B18" i="19"/>
  <c r="D18" i="19" s="1"/>
  <c r="N18" i="19" s="1"/>
  <c r="B19" i="19"/>
  <c r="D19" i="19" s="1"/>
  <c r="N19" i="19" s="1"/>
  <c r="C10" i="19"/>
  <c r="C11" i="19"/>
  <c r="C12" i="19"/>
  <c r="C13" i="19"/>
  <c r="C14" i="19"/>
  <c r="C15" i="19"/>
  <c r="C16" i="19"/>
  <c r="C17" i="19"/>
  <c r="C18" i="19"/>
  <c r="C19" i="19"/>
  <c r="A9" i="19"/>
  <c r="B9" i="19"/>
  <c r="C9" i="19"/>
  <c r="A8" i="19"/>
  <c r="B8" i="19"/>
  <c r="C8" i="19"/>
  <c r="A7" i="19"/>
  <c r="B7" i="19"/>
  <c r="C7" i="19"/>
  <c r="A6" i="19"/>
  <c r="B6" i="19"/>
  <c r="D6" i="19" s="1"/>
  <c r="N6" i="19" s="1"/>
  <c r="C6" i="19"/>
  <c r="A5" i="19"/>
  <c r="B5" i="19"/>
  <c r="C5" i="19"/>
  <c r="A4" i="19"/>
  <c r="B4" i="19"/>
  <c r="C4" i="19"/>
  <c r="A3" i="19"/>
  <c r="B3" i="19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A5" i="14"/>
  <c r="B5" i="14"/>
  <c r="H5" i="14"/>
  <c r="H4" i="14"/>
  <c r="A4" i="14"/>
  <c r="B4" i="14"/>
  <c r="B60" i="1"/>
  <c r="H60" i="1" s="1"/>
  <c r="C60" i="1"/>
  <c r="E60" i="1" s="1"/>
  <c r="D59" i="21" s="1"/>
  <c r="D60" i="1"/>
  <c r="C59" i="21" s="1"/>
  <c r="B48" i="1"/>
  <c r="H48" i="1" s="1"/>
  <c r="C48" i="1"/>
  <c r="E48" i="1" s="1"/>
  <c r="D48" i="1"/>
  <c r="C44" i="21" s="1"/>
  <c r="B55" i="1"/>
  <c r="H55" i="1" s="1"/>
  <c r="B56" i="1"/>
  <c r="H56" i="1" s="1"/>
  <c r="B57" i="1"/>
  <c r="F57" i="1" s="1"/>
  <c r="B58" i="1"/>
  <c r="H58" i="1" s="1"/>
  <c r="B59" i="1"/>
  <c r="H59" i="1" s="1"/>
  <c r="B61" i="1"/>
  <c r="F61" i="1" s="1"/>
  <c r="B62" i="1"/>
  <c r="H62" i="1" s="1"/>
  <c r="B63" i="1"/>
  <c r="H63" i="1" s="1"/>
  <c r="B64" i="1"/>
  <c r="H64" i="1" s="1"/>
  <c r="B65" i="1"/>
  <c r="H65" i="1" s="1"/>
  <c r="C55" i="1"/>
  <c r="E55" i="1" s="1"/>
  <c r="D54" i="21" s="1"/>
  <c r="C56" i="1"/>
  <c r="E56" i="1" s="1"/>
  <c r="D55" i="21" s="1"/>
  <c r="C57" i="1"/>
  <c r="E57" i="1" s="1"/>
  <c r="D56" i="21" s="1"/>
  <c r="C58" i="1"/>
  <c r="E58" i="1" s="1"/>
  <c r="C59" i="1"/>
  <c r="E59" i="1" s="1"/>
  <c r="D58" i="21" s="1"/>
  <c r="C61" i="1"/>
  <c r="E61" i="1" s="1"/>
  <c r="C62" i="1"/>
  <c r="E62" i="1" s="1"/>
  <c r="D61" i="21" s="1"/>
  <c r="C63" i="1"/>
  <c r="E63" i="1" s="1"/>
  <c r="D45" i="21" s="1"/>
  <c r="C64" i="1"/>
  <c r="E64" i="1" s="1"/>
  <c r="D46" i="21" s="1"/>
  <c r="C65" i="1"/>
  <c r="E65" i="1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i="1" s="1"/>
  <c r="B53" i="1"/>
  <c r="F53" i="1" s="1"/>
  <c r="B54" i="1"/>
  <c r="H54" i="1" s="1"/>
  <c r="C52" i="1"/>
  <c r="E52" i="1" s="1"/>
  <c r="D51" i="21" s="1"/>
  <c r="C53" i="1"/>
  <c r="E53" i="1" s="1"/>
  <c r="D52" i="21" s="1"/>
  <c r="C54" i="1"/>
  <c r="E54" i="1" s="1"/>
  <c r="D52" i="1"/>
  <c r="C51" i="21" s="1"/>
  <c r="D53" i="1"/>
  <c r="C52" i="21" s="1"/>
  <c r="D54" i="1"/>
  <c r="C53" i="21" s="1"/>
  <c r="B49" i="1"/>
  <c r="F49" i="1" s="1"/>
  <c r="B50" i="1"/>
  <c r="F50" i="1" s="1"/>
  <c r="B51" i="1"/>
  <c r="H51" i="1" s="1"/>
  <c r="C49" i="1"/>
  <c r="E49" i="1" s="1"/>
  <c r="D48" i="21" s="1"/>
  <c r="C50" i="1"/>
  <c r="E50" i="1" s="1"/>
  <c r="D49" i="21" s="1"/>
  <c r="C51" i="1"/>
  <c r="E51" i="1" s="1"/>
  <c r="D49" i="1"/>
  <c r="C48" i="21" s="1"/>
  <c r="D50" i="1"/>
  <c r="C49" i="21" s="1"/>
  <c r="D51" i="1"/>
  <c r="C50" i="21" s="1"/>
  <c r="C365" i="3"/>
  <c r="D365" i="3"/>
  <c r="E365" i="3"/>
  <c r="F365" i="3"/>
  <c r="G365" i="3"/>
  <c r="H365" i="3"/>
  <c r="I365" i="3"/>
  <c r="J365" i="3"/>
  <c r="C358" i="3"/>
  <c r="D358" i="3"/>
  <c r="E358" i="3"/>
  <c r="F358" i="3"/>
  <c r="G358" i="3"/>
  <c r="H358" i="3"/>
  <c r="I358" i="3"/>
  <c r="J358" i="3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62" i="3"/>
  <c r="D362" i="3"/>
  <c r="E362" i="3"/>
  <c r="F362" i="3"/>
  <c r="G362" i="3"/>
  <c r="H362" i="3"/>
  <c r="I362" i="3"/>
  <c r="J362" i="3"/>
  <c r="C360" i="3"/>
  <c r="D360" i="3"/>
  <c r="E360" i="3"/>
  <c r="F360" i="3"/>
  <c r="G360" i="3"/>
  <c r="H360" i="3"/>
  <c r="I360" i="3"/>
  <c r="J360" i="3"/>
  <c r="J264" i="2"/>
  <c r="C359" i="3"/>
  <c r="D359" i="3"/>
  <c r="E359" i="3"/>
  <c r="F359" i="3"/>
  <c r="G359" i="3"/>
  <c r="H359" i="3"/>
  <c r="I359" i="3"/>
  <c r="J359" i="3"/>
  <c r="C357" i="3"/>
  <c r="D357" i="3"/>
  <c r="E357" i="3"/>
  <c r="F357" i="3"/>
  <c r="G357" i="3"/>
  <c r="H357" i="3"/>
  <c r="I357" i="3"/>
  <c r="J357" i="3"/>
  <c r="J12" i="2"/>
  <c r="C356" i="3"/>
  <c r="D356" i="3"/>
  <c r="E356" i="3"/>
  <c r="F356" i="3"/>
  <c r="G356" i="3"/>
  <c r="H356" i="3"/>
  <c r="I356" i="3"/>
  <c r="J356" i="3"/>
  <c r="J10" i="2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116" i="3"/>
  <c r="D116" i="3"/>
  <c r="E116" i="3"/>
  <c r="F116" i="3"/>
  <c r="G116" i="3"/>
  <c r="H116" i="3"/>
  <c r="I116" i="3"/>
  <c r="J116" i="3"/>
  <c r="C113" i="3"/>
  <c r="C114" i="3"/>
  <c r="C115" i="3"/>
  <c r="D113" i="3"/>
  <c r="D114" i="3"/>
  <c r="D115" i="3"/>
  <c r="E113" i="3"/>
  <c r="E114" i="3"/>
  <c r="E115" i="3"/>
  <c r="F113" i="3"/>
  <c r="F114" i="3"/>
  <c r="F115" i="3"/>
  <c r="G113" i="3"/>
  <c r="G114" i="3"/>
  <c r="G115" i="3"/>
  <c r="H113" i="3"/>
  <c r="H114" i="3"/>
  <c r="H115" i="3"/>
  <c r="I113" i="3"/>
  <c r="I114" i="3"/>
  <c r="I115" i="3"/>
  <c r="J113" i="3"/>
  <c r="J114" i="3"/>
  <c r="J115" i="3"/>
  <c r="J127" i="2"/>
  <c r="J124" i="2"/>
  <c r="J125" i="2"/>
  <c r="J126" i="2"/>
  <c r="C109" i="3"/>
  <c r="D109" i="3"/>
  <c r="E109" i="3"/>
  <c r="F109" i="3"/>
  <c r="G109" i="3"/>
  <c r="H109" i="3"/>
  <c r="I109" i="3"/>
  <c r="J109" i="3"/>
  <c r="C105" i="3"/>
  <c r="D105" i="3"/>
  <c r="E105" i="3"/>
  <c r="F105" i="3"/>
  <c r="G105" i="3"/>
  <c r="H105" i="3"/>
  <c r="I105" i="3"/>
  <c r="J105" i="3"/>
  <c r="J120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292" i="3"/>
  <c r="D292" i="3"/>
  <c r="E292" i="3"/>
  <c r="F292" i="3"/>
  <c r="G292" i="3"/>
  <c r="H292" i="3"/>
  <c r="I292" i="3"/>
  <c r="J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193" i="2"/>
  <c r="J184" i="2"/>
  <c r="J185" i="2"/>
  <c r="J186" i="2"/>
  <c r="J187" i="2"/>
  <c r="J188" i="2"/>
  <c r="J189" i="2"/>
  <c r="J190" i="2"/>
  <c r="J191" i="2"/>
  <c r="J192" i="2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C260" i="3"/>
  <c r="D260" i="3"/>
  <c r="E260" i="3"/>
  <c r="F260" i="3"/>
  <c r="G260" i="3"/>
  <c r="H260" i="3"/>
  <c r="I260" i="3"/>
  <c r="J260" i="3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68" i="2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1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1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1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1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1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1" i="3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C162" i="3"/>
  <c r="D162" i="3"/>
  <c r="E162" i="3"/>
  <c r="F162" i="3"/>
  <c r="G162" i="3"/>
  <c r="H162" i="3"/>
  <c r="I162" i="3"/>
  <c r="J162" i="3"/>
  <c r="J129" i="2"/>
  <c r="J128" i="2"/>
  <c r="C161" i="3"/>
  <c r="D161" i="3"/>
  <c r="E161" i="3"/>
  <c r="F161" i="3"/>
  <c r="G161" i="3"/>
  <c r="H161" i="3"/>
  <c r="I161" i="3"/>
  <c r="J161" i="3"/>
  <c r="C13" i="26"/>
  <c r="D13" i="26"/>
  <c r="C9" i="26"/>
  <c r="C10" i="26"/>
  <c r="C11" i="26"/>
  <c r="C12" i="26"/>
  <c r="D9" i="26"/>
  <c r="D10" i="26"/>
  <c r="D11" i="26"/>
  <c r="D12" i="26"/>
  <c r="C118" i="3"/>
  <c r="D118" i="3"/>
  <c r="E118" i="3"/>
  <c r="F118" i="3"/>
  <c r="G118" i="3"/>
  <c r="H118" i="3"/>
  <c r="I118" i="3"/>
  <c r="J118" i="3"/>
  <c r="J123" i="2"/>
  <c r="C111" i="3"/>
  <c r="C112" i="3"/>
  <c r="C117" i="3"/>
  <c r="D111" i="3"/>
  <c r="D112" i="3"/>
  <c r="D117" i="3"/>
  <c r="E111" i="3"/>
  <c r="E112" i="3"/>
  <c r="E117" i="3"/>
  <c r="F111" i="3"/>
  <c r="F112" i="3"/>
  <c r="F117" i="3"/>
  <c r="G111" i="3"/>
  <c r="G112" i="3"/>
  <c r="G117" i="3"/>
  <c r="H111" i="3"/>
  <c r="H112" i="3"/>
  <c r="H117" i="3"/>
  <c r="I111" i="3"/>
  <c r="I112" i="3"/>
  <c r="I117" i="3"/>
  <c r="J111" i="3"/>
  <c r="J112" i="3"/>
  <c r="J117" i="3"/>
  <c r="J122" i="2"/>
  <c r="J121" i="2"/>
  <c r="J119" i="2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B68" i="1"/>
  <c r="F68" i="1" s="1"/>
  <c r="C68" i="1"/>
  <c r="E68" i="1" s="1"/>
  <c r="D68" i="1"/>
  <c r="C65" i="21" s="1"/>
  <c r="D2" i="26"/>
  <c r="D3" i="26"/>
  <c r="D4" i="26"/>
  <c r="D5" i="26"/>
  <c r="D6" i="26"/>
  <c r="D7" i="26"/>
  <c r="D8" i="26"/>
  <c r="C5" i="26"/>
  <c r="C6" i="26"/>
  <c r="C7" i="26"/>
  <c r="C8" i="26"/>
  <c r="J118" i="2"/>
  <c r="C338" i="3"/>
  <c r="C339" i="3"/>
  <c r="C344" i="3"/>
  <c r="D338" i="3"/>
  <c r="D339" i="3"/>
  <c r="D344" i="3"/>
  <c r="E338" i="3"/>
  <c r="E339" i="3"/>
  <c r="E344" i="3"/>
  <c r="F338" i="3"/>
  <c r="F339" i="3"/>
  <c r="F344" i="3"/>
  <c r="G338" i="3"/>
  <c r="G339" i="3"/>
  <c r="G344" i="3"/>
  <c r="H338" i="3"/>
  <c r="H339" i="3"/>
  <c r="H344" i="3"/>
  <c r="I338" i="3"/>
  <c r="I339" i="3"/>
  <c r="I344" i="3"/>
  <c r="J338" i="3"/>
  <c r="J339" i="3"/>
  <c r="J344" i="3"/>
  <c r="J117" i="2"/>
  <c r="J116" i="2"/>
  <c r="J115" i="2"/>
  <c r="C323" i="3"/>
  <c r="C324" i="3"/>
  <c r="C325" i="3"/>
  <c r="C326" i="3"/>
  <c r="C327" i="3"/>
  <c r="C328" i="3"/>
  <c r="C329" i="3"/>
  <c r="C331" i="3"/>
  <c r="C333" i="3"/>
  <c r="C334" i="3"/>
  <c r="C335" i="3"/>
  <c r="C336" i="3"/>
  <c r="C337" i="3"/>
  <c r="D323" i="3"/>
  <c r="D324" i="3"/>
  <c r="D325" i="3"/>
  <c r="D326" i="3"/>
  <c r="D327" i="3"/>
  <c r="D328" i="3"/>
  <c r="D329" i="3"/>
  <c r="D331" i="3"/>
  <c r="D333" i="3"/>
  <c r="D334" i="3"/>
  <c r="D335" i="3"/>
  <c r="D336" i="3"/>
  <c r="D337" i="3"/>
  <c r="E323" i="3"/>
  <c r="E324" i="3"/>
  <c r="E325" i="3"/>
  <c r="E326" i="3"/>
  <c r="E327" i="3"/>
  <c r="E328" i="3"/>
  <c r="E329" i="3"/>
  <c r="E331" i="3"/>
  <c r="E333" i="3"/>
  <c r="E334" i="3"/>
  <c r="E335" i="3"/>
  <c r="E336" i="3"/>
  <c r="E337" i="3"/>
  <c r="F323" i="3"/>
  <c r="F324" i="3"/>
  <c r="F325" i="3"/>
  <c r="F326" i="3"/>
  <c r="F327" i="3"/>
  <c r="F328" i="3"/>
  <c r="F329" i="3"/>
  <c r="F331" i="3"/>
  <c r="F333" i="3"/>
  <c r="F334" i="3"/>
  <c r="F335" i="3"/>
  <c r="F336" i="3"/>
  <c r="F337" i="3"/>
  <c r="G323" i="3"/>
  <c r="G324" i="3"/>
  <c r="G325" i="3"/>
  <c r="G326" i="3"/>
  <c r="G327" i="3"/>
  <c r="G328" i="3"/>
  <c r="G329" i="3"/>
  <c r="G331" i="3"/>
  <c r="G333" i="3"/>
  <c r="G334" i="3"/>
  <c r="G335" i="3"/>
  <c r="G336" i="3"/>
  <c r="G337" i="3"/>
  <c r="H323" i="3"/>
  <c r="H324" i="3"/>
  <c r="H325" i="3"/>
  <c r="H326" i="3"/>
  <c r="H327" i="3"/>
  <c r="H328" i="3"/>
  <c r="H329" i="3"/>
  <c r="H331" i="3"/>
  <c r="H333" i="3"/>
  <c r="H334" i="3"/>
  <c r="H335" i="3"/>
  <c r="H336" i="3"/>
  <c r="H337" i="3"/>
  <c r="I323" i="3"/>
  <c r="I324" i="3"/>
  <c r="I325" i="3"/>
  <c r="I326" i="3"/>
  <c r="I327" i="3"/>
  <c r="I328" i="3"/>
  <c r="I329" i="3"/>
  <c r="I331" i="3"/>
  <c r="I333" i="3"/>
  <c r="I334" i="3"/>
  <c r="I335" i="3"/>
  <c r="I336" i="3"/>
  <c r="I337" i="3"/>
  <c r="J323" i="3"/>
  <c r="J324" i="3"/>
  <c r="J325" i="3"/>
  <c r="J326" i="3"/>
  <c r="J327" i="3"/>
  <c r="J328" i="3"/>
  <c r="J329" i="3"/>
  <c r="J331" i="3"/>
  <c r="J333" i="3"/>
  <c r="J334" i="3"/>
  <c r="J335" i="3"/>
  <c r="J336" i="3"/>
  <c r="J337" i="3"/>
  <c r="B69" i="1"/>
  <c r="F69" i="1" s="1"/>
  <c r="C69" i="1"/>
  <c r="E69" i="1" s="1"/>
  <c r="D69" i="1"/>
  <c r="C66" i="21" s="1"/>
  <c r="C103" i="3"/>
  <c r="C104" i="3"/>
  <c r="C106" i="3"/>
  <c r="C107" i="3"/>
  <c r="C108" i="3"/>
  <c r="C110" i="3"/>
  <c r="D103" i="3"/>
  <c r="D104" i="3"/>
  <c r="D106" i="3"/>
  <c r="D107" i="3"/>
  <c r="D108" i="3"/>
  <c r="D110" i="3"/>
  <c r="E103" i="3"/>
  <c r="E104" i="3"/>
  <c r="E106" i="3"/>
  <c r="E107" i="3"/>
  <c r="E108" i="3"/>
  <c r="E110" i="3"/>
  <c r="F103" i="3"/>
  <c r="F104" i="3"/>
  <c r="F106" i="3"/>
  <c r="F107" i="3"/>
  <c r="F108" i="3"/>
  <c r="F110" i="3"/>
  <c r="G103" i="3"/>
  <c r="G104" i="3"/>
  <c r="G106" i="3"/>
  <c r="G107" i="3"/>
  <c r="G108" i="3"/>
  <c r="G110" i="3"/>
  <c r="H103" i="3"/>
  <c r="H104" i="3"/>
  <c r="H106" i="3"/>
  <c r="H107" i="3"/>
  <c r="H108" i="3"/>
  <c r="H110" i="3"/>
  <c r="I103" i="3"/>
  <c r="I104" i="3"/>
  <c r="I106" i="3"/>
  <c r="I107" i="3"/>
  <c r="I108" i="3"/>
  <c r="I110" i="3"/>
  <c r="J103" i="3"/>
  <c r="J104" i="3"/>
  <c r="J106" i="3"/>
  <c r="J107" i="3"/>
  <c r="J108" i="3"/>
  <c r="J110" i="3"/>
  <c r="J114" i="2"/>
  <c r="J113" i="2"/>
  <c r="J112" i="2"/>
  <c r="J111" i="2"/>
  <c r="J110" i="2"/>
  <c r="J109" i="2"/>
  <c r="J108" i="2"/>
  <c r="J107" i="2"/>
  <c r="J106" i="2"/>
  <c r="J105" i="2"/>
  <c r="J104" i="2"/>
  <c r="C128" i="3"/>
  <c r="C129" i="3"/>
  <c r="C130" i="3"/>
  <c r="C131" i="3"/>
  <c r="C132" i="3"/>
  <c r="C133" i="3"/>
  <c r="C134" i="3"/>
  <c r="C135" i="3"/>
  <c r="C136" i="3"/>
  <c r="C137" i="3"/>
  <c r="C138" i="3"/>
  <c r="D128" i="3"/>
  <c r="D129" i="3"/>
  <c r="D130" i="3"/>
  <c r="D131" i="3"/>
  <c r="D132" i="3"/>
  <c r="D133" i="3"/>
  <c r="D134" i="3"/>
  <c r="D135" i="3"/>
  <c r="D136" i="3"/>
  <c r="D137" i="3"/>
  <c r="D138" i="3"/>
  <c r="E128" i="3"/>
  <c r="E129" i="3"/>
  <c r="E130" i="3"/>
  <c r="E131" i="3"/>
  <c r="E132" i="3"/>
  <c r="E133" i="3"/>
  <c r="E134" i="3"/>
  <c r="E135" i="3"/>
  <c r="E136" i="3"/>
  <c r="E137" i="3"/>
  <c r="E138" i="3"/>
  <c r="F128" i="3"/>
  <c r="F129" i="3"/>
  <c r="F130" i="3"/>
  <c r="F131" i="3"/>
  <c r="F132" i="3"/>
  <c r="F133" i="3"/>
  <c r="F134" i="3"/>
  <c r="F135" i="3"/>
  <c r="F136" i="3"/>
  <c r="F137" i="3"/>
  <c r="F138" i="3"/>
  <c r="G128" i="3"/>
  <c r="G129" i="3"/>
  <c r="G130" i="3"/>
  <c r="G131" i="3"/>
  <c r="G132" i="3"/>
  <c r="G133" i="3"/>
  <c r="G134" i="3"/>
  <c r="G135" i="3"/>
  <c r="G136" i="3"/>
  <c r="G137" i="3"/>
  <c r="G138" i="3"/>
  <c r="H128" i="3"/>
  <c r="H129" i="3"/>
  <c r="H130" i="3"/>
  <c r="H131" i="3"/>
  <c r="H132" i="3"/>
  <c r="H133" i="3"/>
  <c r="H134" i="3"/>
  <c r="H135" i="3"/>
  <c r="H136" i="3"/>
  <c r="H137" i="3"/>
  <c r="H138" i="3"/>
  <c r="I128" i="3"/>
  <c r="I129" i="3"/>
  <c r="I130" i="3"/>
  <c r="I131" i="3"/>
  <c r="I132" i="3"/>
  <c r="I133" i="3"/>
  <c r="I134" i="3"/>
  <c r="I135" i="3"/>
  <c r="I136" i="3"/>
  <c r="I137" i="3"/>
  <c r="I138" i="3"/>
  <c r="J128" i="3"/>
  <c r="J129" i="3"/>
  <c r="J130" i="3"/>
  <c r="J131" i="3"/>
  <c r="J132" i="3"/>
  <c r="J133" i="3"/>
  <c r="J134" i="3"/>
  <c r="J135" i="3"/>
  <c r="J136" i="3"/>
  <c r="J137" i="3"/>
  <c r="J138" i="3"/>
  <c r="J103" i="2"/>
  <c r="C127" i="3"/>
  <c r="D127" i="3"/>
  <c r="E127" i="3"/>
  <c r="F127" i="3"/>
  <c r="G127" i="3"/>
  <c r="H127" i="3"/>
  <c r="I127" i="3"/>
  <c r="J127" i="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2" i="2"/>
  <c r="J101" i="2"/>
  <c r="C236" i="3"/>
  <c r="D236" i="3"/>
  <c r="E236" i="3"/>
  <c r="F236" i="3"/>
  <c r="G236" i="3"/>
  <c r="H236" i="3"/>
  <c r="I236" i="3"/>
  <c r="J236" i="3"/>
  <c r="J100" i="2"/>
  <c r="J99" i="2"/>
  <c r="J98" i="2"/>
  <c r="J97" i="2"/>
  <c r="J96" i="2"/>
  <c r="C345" i="3"/>
  <c r="C346" i="3"/>
  <c r="C347" i="3"/>
  <c r="C348" i="3"/>
  <c r="C349" i="3"/>
  <c r="C350" i="3"/>
  <c r="D345" i="3"/>
  <c r="D346" i="3"/>
  <c r="D347" i="3"/>
  <c r="D348" i="3"/>
  <c r="D349" i="3"/>
  <c r="D350" i="3"/>
  <c r="E345" i="3"/>
  <c r="E346" i="3"/>
  <c r="E347" i="3"/>
  <c r="E348" i="3"/>
  <c r="E349" i="3"/>
  <c r="E350" i="3"/>
  <c r="F345" i="3"/>
  <c r="F346" i="3"/>
  <c r="F347" i="3"/>
  <c r="F348" i="3"/>
  <c r="F349" i="3"/>
  <c r="F350" i="3"/>
  <c r="G345" i="3"/>
  <c r="G346" i="3"/>
  <c r="G347" i="3"/>
  <c r="G348" i="3"/>
  <c r="G349" i="3"/>
  <c r="G350" i="3"/>
  <c r="H345" i="3"/>
  <c r="H346" i="3"/>
  <c r="H347" i="3"/>
  <c r="H348" i="3"/>
  <c r="H349" i="3"/>
  <c r="H350" i="3"/>
  <c r="I345" i="3"/>
  <c r="I346" i="3"/>
  <c r="I347" i="3"/>
  <c r="I348" i="3"/>
  <c r="I349" i="3"/>
  <c r="I350" i="3"/>
  <c r="J345" i="3"/>
  <c r="J346" i="3"/>
  <c r="J347" i="3"/>
  <c r="J348" i="3"/>
  <c r="J349" i="3"/>
  <c r="J350" i="3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J95" i="2"/>
  <c r="J94" i="2"/>
  <c r="J92" i="2"/>
  <c r="J91" i="2"/>
  <c r="C234" i="3"/>
  <c r="C235" i="3"/>
  <c r="C237" i="3"/>
  <c r="C240" i="3"/>
  <c r="D234" i="3"/>
  <c r="D235" i="3"/>
  <c r="D237" i="3"/>
  <c r="D240" i="3"/>
  <c r="E234" i="3"/>
  <c r="E235" i="3"/>
  <c r="E237" i="3"/>
  <c r="E240" i="3"/>
  <c r="F234" i="3"/>
  <c r="F235" i="3"/>
  <c r="F237" i="3"/>
  <c r="F240" i="3"/>
  <c r="G234" i="3"/>
  <c r="G235" i="3"/>
  <c r="G237" i="3"/>
  <c r="G240" i="3"/>
  <c r="H234" i="3"/>
  <c r="H235" i="3"/>
  <c r="H237" i="3"/>
  <c r="H240" i="3"/>
  <c r="I234" i="3"/>
  <c r="I235" i="3"/>
  <c r="I237" i="3"/>
  <c r="I240" i="3"/>
  <c r="J234" i="3"/>
  <c r="J235" i="3"/>
  <c r="J237" i="3"/>
  <c r="J240" i="3"/>
  <c r="J90" i="2"/>
  <c r="C224" i="3"/>
  <c r="D224" i="3"/>
  <c r="E224" i="3"/>
  <c r="F224" i="3"/>
  <c r="G224" i="3"/>
  <c r="H224" i="3"/>
  <c r="I224" i="3"/>
  <c r="J224" i="3"/>
  <c r="J86" i="2"/>
  <c r="C220" i="3"/>
  <c r="C222" i="3"/>
  <c r="C223" i="3"/>
  <c r="C225" i="3"/>
  <c r="C229" i="3"/>
  <c r="C230" i="3"/>
  <c r="C231" i="3"/>
  <c r="C232" i="3"/>
  <c r="C233" i="3"/>
  <c r="D220" i="3"/>
  <c r="D222" i="3"/>
  <c r="D223" i="3"/>
  <c r="D225" i="3"/>
  <c r="D229" i="3"/>
  <c r="D230" i="3"/>
  <c r="D231" i="3"/>
  <c r="D232" i="3"/>
  <c r="D233" i="3"/>
  <c r="E220" i="3"/>
  <c r="E222" i="3"/>
  <c r="E223" i="3"/>
  <c r="E225" i="3"/>
  <c r="E229" i="3"/>
  <c r="E230" i="3"/>
  <c r="E231" i="3"/>
  <c r="E232" i="3"/>
  <c r="E233" i="3"/>
  <c r="F220" i="3"/>
  <c r="F222" i="3"/>
  <c r="F223" i="3"/>
  <c r="F225" i="3"/>
  <c r="F229" i="3"/>
  <c r="F230" i="3"/>
  <c r="F231" i="3"/>
  <c r="F232" i="3"/>
  <c r="F233" i="3"/>
  <c r="G220" i="3"/>
  <c r="G222" i="3"/>
  <c r="G223" i="3"/>
  <c r="G225" i="3"/>
  <c r="G229" i="3"/>
  <c r="G230" i="3"/>
  <c r="G231" i="3"/>
  <c r="G232" i="3"/>
  <c r="G233" i="3"/>
  <c r="H220" i="3"/>
  <c r="H222" i="3"/>
  <c r="H223" i="3"/>
  <c r="H225" i="3"/>
  <c r="H229" i="3"/>
  <c r="H230" i="3"/>
  <c r="H231" i="3"/>
  <c r="H232" i="3"/>
  <c r="H233" i="3"/>
  <c r="I220" i="3"/>
  <c r="I222" i="3"/>
  <c r="I223" i="3"/>
  <c r="I225" i="3"/>
  <c r="I229" i="3"/>
  <c r="I230" i="3"/>
  <c r="I231" i="3"/>
  <c r="I232" i="3"/>
  <c r="I233" i="3"/>
  <c r="J220" i="3"/>
  <c r="J222" i="3"/>
  <c r="J223" i="3"/>
  <c r="J225" i="3"/>
  <c r="J229" i="3"/>
  <c r="J230" i="3"/>
  <c r="J231" i="3"/>
  <c r="J232" i="3"/>
  <c r="J233" i="3"/>
  <c r="C142" i="3"/>
  <c r="D142" i="3"/>
  <c r="E142" i="3"/>
  <c r="F142" i="3"/>
  <c r="G142" i="3"/>
  <c r="H142" i="3"/>
  <c r="I142" i="3"/>
  <c r="J142" i="3"/>
  <c r="C119" i="3"/>
  <c r="D119" i="3"/>
  <c r="E119" i="3"/>
  <c r="F119" i="3"/>
  <c r="G119" i="3"/>
  <c r="H119" i="3"/>
  <c r="I119" i="3"/>
  <c r="J119" i="3"/>
  <c r="J89" i="2"/>
  <c r="J88" i="2"/>
  <c r="J87" i="2"/>
  <c r="B71" i="1"/>
  <c r="H71" i="1" s="1"/>
  <c r="C71" i="1"/>
  <c r="E71" i="1" s="1"/>
  <c r="C140" i="3"/>
  <c r="C141" i="3"/>
  <c r="C143" i="3"/>
  <c r="C145" i="3"/>
  <c r="C146" i="3"/>
  <c r="C147" i="3"/>
  <c r="C148" i="3"/>
  <c r="D140" i="3"/>
  <c r="D141" i="3"/>
  <c r="D143" i="3"/>
  <c r="D145" i="3"/>
  <c r="D146" i="3"/>
  <c r="D147" i="3"/>
  <c r="D148" i="3"/>
  <c r="E140" i="3"/>
  <c r="E141" i="3"/>
  <c r="E143" i="3"/>
  <c r="E145" i="3"/>
  <c r="E146" i="3"/>
  <c r="E147" i="3"/>
  <c r="E148" i="3"/>
  <c r="F140" i="3"/>
  <c r="F141" i="3"/>
  <c r="F143" i="3"/>
  <c r="F145" i="3"/>
  <c r="F146" i="3"/>
  <c r="F147" i="3"/>
  <c r="F148" i="3"/>
  <c r="G140" i="3"/>
  <c r="G141" i="3"/>
  <c r="G143" i="3"/>
  <c r="G145" i="3"/>
  <c r="G146" i="3"/>
  <c r="G147" i="3"/>
  <c r="G148" i="3"/>
  <c r="H140" i="3"/>
  <c r="H141" i="3"/>
  <c r="H143" i="3"/>
  <c r="H145" i="3"/>
  <c r="H146" i="3"/>
  <c r="H147" i="3"/>
  <c r="H148" i="3"/>
  <c r="I140" i="3"/>
  <c r="I141" i="3"/>
  <c r="I143" i="3"/>
  <c r="I145" i="3"/>
  <c r="I146" i="3"/>
  <c r="I147" i="3"/>
  <c r="I148" i="3"/>
  <c r="J140" i="3"/>
  <c r="J141" i="3"/>
  <c r="J143" i="3"/>
  <c r="J145" i="3"/>
  <c r="J146" i="3"/>
  <c r="J147" i="3"/>
  <c r="J148" i="3"/>
  <c r="J85" i="2"/>
  <c r="J84" i="2"/>
  <c r="J8" i="2"/>
  <c r="C96" i="3"/>
  <c r="D96" i="3"/>
  <c r="E96" i="3"/>
  <c r="F96" i="3"/>
  <c r="G96" i="3"/>
  <c r="H96" i="3"/>
  <c r="I96" i="3"/>
  <c r="J96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J83" i="2"/>
  <c r="C158" i="3"/>
  <c r="D158" i="3"/>
  <c r="E158" i="3"/>
  <c r="F158" i="3"/>
  <c r="G158" i="3"/>
  <c r="H158" i="3"/>
  <c r="I158" i="3"/>
  <c r="J158" i="3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94" i="3"/>
  <c r="C195" i="3"/>
  <c r="C196" i="3"/>
  <c r="C197" i="3"/>
  <c r="D194" i="3"/>
  <c r="D195" i="3"/>
  <c r="D196" i="3"/>
  <c r="D197" i="3"/>
  <c r="E194" i="3"/>
  <c r="E195" i="3"/>
  <c r="E196" i="3"/>
  <c r="E197" i="3"/>
  <c r="F194" i="3"/>
  <c r="F195" i="3"/>
  <c r="F196" i="3"/>
  <c r="F197" i="3"/>
  <c r="G194" i="3"/>
  <c r="G195" i="3"/>
  <c r="G196" i="3"/>
  <c r="G197" i="3"/>
  <c r="H194" i="3"/>
  <c r="H195" i="3"/>
  <c r="H196" i="3"/>
  <c r="H197" i="3"/>
  <c r="I194" i="3"/>
  <c r="I195" i="3"/>
  <c r="I196" i="3"/>
  <c r="I197" i="3"/>
  <c r="J194" i="3"/>
  <c r="J195" i="3"/>
  <c r="J196" i="3"/>
  <c r="J197" i="3"/>
  <c r="B73" i="1"/>
  <c r="F73" i="1" s="1"/>
  <c r="C73" i="1"/>
  <c r="E73" i="1" s="1"/>
  <c r="C178" i="3"/>
  <c r="D178" i="3"/>
  <c r="E178" i="3"/>
  <c r="F178" i="3"/>
  <c r="G178" i="3"/>
  <c r="H178" i="3"/>
  <c r="I178" i="3"/>
  <c r="J178" i="3"/>
  <c r="C120" i="3"/>
  <c r="C124" i="3"/>
  <c r="C125" i="3"/>
  <c r="C126" i="3"/>
  <c r="C139" i="3"/>
  <c r="D120" i="3"/>
  <c r="D124" i="3"/>
  <c r="D125" i="3"/>
  <c r="D126" i="3"/>
  <c r="D139" i="3"/>
  <c r="E120" i="3"/>
  <c r="E124" i="3"/>
  <c r="E125" i="3"/>
  <c r="E126" i="3"/>
  <c r="E139" i="3"/>
  <c r="F120" i="3"/>
  <c r="F124" i="3"/>
  <c r="F125" i="3"/>
  <c r="F126" i="3"/>
  <c r="F139" i="3"/>
  <c r="G120" i="3"/>
  <c r="G124" i="3"/>
  <c r="G125" i="3"/>
  <c r="G126" i="3"/>
  <c r="G139" i="3"/>
  <c r="H120" i="3"/>
  <c r="H124" i="3"/>
  <c r="H125" i="3"/>
  <c r="H126" i="3"/>
  <c r="H139" i="3"/>
  <c r="I120" i="3"/>
  <c r="I124" i="3"/>
  <c r="I125" i="3"/>
  <c r="I126" i="3"/>
  <c r="I139" i="3"/>
  <c r="J120" i="3"/>
  <c r="J124" i="3"/>
  <c r="J125" i="3"/>
  <c r="J126" i="3"/>
  <c r="J139" i="3"/>
  <c r="B70" i="1"/>
  <c r="F70" i="1" s="1"/>
  <c r="C70" i="1"/>
  <c r="E70" i="1" s="1"/>
  <c r="D67" i="21" s="1"/>
  <c r="C179" i="3"/>
  <c r="C180" i="3"/>
  <c r="C181" i="3"/>
  <c r="C182" i="3"/>
  <c r="D179" i="3"/>
  <c r="D180" i="3"/>
  <c r="D181" i="3"/>
  <c r="D182" i="3"/>
  <c r="E179" i="3"/>
  <c r="E180" i="3"/>
  <c r="E181" i="3"/>
  <c r="E182" i="3"/>
  <c r="F179" i="3"/>
  <c r="F180" i="3"/>
  <c r="F181" i="3"/>
  <c r="F182" i="3"/>
  <c r="G179" i="3"/>
  <c r="G180" i="3"/>
  <c r="G181" i="3"/>
  <c r="G182" i="3"/>
  <c r="H179" i="3"/>
  <c r="H180" i="3"/>
  <c r="H181" i="3"/>
  <c r="H182" i="3"/>
  <c r="I179" i="3"/>
  <c r="I180" i="3"/>
  <c r="I181" i="3"/>
  <c r="I182" i="3"/>
  <c r="J179" i="3"/>
  <c r="J180" i="3"/>
  <c r="J181" i="3"/>
  <c r="J182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03" i="3"/>
  <c r="C204" i="3"/>
  <c r="C205" i="3"/>
  <c r="C206" i="3"/>
  <c r="D203" i="3"/>
  <c r="D204" i="3"/>
  <c r="D205" i="3"/>
  <c r="D206" i="3"/>
  <c r="E203" i="3"/>
  <c r="E204" i="3"/>
  <c r="E205" i="3"/>
  <c r="E206" i="3"/>
  <c r="F203" i="3"/>
  <c r="F204" i="3"/>
  <c r="F205" i="3"/>
  <c r="F206" i="3"/>
  <c r="G203" i="3"/>
  <c r="G204" i="3"/>
  <c r="G205" i="3"/>
  <c r="G206" i="3"/>
  <c r="H203" i="3"/>
  <c r="H204" i="3"/>
  <c r="H205" i="3"/>
  <c r="H206" i="3"/>
  <c r="I203" i="3"/>
  <c r="I204" i="3"/>
  <c r="I205" i="3"/>
  <c r="I206" i="3"/>
  <c r="J203" i="3"/>
  <c r="J204" i="3"/>
  <c r="J205" i="3"/>
  <c r="J206" i="3"/>
  <c r="C216" i="3"/>
  <c r="D216" i="3"/>
  <c r="E216" i="3"/>
  <c r="F216" i="3"/>
  <c r="G216" i="3"/>
  <c r="H216" i="3"/>
  <c r="I216" i="3"/>
  <c r="J216" i="3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32" i="19"/>
  <c r="N34" i="19"/>
  <c r="K358" i="3"/>
  <c r="K365" i="3"/>
  <c r="I46" i="1"/>
  <c r="J46" i="1"/>
  <c r="F46" i="1"/>
  <c r="G46" i="1"/>
  <c r="G24" i="19"/>
  <c r="D23" i="19"/>
  <c r="N23" i="19" s="1"/>
  <c r="G23" i="19"/>
  <c r="D22" i="19"/>
  <c r="N22" i="19" s="1"/>
  <c r="G18" i="19"/>
  <c r="G22" i="19"/>
  <c r="D10" i="19"/>
  <c r="N10" i="19" s="1"/>
  <c r="G10" i="19"/>
  <c r="G21" i="19"/>
  <c r="G20" i="19"/>
  <c r="G14" i="19"/>
  <c r="G15" i="19"/>
  <c r="D12" i="19"/>
  <c r="N12" i="19" s="1"/>
  <c r="D13" i="19"/>
  <c r="N13" i="19" s="1"/>
  <c r="D14" i="19"/>
  <c r="N14" i="19" s="1"/>
  <c r="G19" i="19"/>
  <c r="G11" i="19"/>
  <c r="G12" i="19"/>
  <c r="D17" i="19"/>
  <c r="N17" i="19" s="1"/>
  <c r="G16" i="19"/>
  <c r="D8" i="19"/>
  <c r="N8" i="19" s="1"/>
  <c r="G9" i="19"/>
  <c r="D7" i="19"/>
  <c r="N7" i="19" s="1"/>
  <c r="D9" i="19"/>
  <c r="N9" i="19" s="1"/>
  <c r="G8" i="19"/>
  <c r="G7" i="19"/>
  <c r="G6" i="19"/>
  <c r="G5" i="19"/>
  <c r="D5" i="19"/>
  <c r="N5" i="19" s="1"/>
  <c r="D3" i="19"/>
  <c r="N3" i="19" s="1"/>
  <c r="D4" i="19"/>
  <c r="N4" i="19" s="1"/>
  <c r="G4" i="19"/>
  <c r="G3" i="19"/>
  <c r="I60" i="1"/>
  <c r="J60" i="1"/>
  <c r="G60" i="1"/>
  <c r="F60" i="1"/>
  <c r="H61" i="1"/>
  <c r="F62" i="1"/>
  <c r="J48" i="1"/>
  <c r="F63" i="1"/>
  <c r="F48" i="1"/>
  <c r="G48" i="1"/>
  <c r="F54" i="1"/>
  <c r="F59" i="1"/>
  <c r="G57" i="1"/>
  <c r="I57" i="1"/>
  <c r="G64" i="1"/>
  <c r="I64" i="1"/>
  <c r="J64" i="1"/>
  <c r="G55" i="1"/>
  <c r="I55" i="1"/>
  <c r="J55" i="1"/>
  <c r="I58" i="1"/>
  <c r="F64" i="1"/>
  <c r="F55" i="1"/>
  <c r="I61" i="1"/>
  <c r="F65" i="1"/>
  <c r="F56" i="1"/>
  <c r="F51" i="1"/>
  <c r="H57" i="1"/>
  <c r="F58" i="1"/>
  <c r="J58" i="1"/>
  <c r="J62" i="1"/>
  <c r="I62" i="1"/>
  <c r="G62" i="1"/>
  <c r="J63" i="1"/>
  <c r="I63" i="1"/>
  <c r="G63" i="1"/>
  <c r="I65" i="1"/>
  <c r="G65" i="1"/>
  <c r="J65" i="1"/>
  <c r="G59" i="1"/>
  <c r="J59" i="1"/>
  <c r="I59" i="1"/>
  <c r="I56" i="1"/>
  <c r="G56" i="1"/>
  <c r="J56" i="1"/>
  <c r="J57" i="1"/>
  <c r="H53" i="1"/>
  <c r="J61" i="1"/>
  <c r="G52" i="1"/>
  <c r="I52" i="1"/>
  <c r="J52" i="1"/>
  <c r="I53" i="1"/>
  <c r="J53" i="1"/>
  <c r="G53" i="1"/>
  <c r="G54" i="1"/>
  <c r="J54" i="1"/>
  <c r="H52" i="1"/>
  <c r="H50" i="1"/>
  <c r="G49" i="1"/>
  <c r="I49" i="1"/>
  <c r="J49" i="1"/>
  <c r="I50" i="1"/>
  <c r="G50" i="1"/>
  <c r="J50" i="1"/>
  <c r="G51" i="1"/>
  <c r="J51" i="1"/>
  <c r="H49" i="1"/>
  <c r="K363" i="3"/>
  <c r="K364" i="3"/>
  <c r="K362" i="3"/>
  <c r="K360" i="3"/>
  <c r="K359" i="3"/>
  <c r="K357" i="3"/>
  <c r="K356" i="3"/>
  <c r="K355" i="3"/>
  <c r="K354" i="3"/>
  <c r="K116" i="3"/>
  <c r="K115" i="3"/>
  <c r="K113" i="3"/>
  <c r="K114" i="3"/>
  <c r="K109" i="3"/>
  <c r="K105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92" i="3"/>
  <c r="K311" i="3"/>
  <c r="K309" i="3"/>
  <c r="K295" i="3"/>
  <c r="K301" i="3"/>
  <c r="K317" i="3"/>
  <c r="K303" i="3"/>
  <c r="K319" i="3"/>
  <c r="K293" i="3"/>
  <c r="K300" i="3"/>
  <c r="K299" i="3"/>
  <c r="K322" i="3"/>
  <c r="K298" i="3"/>
  <c r="K313" i="3"/>
  <c r="K318" i="3"/>
  <c r="K310" i="3"/>
  <c r="K302" i="3"/>
  <c r="K294" i="3"/>
  <c r="K320" i="3"/>
  <c r="K312" i="3"/>
  <c r="K304" i="3"/>
  <c r="K296" i="3"/>
  <c r="K308" i="3"/>
  <c r="K307" i="3"/>
  <c r="K306" i="3"/>
  <c r="K305" i="3"/>
  <c r="K316" i="3"/>
  <c r="K315" i="3"/>
  <c r="K314" i="3"/>
  <c r="K321" i="3"/>
  <c r="K297" i="3"/>
  <c r="K267" i="3"/>
  <c r="K274" i="3"/>
  <c r="K275" i="3"/>
  <c r="K282" i="3"/>
  <c r="K283" i="3"/>
  <c r="K290" i="3"/>
  <c r="K266" i="3"/>
  <c r="K291" i="3"/>
  <c r="K284" i="3"/>
  <c r="K288" i="3"/>
  <c r="K280" i="3"/>
  <c r="K272" i="3"/>
  <c r="K264" i="3"/>
  <c r="K278" i="3"/>
  <c r="K262" i="3"/>
  <c r="K289" i="3"/>
  <c r="K281" i="3"/>
  <c r="K273" i="3"/>
  <c r="K265" i="3"/>
  <c r="K287" i="3"/>
  <c r="K279" i="3"/>
  <c r="K271" i="3"/>
  <c r="K263" i="3"/>
  <c r="K285" i="3"/>
  <c r="K277" i="3"/>
  <c r="K269" i="3"/>
  <c r="K286" i="3"/>
  <c r="K276" i="3"/>
  <c r="K270" i="3"/>
  <c r="K268" i="3"/>
  <c r="K260" i="3"/>
  <c r="K254" i="3"/>
  <c r="K246" i="3"/>
  <c r="K259" i="3"/>
  <c r="K251" i="3"/>
  <c r="K243" i="3"/>
  <c r="K256" i="3"/>
  <c r="K248" i="3"/>
  <c r="K249" i="3"/>
  <c r="K257" i="3"/>
  <c r="K241" i="3"/>
  <c r="K258" i="3"/>
  <c r="K242" i="3"/>
  <c r="K261" i="3"/>
  <c r="K253" i="3"/>
  <c r="K245" i="3"/>
  <c r="K250" i="3"/>
  <c r="K252" i="3"/>
  <c r="K244" i="3"/>
  <c r="K255" i="3"/>
  <c r="K247" i="3"/>
  <c r="K162" i="3"/>
  <c r="K161" i="3"/>
  <c r="K118" i="3"/>
  <c r="K111" i="3"/>
  <c r="K117" i="3"/>
  <c r="K112" i="3"/>
  <c r="K102" i="3"/>
  <c r="K101" i="3"/>
  <c r="K100" i="3"/>
  <c r="K99" i="3"/>
  <c r="K98" i="3"/>
  <c r="J68" i="1"/>
  <c r="G68" i="1"/>
  <c r="H68" i="1"/>
  <c r="K344" i="3"/>
  <c r="K338" i="3"/>
  <c r="K339" i="3"/>
  <c r="K335" i="3"/>
  <c r="K325" i="3"/>
  <c r="K337" i="3"/>
  <c r="K327" i="3"/>
  <c r="K334" i="3"/>
  <c r="K324" i="3"/>
  <c r="K336" i="3"/>
  <c r="K328" i="3"/>
  <c r="K107" i="3"/>
  <c r="K333" i="3"/>
  <c r="K331" i="3"/>
  <c r="K323" i="3"/>
  <c r="K326" i="3"/>
  <c r="K329" i="3"/>
  <c r="K103" i="3"/>
  <c r="K108" i="3"/>
  <c r="J69" i="1"/>
  <c r="G69" i="1"/>
  <c r="H69" i="1"/>
  <c r="K104" i="3"/>
  <c r="K110" i="3"/>
  <c r="K106" i="3"/>
  <c r="K137" i="3"/>
  <c r="K129" i="3"/>
  <c r="K130" i="3"/>
  <c r="K128" i="3"/>
  <c r="K138" i="3"/>
  <c r="K136" i="3"/>
  <c r="K131" i="3"/>
  <c r="K132" i="3"/>
  <c r="K133" i="3"/>
  <c r="K134" i="3"/>
  <c r="K135" i="3"/>
  <c r="K127" i="3"/>
  <c r="K236" i="3"/>
  <c r="K345" i="3"/>
  <c r="K348" i="3"/>
  <c r="K346" i="3"/>
  <c r="K347" i="3"/>
  <c r="K349" i="3"/>
  <c r="K350" i="3"/>
  <c r="K227" i="3"/>
  <c r="K226" i="3"/>
  <c r="K237" i="3"/>
  <c r="K235" i="3"/>
  <c r="K240" i="3"/>
  <c r="K234" i="3"/>
  <c r="K224" i="3"/>
  <c r="K220" i="3"/>
  <c r="K225" i="3"/>
  <c r="K229" i="3"/>
  <c r="K230" i="3"/>
  <c r="K231" i="3"/>
  <c r="K232" i="3"/>
  <c r="K233" i="3"/>
  <c r="K222" i="3"/>
  <c r="K223" i="3"/>
  <c r="K142" i="3"/>
  <c r="K119" i="3"/>
  <c r="K148" i="3"/>
  <c r="K147" i="3"/>
  <c r="K140" i="3"/>
  <c r="K145" i="3"/>
  <c r="K141" i="3"/>
  <c r="K143" i="3"/>
  <c r="K146" i="3"/>
  <c r="F71" i="1"/>
  <c r="J71" i="1"/>
  <c r="G71" i="1"/>
  <c r="K96" i="3"/>
  <c r="K352" i="3"/>
  <c r="K351" i="3"/>
  <c r="K158" i="3"/>
  <c r="K92" i="3"/>
  <c r="K90" i="3"/>
  <c r="K197" i="3"/>
  <c r="K194" i="3"/>
  <c r="K195" i="3"/>
  <c r="K196" i="3"/>
  <c r="H73" i="1"/>
  <c r="J73" i="1"/>
  <c r="G73" i="1"/>
  <c r="K178" i="3"/>
  <c r="K120" i="3"/>
  <c r="K126" i="3"/>
  <c r="K139" i="3"/>
  <c r="K124" i="3"/>
  <c r="K125" i="3"/>
  <c r="H70" i="1"/>
  <c r="I70" i="1"/>
  <c r="J70" i="1"/>
  <c r="G70" i="1"/>
  <c r="K219" i="3"/>
  <c r="K182" i="3"/>
  <c r="K179" i="3"/>
  <c r="K181" i="3"/>
  <c r="K180" i="3"/>
  <c r="K218" i="3"/>
  <c r="K203" i="3"/>
  <c r="K217" i="3"/>
  <c r="K204" i="3"/>
  <c r="K216" i="3"/>
  <c r="K206" i="3"/>
  <c r="K205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199" i="3"/>
  <c r="C200" i="3"/>
  <c r="C201" i="3"/>
  <c r="C202" i="3"/>
  <c r="D199" i="3"/>
  <c r="D200" i="3"/>
  <c r="D201" i="3"/>
  <c r="D202" i="3"/>
  <c r="E199" i="3"/>
  <c r="E200" i="3"/>
  <c r="E201" i="3"/>
  <c r="E202" i="3"/>
  <c r="F199" i="3"/>
  <c r="F200" i="3"/>
  <c r="F201" i="3"/>
  <c r="F202" i="3"/>
  <c r="G199" i="3"/>
  <c r="G200" i="3"/>
  <c r="G201" i="3"/>
  <c r="G202" i="3"/>
  <c r="H199" i="3"/>
  <c r="H200" i="3"/>
  <c r="H201" i="3"/>
  <c r="H202" i="3"/>
  <c r="I199" i="3"/>
  <c r="I200" i="3"/>
  <c r="I201" i="3"/>
  <c r="I202" i="3"/>
  <c r="J199" i="3"/>
  <c r="J200" i="3"/>
  <c r="J201" i="3"/>
  <c r="J202" i="3"/>
  <c r="C211" i="3"/>
  <c r="D211" i="3"/>
  <c r="E211" i="3"/>
  <c r="F211" i="3"/>
  <c r="G211" i="3"/>
  <c r="H211" i="3"/>
  <c r="I211" i="3"/>
  <c r="J211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7" i="3"/>
  <c r="D207" i="3"/>
  <c r="E207" i="3"/>
  <c r="F207" i="3"/>
  <c r="G207" i="3"/>
  <c r="H207" i="3"/>
  <c r="I207" i="3"/>
  <c r="J207" i="3"/>
  <c r="C198" i="3"/>
  <c r="D198" i="3"/>
  <c r="E198" i="3"/>
  <c r="F198" i="3"/>
  <c r="G198" i="3"/>
  <c r="H198" i="3"/>
  <c r="I198" i="3"/>
  <c r="J198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49" i="3"/>
  <c r="E150" i="3"/>
  <c r="E151" i="3"/>
  <c r="E152" i="3"/>
  <c r="E154" i="3"/>
  <c r="E155" i="3"/>
  <c r="E156" i="3"/>
  <c r="E157" i="3"/>
  <c r="E159" i="3"/>
  <c r="E160" i="3"/>
  <c r="E163" i="3"/>
  <c r="E164" i="3"/>
  <c r="E165" i="3"/>
  <c r="E166" i="3"/>
  <c r="E167" i="3"/>
  <c r="E168" i="3"/>
  <c r="E169" i="3"/>
  <c r="E170" i="3"/>
  <c r="E171" i="3"/>
  <c r="E172" i="3"/>
  <c r="E173" i="3"/>
  <c r="E176" i="3"/>
  <c r="E177" i="3"/>
  <c r="E183" i="3"/>
  <c r="E184" i="3"/>
  <c r="E185" i="3"/>
  <c r="E186" i="3"/>
  <c r="E187" i="3"/>
  <c r="E188" i="3"/>
  <c r="E189" i="3"/>
  <c r="E190" i="3"/>
  <c r="E191" i="3"/>
  <c r="C191" i="3"/>
  <c r="D191" i="3"/>
  <c r="F191" i="3"/>
  <c r="G191" i="3"/>
  <c r="H191" i="3"/>
  <c r="I191" i="3"/>
  <c r="J191" i="3"/>
  <c r="C190" i="3"/>
  <c r="D190" i="3"/>
  <c r="F190" i="3"/>
  <c r="G190" i="3"/>
  <c r="H190" i="3"/>
  <c r="I190" i="3"/>
  <c r="J190" i="3"/>
  <c r="C189" i="3"/>
  <c r="D189" i="3"/>
  <c r="F189" i="3"/>
  <c r="G189" i="3"/>
  <c r="H189" i="3"/>
  <c r="I189" i="3"/>
  <c r="J189" i="3"/>
  <c r="C188" i="3"/>
  <c r="D188" i="3"/>
  <c r="F188" i="3"/>
  <c r="G188" i="3"/>
  <c r="H188" i="3"/>
  <c r="I188" i="3"/>
  <c r="J188" i="3"/>
  <c r="C187" i="3"/>
  <c r="D187" i="3"/>
  <c r="F187" i="3"/>
  <c r="G187" i="3"/>
  <c r="H187" i="3"/>
  <c r="I187" i="3"/>
  <c r="J187" i="3"/>
  <c r="C186" i="3"/>
  <c r="D186" i="3"/>
  <c r="F186" i="3"/>
  <c r="G186" i="3"/>
  <c r="H186" i="3"/>
  <c r="I186" i="3"/>
  <c r="J186" i="3"/>
  <c r="C185" i="3"/>
  <c r="D185" i="3"/>
  <c r="F185" i="3"/>
  <c r="G185" i="3"/>
  <c r="H185" i="3"/>
  <c r="I185" i="3"/>
  <c r="J185" i="3"/>
  <c r="C184" i="3"/>
  <c r="D184" i="3"/>
  <c r="F184" i="3"/>
  <c r="G184" i="3"/>
  <c r="H184" i="3"/>
  <c r="I184" i="3"/>
  <c r="J184" i="3"/>
  <c r="C183" i="3"/>
  <c r="D183" i="3"/>
  <c r="F183" i="3"/>
  <c r="G183" i="3"/>
  <c r="H183" i="3"/>
  <c r="I183" i="3"/>
  <c r="J183" i="3"/>
  <c r="C169" i="3"/>
  <c r="C170" i="3"/>
  <c r="C171" i="3"/>
  <c r="D169" i="3"/>
  <c r="D170" i="3"/>
  <c r="D171" i="3"/>
  <c r="F169" i="3"/>
  <c r="F170" i="3"/>
  <c r="F171" i="3"/>
  <c r="G169" i="3"/>
  <c r="G170" i="3"/>
  <c r="G171" i="3"/>
  <c r="H169" i="3"/>
  <c r="H170" i="3"/>
  <c r="H171" i="3"/>
  <c r="I169" i="3"/>
  <c r="I170" i="3"/>
  <c r="I171" i="3"/>
  <c r="J169" i="3"/>
  <c r="J170" i="3"/>
  <c r="J171" i="3"/>
  <c r="C177" i="3"/>
  <c r="D177" i="3"/>
  <c r="F177" i="3"/>
  <c r="G177" i="3"/>
  <c r="H177" i="3"/>
  <c r="I177" i="3"/>
  <c r="J177" i="3"/>
  <c r="C176" i="3"/>
  <c r="D176" i="3"/>
  <c r="F176" i="3"/>
  <c r="G176" i="3"/>
  <c r="H176" i="3"/>
  <c r="I176" i="3"/>
  <c r="J176" i="3"/>
  <c r="C172" i="3"/>
  <c r="C173" i="3"/>
  <c r="D172" i="3"/>
  <c r="D173" i="3"/>
  <c r="F172" i="3"/>
  <c r="F173" i="3"/>
  <c r="G172" i="3"/>
  <c r="G173" i="3"/>
  <c r="H172" i="3"/>
  <c r="H173" i="3"/>
  <c r="I172" i="3"/>
  <c r="I173" i="3"/>
  <c r="J172" i="3"/>
  <c r="J173" i="3"/>
  <c r="C168" i="3"/>
  <c r="D168" i="3"/>
  <c r="F168" i="3"/>
  <c r="G168" i="3"/>
  <c r="H168" i="3"/>
  <c r="I168" i="3"/>
  <c r="J168" i="3"/>
  <c r="C167" i="3"/>
  <c r="D167" i="3"/>
  <c r="F167" i="3"/>
  <c r="G167" i="3"/>
  <c r="H167" i="3"/>
  <c r="I167" i="3"/>
  <c r="J167" i="3"/>
  <c r="C166" i="3"/>
  <c r="D166" i="3"/>
  <c r="F166" i="3"/>
  <c r="G166" i="3"/>
  <c r="H166" i="3"/>
  <c r="I166" i="3"/>
  <c r="J166" i="3"/>
  <c r="C165" i="3"/>
  <c r="D165" i="3"/>
  <c r="F165" i="3"/>
  <c r="G165" i="3"/>
  <c r="H165" i="3"/>
  <c r="I165" i="3"/>
  <c r="J165" i="3"/>
  <c r="C164" i="3"/>
  <c r="D164" i="3"/>
  <c r="F164" i="3"/>
  <c r="G164" i="3"/>
  <c r="H164" i="3"/>
  <c r="I164" i="3"/>
  <c r="J164" i="3"/>
  <c r="C163" i="3"/>
  <c r="D163" i="3"/>
  <c r="F163" i="3"/>
  <c r="G163" i="3"/>
  <c r="H163" i="3"/>
  <c r="I163" i="3"/>
  <c r="J163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0" i="3"/>
  <c r="D150" i="3"/>
  <c r="F150" i="3"/>
  <c r="G150" i="3"/>
  <c r="H150" i="3"/>
  <c r="I150" i="3"/>
  <c r="J150" i="3"/>
  <c r="C154" i="3"/>
  <c r="D154" i="3"/>
  <c r="F154" i="3"/>
  <c r="G154" i="3"/>
  <c r="H154" i="3"/>
  <c r="I154" i="3"/>
  <c r="J154" i="3"/>
  <c r="C152" i="3"/>
  <c r="D152" i="3"/>
  <c r="F152" i="3"/>
  <c r="G152" i="3"/>
  <c r="H152" i="3"/>
  <c r="I152" i="3"/>
  <c r="J152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215" i="3" l="1"/>
  <c r="K214" i="3"/>
  <c r="K213" i="3"/>
  <c r="K212" i="3"/>
  <c r="K200" i="3"/>
  <c r="K202" i="3"/>
  <c r="K199" i="3"/>
  <c r="K201" i="3"/>
  <c r="K211" i="3"/>
  <c r="K210" i="3"/>
  <c r="K209" i="3"/>
  <c r="K207" i="3"/>
  <c r="K198" i="3"/>
  <c r="K193" i="3"/>
  <c r="K192" i="3"/>
  <c r="K191" i="3"/>
  <c r="K190" i="3"/>
  <c r="K189" i="3"/>
  <c r="K188" i="3"/>
  <c r="K187" i="3"/>
  <c r="K186" i="3"/>
  <c r="K185" i="3"/>
  <c r="K184" i="3"/>
  <c r="K183" i="3"/>
  <c r="K169" i="3"/>
  <c r="K171" i="3"/>
  <c r="K170" i="3"/>
  <c r="K177" i="3"/>
  <c r="K176" i="3"/>
  <c r="K172" i="3"/>
  <c r="K173" i="3"/>
  <c r="K168" i="3"/>
  <c r="K167" i="3"/>
  <c r="K165" i="3"/>
  <c r="K166" i="3"/>
  <c r="K164" i="3"/>
  <c r="K163" i="3"/>
  <c r="K160" i="3"/>
  <c r="K159" i="3"/>
  <c r="K157" i="3"/>
  <c r="K156" i="3"/>
  <c r="K155" i="3"/>
  <c r="K150" i="3"/>
  <c r="K154" i="3"/>
  <c r="K152" i="3"/>
  <c r="K151" i="3"/>
  <c r="K149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7" i="1"/>
  <c r="H77" i="1" s="1"/>
  <c r="C77" i="1"/>
  <c r="E77" i="1" s="1"/>
  <c r="B72" i="1"/>
  <c r="H72" i="1" s="1"/>
  <c r="C72" i="1"/>
  <c r="E72" i="1" s="1"/>
  <c r="D69" i="21" s="1"/>
  <c r="B67" i="1"/>
  <c r="H67" i="1" s="1"/>
  <c r="C67" i="1"/>
  <c r="E67" i="1" s="1"/>
  <c r="I67" i="1" l="1"/>
  <c r="D64" i="21"/>
  <c r="K83" i="3"/>
  <c r="K82" i="3"/>
  <c r="K81" i="3"/>
  <c r="K80" i="3"/>
  <c r="K79" i="3"/>
  <c r="K78" i="3"/>
  <c r="K77" i="3"/>
  <c r="K76" i="3"/>
  <c r="K75" i="3"/>
  <c r="I77" i="1"/>
  <c r="G77" i="1"/>
  <c r="J77" i="1"/>
  <c r="F77" i="1"/>
  <c r="I72" i="1"/>
  <c r="J72" i="1"/>
  <c r="G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32" i="26" l="1"/>
  <c r="F32" i="26" s="1"/>
  <c r="G32" i="26" s="1"/>
  <c r="H32" i="26" s="1"/>
  <c r="E28" i="26"/>
  <c r="F28" i="26" s="1"/>
  <c r="G28" i="26" s="1"/>
  <c r="H28" i="26" s="1"/>
  <c r="E33" i="26"/>
  <c r="F33" i="26" s="1"/>
  <c r="G33" i="26" s="1"/>
  <c r="H33" i="26" s="1"/>
  <c r="E31" i="26"/>
  <c r="E30" i="26"/>
  <c r="F30" i="26" s="1"/>
  <c r="G30" i="26" s="1"/>
  <c r="H30" i="26" s="1"/>
  <c r="E29" i="26"/>
  <c r="F29" i="26" s="1"/>
  <c r="G29" i="26" s="1"/>
  <c r="H29" i="26" s="1"/>
  <c r="E26" i="26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34" i="14" s="1"/>
  <c r="D34" i="14" s="1"/>
  <c r="M34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F31" i="26" l="1"/>
  <c r="G31" i="26" s="1"/>
  <c r="H31" i="26" s="1"/>
  <c r="C32" i="14"/>
  <c r="D32" i="14" s="1"/>
  <c r="M32" i="14" s="1"/>
  <c r="C33" i="14"/>
  <c r="D33" i="14" s="1"/>
  <c r="M33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6" i="14"/>
  <c r="D6" i="14" s="1"/>
  <c r="C4" i="14"/>
  <c r="D4" i="14" s="1"/>
  <c r="C3" i="14"/>
  <c r="C19" i="14"/>
  <c r="D19" i="14" s="1"/>
  <c r="C10" i="14"/>
  <c r="D10" i="14" s="1"/>
  <c r="C2" i="14"/>
  <c r="D2" i="14" s="1"/>
  <c r="C13" i="14"/>
  <c r="D13" i="14" s="1"/>
  <c r="C23" i="14"/>
  <c r="D23" i="14" s="1"/>
  <c r="C20" i="14"/>
  <c r="C26" i="14"/>
  <c r="D26" i="14" s="1"/>
  <c r="C29" i="14"/>
  <c r="D29" i="14" s="1"/>
  <c r="C31" i="14"/>
  <c r="D31" i="14" s="1"/>
  <c r="C17" i="14"/>
  <c r="D17" i="14" s="1"/>
  <c r="C27" i="14"/>
  <c r="D27" i="14" s="1"/>
  <c r="C28" i="14"/>
  <c r="D28" i="14" s="1"/>
  <c r="C11" i="14"/>
  <c r="D11" i="14" s="1"/>
  <c r="C12" i="14"/>
  <c r="D12" i="14" s="1"/>
  <c r="C25" i="14"/>
  <c r="D25" i="14" s="1"/>
  <c r="C8" i="14"/>
  <c r="D8" i="14" s="1"/>
  <c r="C16" i="14"/>
  <c r="D16" i="14" s="1"/>
  <c r="C22" i="14"/>
  <c r="D22" i="14" s="1"/>
  <c r="C18" i="14"/>
  <c r="D18" i="14" s="1"/>
  <c r="C24" i="14"/>
  <c r="D24" i="14" s="1"/>
  <c r="C21" i="14"/>
  <c r="C14" i="14"/>
  <c r="D14" i="14" s="1"/>
  <c r="C7" i="14"/>
  <c r="D7" i="14" s="1"/>
  <c r="C9" i="14"/>
  <c r="D9" i="14" s="1"/>
  <c r="C30" i="14"/>
  <c r="D30" i="14" s="1"/>
  <c r="C15" i="14"/>
  <c r="D15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51" i="19" s="1"/>
  <c r="D20" i="14"/>
  <c r="V3" i="14" s="1"/>
  <c r="D21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59" i="19" l="1"/>
  <c r="M60" i="19"/>
  <c r="T12" i="19"/>
  <c r="M61" i="19"/>
  <c r="H61" i="19"/>
  <c r="T11" i="19"/>
  <c r="T10" i="19"/>
  <c r="H59" i="19"/>
  <c r="H60" i="19"/>
  <c r="M58" i="19"/>
  <c r="M57" i="19"/>
  <c r="H58" i="19"/>
  <c r="T9" i="19"/>
  <c r="H57" i="19"/>
  <c r="T8" i="19"/>
  <c r="M50" i="19"/>
  <c r="M56" i="19"/>
  <c r="H56" i="19"/>
  <c r="T7" i="19"/>
  <c r="T6" i="19"/>
  <c r="H54" i="19"/>
  <c r="M53" i="19"/>
  <c r="H50" i="19"/>
  <c r="M52" i="19"/>
  <c r="T4" i="19"/>
  <c r="M55" i="19"/>
  <c r="H55" i="19"/>
  <c r="M54" i="19"/>
  <c r="H53" i="19"/>
  <c r="H52" i="19"/>
  <c r="H51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30" i="19"/>
  <c r="E15" i="27"/>
  <c r="E17" i="27"/>
  <c r="E8" i="28"/>
  <c r="C2" i="9"/>
  <c r="E2" i="9" s="1"/>
  <c r="K2" i="9" s="1"/>
  <c r="H26" i="19"/>
  <c r="M26" i="19"/>
  <c r="V6" i="14"/>
  <c r="E14" i="27"/>
  <c r="E13" i="27"/>
  <c r="M30" i="19"/>
  <c r="AF5" i="28"/>
  <c r="AF6" i="28"/>
  <c r="M34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34" i="19"/>
  <c r="H35" i="19"/>
  <c r="M39" i="19"/>
  <c r="M31" i="19"/>
  <c r="H36" i="19"/>
  <c r="M28" i="19"/>
  <c r="H42" i="19"/>
  <c r="M32" i="19"/>
  <c r="H28" i="19"/>
  <c r="M29" i="19"/>
  <c r="H27" i="19"/>
  <c r="M47" i="19"/>
  <c r="H31" i="19"/>
  <c r="M25" i="19"/>
  <c r="M27" i="19"/>
  <c r="M40" i="19"/>
  <c r="H25" i="19"/>
  <c r="H32" i="19"/>
  <c r="M37" i="19"/>
  <c r="M38" i="19"/>
  <c r="H33" i="19"/>
  <c r="M35" i="19"/>
  <c r="M36" i="19"/>
  <c r="H29" i="19"/>
  <c r="M33" i="19"/>
  <c r="H45" i="19"/>
  <c r="M45" i="19"/>
  <c r="H49" i="19"/>
  <c r="H38" i="19"/>
  <c r="H43" i="19"/>
  <c r="M43" i="19"/>
  <c r="M41" i="19"/>
  <c r="H39" i="19"/>
  <c r="H41" i="19"/>
  <c r="H47" i="19"/>
  <c r="M44" i="19"/>
  <c r="H37" i="19"/>
  <c r="H40" i="19"/>
  <c r="H48" i="19"/>
  <c r="M49" i="19"/>
  <c r="M42" i="19"/>
  <c r="H44" i="19"/>
  <c r="M48" i="19"/>
  <c r="H46" i="19"/>
  <c r="M46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H4" i="19"/>
  <c r="M8" i="19"/>
  <c r="M6" i="14"/>
  <c r="M9" i="19"/>
  <c r="M4" i="19"/>
  <c r="M5" i="19"/>
  <c r="H3" i="1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M3" i="19"/>
  <c r="M7" i="14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8" i="14"/>
  <c r="H5" i="19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9" i="14"/>
  <c r="H16" i="19"/>
  <c r="J12" i="31"/>
  <c r="Z10" i="9" l="1"/>
  <c r="Z9" i="9"/>
  <c r="H11" i="19"/>
  <c r="H13" i="19"/>
  <c r="H10" i="19"/>
  <c r="H15" i="19"/>
  <c r="M7" i="19"/>
  <c r="M6" i="19"/>
  <c r="M10" i="14"/>
  <c r="M11" i="14"/>
  <c r="J13" i="31"/>
  <c r="Z11" i="9" l="1"/>
  <c r="AC10" i="9"/>
  <c r="M18" i="19"/>
  <c r="M11" i="19"/>
  <c r="M17" i="19"/>
  <c r="M12" i="14"/>
  <c r="J14" i="31"/>
  <c r="D33" i="21"/>
  <c r="C33" i="21"/>
  <c r="D32" i="21"/>
  <c r="C32" i="21"/>
  <c r="AC12" i="9" l="1"/>
  <c r="AC11" i="9"/>
  <c r="M13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4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5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6" i="14"/>
  <c r="G2" i="26"/>
  <c r="H2" i="26" s="1"/>
  <c r="G4" i="26"/>
  <c r="H4" i="26" s="1"/>
  <c r="G3" i="26"/>
  <c r="H3" i="26" s="1"/>
  <c r="J18" i="31"/>
  <c r="Z16" i="9" l="1"/>
  <c r="Z15" i="9"/>
  <c r="M17" i="14"/>
  <c r="J19" i="31"/>
  <c r="AC17" i="9" l="1"/>
  <c r="AC16" i="9"/>
  <c r="M18" i="14"/>
  <c r="J20" i="31"/>
  <c r="Z17" i="9" l="1"/>
  <c r="M19" i="14"/>
  <c r="J21" i="31"/>
  <c r="Z18" i="9" l="1"/>
  <c r="AC18" i="9"/>
  <c r="M20" i="14"/>
  <c r="J22" i="31"/>
  <c r="M21" i="14" l="1"/>
  <c r="J23" i="31"/>
  <c r="M22" i="14" l="1"/>
  <c r="J24" i="31"/>
  <c r="M23" i="14" l="1"/>
  <c r="J25" i="31"/>
  <c r="M24" i="14" l="1"/>
  <c r="J26" i="31"/>
  <c r="A2" i="26"/>
  <c r="M25" i="14" l="1"/>
  <c r="J27" i="31"/>
  <c r="A3" i="26"/>
  <c r="M26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M27" i="14" l="1"/>
  <c r="J29" i="31"/>
  <c r="M28" i="14" l="1"/>
  <c r="J30" i="31"/>
  <c r="M29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30" i="14"/>
  <c r="J32" i="31"/>
  <c r="M31" i="14" l="1"/>
  <c r="H23" i="19"/>
  <c r="M12" i="19"/>
  <c r="H8" i="19"/>
  <c r="H18" i="19"/>
  <c r="H9" i="19"/>
  <c r="H22" i="19"/>
  <c r="H14" i="19"/>
  <c r="H7" i="19"/>
  <c r="H12" i="19"/>
  <c r="H19" i="19"/>
  <c r="H6" i="19"/>
  <c r="M21" i="19"/>
  <c r="M10" i="19"/>
  <c r="M15" i="19"/>
  <c r="M23" i="19"/>
  <c r="M16" i="19"/>
  <c r="M22" i="19"/>
  <c r="M20" i="19"/>
  <c r="H17" i="19"/>
  <c r="M13" i="19"/>
  <c r="M24" i="19"/>
  <c r="H20" i="19"/>
  <c r="M19" i="19"/>
  <c r="M14" i="19"/>
  <c r="H21" i="19"/>
  <c r="H24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4" i="31"/>
  <c r="P60" i="31"/>
  <c r="N30" i="31"/>
  <c r="P58" i="31"/>
  <c r="N42" i="31"/>
  <c r="N28" i="31"/>
  <c r="P38" i="31"/>
  <c r="P7" i="31"/>
  <c r="P18" i="31"/>
  <c r="N46" i="31"/>
  <c r="N9" i="31"/>
  <c r="P5" i="31"/>
  <c r="N59" i="31"/>
  <c r="P54" i="31"/>
  <c r="P31" i="31"/>
  <c r="P22" i="31"/>
  <c r="P36" i="31"/>
  <c r="P35" i="31"/>
  <c r="N34" i="31"/>
  <c r="N17" i="31"/>
  <c r="P44" i="31"/>
  <c r="N56" i="31"/>
  <c r="P14" i="31"/>
  <c r="P25" i="31"/>
  <c r="P2" i="31"/>
  <c r="P51" i="31"/>
  <c r="P47" i="31"/>
  <c r="P20" i="31"/>
  <c r="P26" i="31"/>
  <c r="P11" i="31"/>
  <c r="P27" i="31"/>
  <c r="N45" i="31"/>
  <c r="N55" i="31"/>
  <c r="N37" i="31"/>
  <c r="P41" i="31"/>
  <c r="N3" i="31"/>
  <c r="P50" i="31"/>
  <c r="N32" i="31"/>
  <c r="N48" i="31"/>
  <c r="N16" i="31"/>
  <c r="P49" i="31"/>
  <c r="P19" i="31"/>
  <c r="P13" i="31"/>
  <c r="P6" i="31"/>
  <c r="P21" i="31"/>
  <c r="N39" i="31"/>
  <c r="N12" i="31"/>
  <c r="N61" i="31"/>
  <c r="P15" i="31"/>
  <c r="N29" i="31"/>
  <c r="P17" i="31"/>
  <c r="P43" i="31"/>
  <c r="P33" i="31"/>
  <c r="P10" i="31"/>
  <c r="P8" i="31"/>
  <c r="N52" i="31"/>
  <c r="N4" i="31"/>
  <c r="P40" i="31"/>
  <c r="N23" i="31"/>
  <c r="P5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N20" i="31"/>
  <c r="N58" i="31"/>
  <c r="N27" i="31"/>
  <c r="N50" i="31"/>
  <c r="N7" i="31"/>
  <c r="N33" i="31"/>
  <c r="N31" i="31"/>
  <c r="P4" i="31"/>
  <c r="N25" i="31"/>
  <c r="P16" i="31"/>
  <c r="N35" i="31"/>
  <c r="N60" i="31"/>
  <c r="N22" i="31"/>
  <c r="N36" i="31"/>
  <c r="P61" i="31"/>
  <c r="P12" i="31"/>
  <c r="P3" i="31"/>
  <c r="N14" i="31"/>
  <c r="P46" i="31"/>
  <c r="N18" i="31"/>
  <c r="N21" i="31"/>
  <c r="P28" i="31"/>
  <c r="N19" i="31"/>
  <c r="N57" i="31"/>
  <c r="N54" i="31"/>
  <c r="N40" i="31"/>
  <c r="N6" i="31"/>
  <c r="P56" i="31"/>
  <c r="P30" i="31"/>
  <c r="P48" i="31"/>
  <c r="N43" i="31"/>
  <c r="N38" i="31"/>
  <c r="P37" i="31"/>
  <c r="P45" i="31"/>
  <c r="P32" i="31"/>
  <c r="P52" i="31"/>
  <c r="N15" i="31"/>
  <c r="N49" i="31"/>
  <c r="N47" i="31"/>
  <c r="N26" i="31"/>
  <c r="P59" i="31"/>
  <c r="P9" i="31"/>
  <c r="N10" i="31"/>
  <c r="N5" i="31"/>
  <c r="N51" i="31"/>
  <c r="N24" i="31"/>
  <c r="P29" i="31"/>
  <c r="P34" i="31"/>
  <c r="N44" i="31"/>
  <c r="N53" i="31"/>
  <c r="N62" i="31"/>
  <c r="P23" i="31"/>
  <c r="N8" i="31"/>
  <c r="P39" i="31"/>
  <c r="N11" i="31"/>
  <c r="P42" i="31"/>
  <c r="N13" i="31"/>
  <c r="P55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N501" i="31"/>
  <c r="M5" i="25"/>
  <c r="E5" i="25"/>
  <c r="I5" i="25"/>
  <c r="L5" i="25"/>
  <c r="O5" i="25"/>
  <c r="D5" i="25"/>
  <c r="G5" i="25"/>
  <c r="F5" i="25"/>
  <c r="K5" i="25"/>
  <c r="J5" i="25"/>
  <c r="Q5" i="25"/>
  <c r="P500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K9" i="25"/>
  <c r="N9" i="25"/>
  <c r="J9" i="25"/>
  <c r="P9" i="25"/>
  <c r="O9" i="25"/>
  <c r="Q9" i="25"/>
  <c r="M9" i="25"/>
  <c r="L9" i="25"/>
  <c r="F9" i="25"/>
  <c r="G9" i="25"/>
  <c r="C5" i="25"/>
  <c r="H9" i="25"/>
  <c r="I9" i="25"/>
  <c r="E9" i="25"/>
  <c r="D9" i="25"/>
  <c r="B10" i="25"/>
  <c r="R10" i="25" l="1"/>
  <c r="O10" i="25"/>
  <c r="L10" i="25"/>
  <c r="K10" i="25"/>
  <c r="M10" i="25"/>
  <c r="N10" i="25"/>
  <c r="J10" i="25"/>
  <c r="Q10" i="25"/>
  <c r="P10" i="25"/>
  <c r="E10" i="25"/>
  <c r="G10" i="25"/>
  <c r="B11" i="25"/>
  <c r="D10" i="25"/>
  <c r="C9" i="25"/>
  <c r="C10" i="25"/>
  <c r="F10" i="25"/>
  <c r="I10" i="25"/>
  <c r="H10" i="25"/>
  <c r="R11" i="25" l="1"/>
  <c r="O11" i="25"/>
  <c r="P11" i="25"/>
  <c r="J11" i="25"/>
  <c r="N11" i="25"/>
  <c r="K11" i="25"/>
  <c r="L11" i="25"/>
  <c r="Q11" i="25"/>
  <c r="M11" i="25"/>
  <c r="E11" i="25"/>
  <c r="D11" i="25"/>
  <c r="I11" i="25"/>
  <c r="F11" i="25"/>
  <c r="H11" i="25"/>
  <c r="B12" i="25"/>
  <c r="C11" i="25"/>
  <c r="G11" i="25"/>
  <c r="R12" i="25" l="1"/>
  <c r="N12" i="25"/>
  <c r="L12" i="25"/>
  <c r="Q12" i="25"/>
  <c r="K12" i="25"/>
  <c r="M12" i="25"/>
  <c r="J12" i="25"/>
  <c r="P12" i="25"/>
  <c r="O12" i="25"/>
  <c r="H12" i="25"/>
  <c r="D12" i="25"/>
  <c r="G12" i="25"/>
  <c r="F12" i="25"/>
  <c r="C12" i="25"/>
  <c r="B13" i="25"/>
  <c r="I12" i="25"/>
  <c r="E12" i="25"/>
  <c r="R13" i="25" l="1"/>
  <c r="Q13" i="25"/>
  <c r="M13" i="25"/>
  <c r="J13" i="25"/>
  <c r="K13" i="25"/>
  <c r="O13" i="25"/>
  <c r="L13" i="25"/>
  <c r="N13" i="25"/>
  <c r="P13" i="25"/>
  <c r="G13" i="25"/>
  <c r="I13" i="25"/>
  <c r="C13" i="25"/>
  <c r="F13" i="25"/>
  <c r="B14" i="25"/>
  <c r="D13" i="25"/>
  <c r="E13" i="25"/>
  <c r="H13" i="25"/>
  <c r="R14" i="25" l="1"/>
  <c r="M14" i="25"/>
  <c r="Q14" i="25"/>
  <c r="J14" i="25"/>
  <c r="N14" i="25"/>
  <c r="O14" i="25"/>
  <c r="L14" i="25"/>
  <c r="P14" i="25"/>
  <c r="K14" i="25"/>
  <c r="B15" i="25"/>
  <c r="G14" i="25"/>
  <c r="E14" i="25"/>
  <c r="D14" i="25"/>
  <c r="I14" i="25"/>
  <c r="C14" i="25"/>
  <c r="H14" i="25"/>
  <c r="F14" i="25"/>
  <c r="R15" i="25" l="1"/>
  <c r="Q15" i="25"/>
  <c r="O15" i="25"/>
  <c r="M15" i="25"/>
  <c r="J15" i="25"/>
  <c r="L15" i="25"/>
  <c r="K15" i="25"/>
  <c r="N15" i="25"/>
  <c r="P15" i="25"/>
  <c r="B16" i="25"/>
  <c r="F15" i="25"/>
  <c r="I15" i="25"/>
  <c r="G15" i="25"/>
  <c r="E15" i="25"/>
  <c r="D15" i="25"/>
  <c r="C15" i="25"/>
  <c r="H15" i="25"/>
  <c r="R16" i="25" l="1"/>
  <c r="J16" i="25"/>
  <c r="L16" i="25"/>
  <c r="P16" i="25"/>
  <c r="O16" i="25"/>
  <c r="K16" i="25"/>
  <c r="M16" i="25"/>
  <c r="N16" i="25"/>
  <c r="Q16" i="25"/>
  <c r="G16" i="25"/>
  <c r="E16" i="25"/>
  <c r="B17" i="25"/>
  <c r="I16" i="25"/>
  <c r="F16" i="25"/>
  <c r="D16" i="25"/>
  <c r="H16" i="25"/>
  <c r="C16" i="25"/>
  <c r="R17" i="25" l="1"/>
  <c r="Q17" i="25"/>
  <c r="N17" i="25"/>
  <c r="P17" i="25"/>
  <c r="O17" i="25"/>
  <c r="L17" i="25"/>
  <c r="M17" i="25"/>
  <c r="K17" i="25"/>
  <c r="J17" i="25"/>
  <c r="F17" i="25"/>
  <c r="I17" i="25"/>
  <c r="C17" i="25"/>
  <c r="G17" i="25"/>
  <c r="D17" i="25"/>
  <c r="H17" i="25"/>
  <c r="E17" i="25"/>
  <c r="B18" i="25"/>
  <c r="R18" i="25" l="1"/>
  <c r="N18" i="25"/>
  <c r="Q18" i="25"/>
  <c r="M18" i="25"/>
  <c r="O18" i="25"/>
  <c r="L18" i="25"/>
  <c r="P18" i="25"/>
  <c r="J18" i="25"/>
  <c r="K18" i="25"/>
  <c r="E18" i="25"/>
  <c r="C18" i="25"/>
  <c r="G18" i="25"/>
  <c r="I18" i="25"/>
  <c r="F18" i="25"/>
  <c r="H18" i="25"/>
  <c r="D18" i="25"/>
  <c r="B19" i="25"/>
  <c r="R19" i="25" l="1"/>
  <c r="P19" i="25"/>
  <c r="Q19" i="25"/>
  <c r="L19" i="25"/>
  <c r="M19" i="25"/>
  <c r="N19" i="25"/>
  <c r="O19" i="25"/>
  <c r="K19" i="25"/>
  <c r="J19" i="25"/>
  <c r="B20" i="25"/>
  <c r="E19" i="25"/>
  <c r="F19" i="25"/>
  <c r="I19" i="25"/>
  <c r="D19" i="25"/>
  <c r="C19" i="25"/>
  <c r="G19" i="25"/>
  <c r="H19" i="25"/>
  <c r="R20" i="25" l="1"/>
  <c r="O20" i="25"/>
  <c r="L20" i="25"/>
  <c r="M20" i="25"/>
  <c r="P20" i="25"/>
  <c r="Q20" i="25"/>
  <c r="N20" i="25"/>
  <c r="K20" i="25"/>
  <c r="J20" i="25"/>
  <c r="I20" i="25"/>
  <c r="B21" i="25"/>
  <c r="D20" i="25"/>
  <c r="F20" i="25"/>
  <c r="G20" i="25"/>
  <c r="E20" i="25"/>
  <c r="C20" i="25"/>
  <c r="H20" i="25"/>
  <c r="R21" i="25" l="1"/>
  <c r="N21" i="25"/>
  <c r="O21" i="25"/>
  <c r="Q21" i="25"/>
  <c r="L21" i="25"/>
  <c r="P21" i="25"/>
  <c r="M21" i="25"/>
  <c r="K21" i="25"/>
  <c r="J21" i="25"/>
  <c r="F21" i="25"/>
  <c r="H21" i="25"/>
  <c r="B22" i="25"/>
  <c r="E21" i="25"/>
  <c r="C21" i="25"/>
  <c r="D21" i="25"/>
  <c r="I21" i="25"/>
  <c r="G21" i="25"/>
  <c r="R22" i="25" l="1"/>
  <c r="M22" i="25"/>
  <c r="L22" i="25"/>
  <c r="Q22" i="25"/>
  <c r="O22" i="25"/>
  <c r="P22" i="25"/>
  <c r="N22" i="25"/>
  <c r="J22" i="25"/>
  <c r="K22" i="25"/>
  <c r="C22" i="25"/>
  <c r="F22" i="25"/>
  <c r="H22" i="25"/>
  <c r="D22" i="25"/>
  <c r="I22" i="25"/>
  <c r="G22" i="25"/>
  <c r="B23" i="25"/>
  <c r="E22" i="25"/>
  <c r="R23" i="25" l="1"/>
  <c r="M23" i="25"/>
  <c r="N23" i="25"/>
  <c r="L23" i="25"/>
  <c r="P23" i="25"/>
  <c r="O23" i="25"/>
  <c r="Q23" i="25"/>
  <c r="K23" i="25"/>
  <c r="J23" i="25"/>
  <c r="H23" i="25"/>
  <c r="C23" i="25"/>
  <c r="E23" i="25"/>
  <c r="D23" i="25"/>
  <c r="G23" i="25"/>
  <c r="I23" i="25"/>
  <c r="B24" i="25"/>
  <c r="F23" i="25"/>
  <c r="R24" i="25" l="1"/>
  <c r="P24" i="25"/>
  <c r="N24" i="25"/>
  <c r="L24" i="25"/>
  <c r="M24" i="25"/>
  <c r="Q24" i="25"/>
  <c r="O24" i="25"/>
  <c r="J24" i="25"/>
  <c r="K24" i="25"/>
  <c r="I24" i="25"/>
  <c r="H24" i="25"/>
  <c r="E24" i="25"/>
  <c r="F24" i="25"/>
  <c r="C24" i="25"/>
  <c r="B25" i="25"/>
  <c r="D24" i="25"/>
  <c r="G24" i="25"/>
  <c r="R25" i="25" l="1"/>
  <c r="Q25" i="25"/>
  <c r="M25" i="25"/>
  <c r="L25" i="25"/>
  <c r="O25" i="25"/>
  <c r="P25" i="25"/>
  <c r="N25" i="25"/>
  <c r="J25" i="25"/>
  <c r="K25" i="25"/>
  <c r="E25" i="25"/>
  <c r="B26" i="25"/>
  <c r="F25" i="25"/>
  <c r="G25" i="25"/>
  <c r="C25" i="25"/>
  <c r="H25" i="25"/>
  <c r="I25" i="25"/>
  <c r="D25" i="25"/>
  <c r="R26" i="25" l="1"/>
  <c r="Q26" i="25"/>
  <c r="L26" i="25"/>
  <c r="N26" i="25"/>
  <c r="O26" i="25"/>
  <c r="P26" i="25"/>
  <c r="M26" i="25"/>
  <c r="K26" i="25"/>
  <c r="J26" i="25"/>
  <c r="F26" i="25"/>
  <c r="B27" i="25"/>
  <c r="I26" i="25"/>
  <c r="D26" i="25"/>
  <c r="G26" i="25"/>
  <c r="H26" i="25"/>
  <c r="C26" i="25"/>
  <c r="E26" i="25"/>
  <c r="R27" i="25" l="1"/>
  <c r="L27" i="25"/>
  <c r="M27" i="25"/>
  <c r="N27" i="25"/>
  <c r="O27" i="25"/>
  <c r="Q27" i="25"/>
  <c r="P27" i="25"/>
  <c r="J27" i="25"/>
  <c r="K27" i="25"/>
  <c r="D27" i="25"/>
  <c r="E27" i="25"/>
  <c r="C27" i="25"/>
  <c r="G27" i="25"/>
  <c r="B28" i="25"/>
  <c r="H27" i="25"/>
  <c r="F27" i="25"/>
  <c r="I27" i="25"/>
  <c r="R28" i="25" l="1"/>
  <c r="P28" i="25"/>
  <c r="M28" i="25"/>
  <c r="L28" i="25"/>
  <c r="O28" i="25"/>
  <c r="N28" i="25"/>
  <c r="Q28" i="25"/>
  <c r="K28" i="25"/>
  <c r="J28" i="25"/>
  <c r="D28" i="25"/>
  <c r="I28" i="25"/>
  <c r="E28" i="25"/>
  <c r="C28" i="25"/>
  <c r="H28" i="25"/>
  <c r="G28" i="25"/>
  <c r="B29" i="25"/>
  <c r="F28" i="25"/>
  <c r="R29" i="25" l="1"/>
  <c r="M29" i="25"/>
  <c r="O29" i="25"/>
  <c r="L29" i="25"/>
  <c r="N29" i="25"/>
  <c r="Q29" i="25"/>
  <c r="P29" i="25"/>
  <c r="K29" i="25"/>
  <c r="J29" i="25"/>
  <c r="F29" i="25"/>
  <c r="H29" i="25"/>
  <c r="C29" i="25"/>
  <c r="I29" i="25"/>
  <c r="B30" i="25"/>
  <c r="E29" i="25"/>
  <c r="G29" i="25"/>
  <c r="D29" i="25"/>
  <c r="R30" i="25" l="1"/>
  <c r="M30" i="25"/>
  <c r="N30" i="25"/>
  <c r="L30" i="25"/>
  <c r="P30" i="25"/>
  <c r="Q30" i="25"/>
  <c r="O30" i="25"/>
  <c r="J30" i="25"/>
  <c r="K30" i="25"/>
  <c r="B31" i="25"/>
  <c r="D30" i="25"/>
  <c r="H30" i="25"/>
  <c r="E30" i="25"/>
  <c r="C30" i="25"/>
  <c r="I30" i="25"/>
  <c r="F30" i="25"/>
  <c r="G30" i="25"/>
  <c r="R31" i="25" l="1"/>
  <c r="M31" i="25"/>
  <c r="O31" i="25"/>
  <c r="N31" i="25"/>
  <c r="P31" i="25"/>
  <c r="Q31" i="25"/>
  <c r="L31" i="25"/>
  <c r="J31" i="25"/>
  <c r="K31" i="25"/>
  <c r="C31" i="25"/>
  <c r="G31" i="25"/>
  <c r="I31" i="25"/>
  <c r="B32" i="25"/>
  <c r="F31" i="25"/>
  <c r="E31" i="25"/>
  <c r="H31" i="25"/>
  <c r="D31" i="25"/>
  <c r="R32" i="25" l="1"/>
  <c r="Q32" i="25"/>
  <c r="P32" i="25"/>
  <c r="M32" i="25"/>
  <c r="N32" i="25"/>
  <c r="O32" i="25"/>
  <c r="L32" i="25"/>
  <c r="K32" i="25"/>
  <c r="J32" i="25"/>
  <c r="D32" i="25"/>
  <c r="E32" i="25"/>
  <c r="I32" i="25"/>
  <c r="F32" i="25"/>
  <c r="H32" i="25"/>
  <c r="C32" i="25"/>
  <c r="G32" i="25"/>
  <c r="B33" i="25"/>
  <c r="R33" i="25" l="1"/>
  <c r="L33" i="25"/>
  <c r="O33" i="25"/>
  <c r="P33" i="25"/>
  <c r="M33" i="25"/>
  <c r="N33" i="25"/>
  <c r="Q33" i="25"/>
  <c r="K33" i="25"/>
  <c r="J33" i="25"/>
  <c r="C33" i="25"/>
  <c r="F33" i="25"/>
  <c r="B34" i="25"/>
  <c r="I33" i="25"/>
  <c r="G33" i="25"/>
  <c r="E33" i="25"/>
  <c r="H33" i="25"/>
  <c r="D33" i="25"/>
  <c r="R34" i="25" l="1"/>
  <c r="M34" i="25"/>
  <c r="L34" i="25"/>
  <c r="P34" i="25"/>
  <c r="O34" i="25"/>
  <c r="Q34" i="25"/>
  <c r="N34" i="25"/>
  <c r="J34" i="25"/>
  <c r="K34" i="25"/>
  <c r="E34" i="25"/>
  <c r="I34" i="25"/>
  <c r="H34" i="25"/>
  <c r="B35" i="25"/>
  <c r="D34" i="25"/>
  <c r="G34" i="25"/>
  <c r="C34" i="25"/>
  <c r="F34" i="25"/>
  <c r="R35" i="25" l="1"/>
  <c r="O35" i="25"/>
  <c r="Q35" i="25"/>
  <c r="M35" i="25"/>
  <c r="L35" i="25"/>
  <c r="N35" i="25"/>
  <c r="P35" i="25"/>
  <c r="K35" i="25"/>
  <c r="J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<sst xmlns="http://schemas.openxmlformats.org/spreadsheetml/2006/main" count="4863" uniqueCount="1895">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</sst>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8" totalsRowShown="0" dataDxfId="477">
  <autoFilter ref="A1:J78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60" dataDxfId="359">
  <autoFilter ref="A1:Y33"/>
  <tableColumns count="25">
    <tableColumn id="10" name="Primary" dataDxfId="358">
      <calculatedColumnFormula>'Table Seed Map'!$A$34&amp;"-"&amp;(COUNTA($E$1:ResourceAction[[#This Row],[Resource]])-2)</calculatedColumnFormula>
    </tableColumn>
    <tableColumn id="13" name="Display" dataDxfId="357">
      <calculatedColumnFormula>ResourceAction[[#This Row],[Resource Name]]&amp;"/"&amp;ResourceAction[[#This Row],[Name]]</calculatedColumnFormula>
    </tableColumn>
    <tableColumn id="2" name="Resource Name" dataDxfId="356"/>
    <tableColumn id="11" name="No" dataDxfId="35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4">
      <calculatedColumnFormula>IFERROR(VLOOKUP(ResourceAction[[#This Row],[Resource Name]],ResourceTable[[RName]:[No]],3,0),"resource")</calculatedColumnFormula>
    </tableColumn>
    <tableColumn id="4" name="Name" dataDxfId="353"/>
    <tableColumn id="6" name="Description" dataDxfId="352"/>
    <tableColumn id="7" name="Title" dataDxfId="351"/>
    <tableColumn id="8" name="Type" dataDxfId="350"/>
    <tableColumn id="9" name="Menu" dataDxfId="349"/>
    <tableColumn id="20" name="Primary Method" dataDxfId="348">
      <calculatedColumnFormula>'Table Seed Map'!$A$35&amp;"-"&amp;(COUNTA($E$1:ResourceAction[[#This Row],[Resource]])-2)</calculatedColumnFormula>
    </tableColumn>
    <tableColumn id="12" name="Method ID" dataDxfId="34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6">
      <calculatedColumnFormula>IF(ResourceAction[[#This Row],[No]]="id","resource_action",ResourceAction[[#This Row],[No]])</calculatedColumnFormula>
    </tableColumn>
    <tableColumn id="15" name="Method Type" dataDxfId="345"/>
    <tableColumn id="16" name="IDN 1" dataDxfId="34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9"/>
    <tableColumn id="22" name="IDN2" dataDxfId="338"/>
    <tableColumn id="24" name="IDN3" dataDxfId="337"/>
    <tableColumn id="25" name="IDN4" dataDxfId="336"/>
    <tableColumn id="23" name="IDN5" dataDxfId="335"/>
    <tableColumn id="1" name="AID" dataDxfId="33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3" dataDxfId="332">
  <autoFilter ref="AA1:AL19"/>
  <tableColumns count="12">
    <tableColumn id="1" name="Action Name" dataDxfId="331"/>
    <tableColumn id="3" name="Action" dataDxfId="330">
      <calculatedColumnFormula>VLOOKUP(ActionListNData[[#This Row],[Action Name]],ResourceAction[[Display]:[No]],3,0)</calculatedColumnFormula>
    </tableColumn>
    <tableColumn id="5" name="Resource List" dataDxfId="329"/>
    <tableColumn id="6" name="Resource Data" dataDxfId="328"/>
    <tableColumn id="9" name="Primary List" dataDxfId="327">
      <calculatedColumnFormula>'Table Seed Map'!$A$37&amp;"-"&amp;-1+COUNTA($AC$1:ActionListNData[[#This Row],[Resource List]])</calculatedColumnFormula>
    </tableColumn>
    <tableColumn id="10" name="List ID" dataDxfId="32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5">
      <calculatedColumnFormula>ActionListNData[[#This Row],[Action]]</calculatedColumnFormula>
    </tableColumn>
    <tableColumn id="4" name="List" dataDxfId="32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3">
      <calculatedColumnFormula>'Table Seed Map'!$A$38&amp;"-"&amp;-1+COUNTA($AD$1:ActionListNData[[#This Row],[Resource Data]])</calculatedColumnFormula>
    </tableColumn>
    <tableColumn id="12" name="Data ID" dataDxfId="32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1">
      <calculatedColumnFormula>ActionListNData[[#This Row],[Action]]</calculatedColumnFormula>
    </tableColumn>
    <tableColumn id="2" name="Data" dataDxfId="32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9" dataDxfId="318">
  <autoFilter ref="AN1:AS2"/>
  <tableColumns count="6">
    <tableColumn id="1" name="Action Name for Attr" dataDxfId="317"/>
    <tableColumn id="5" name="Primary" dataDxfId="316">
      <calculatedColumnFormula>'Table Seed Map'!$A$36&amp;"-"&amp;(COUNTA($AN$2:ActionAttr[[#This Row],[Action Name for Attr]]))</calculatedColumnFormula>
    </tableColumn>
    <tableColumn id="6" name="No" dataDxfId="31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3"/>
    <tableColumn id="3" name="Value" dataDxfId="3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11" dataDxfId="310">
  <autoFilter ref="A1:K8"/>
  <tableColumns count="11">
    <tableColumn id="1" name="Primary" dataDxfId="309">
      <calculatedColumnFormula>'Table Seed Map'!$A$11&amp;"-"&amp;(COUNTA($F$1:ResourceForms[[#This Row],[Resource]])-2)</calculatedColumnFormula>
    </tableColumn>
    <tableColumn id="11" name="FormName" dataDxfId="308">
      <calculatedColumnFormula>ResourceForms[[#This Row],[Resource Name]]&amp;"/"&amp;ResourceForms[[#This Row],[Name]]</calculatedColumnFormula>
    </tableColumn>
    <tableColumn id="10" name="No" dataDxfId="307">
      <calculatedColumnFormula>COUNTA($A$1:ResourceForms[[#This Row],[Primary]])-2</calculatedColumnFormula>
    </tableColumn>
    <tableColumn id="2" name="Resource Name" dataDxfId="306"/>
    <tableColumn id="12" name="ID" dataDxfId="30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4">
      <calculatedColumnFormula>IFERROR(VLOOKUP(ResourceForms[[#This Row],[Resource Name]],ResourceTable[[RName]:[No]],3,0),"resource")</calculatedColumnFormula>
    </tableColumn>
    <tableColumn id="4" name="Name" dataDxfId="303"/>
    <tableColumn id="5" name="Description" dataDxfId="302"/>
    <tableColumn id="6" name="Title" dataDxfId="301"/>
    <tableColumn id="7" name="Action Text" dataDxfId="300"/>
    <tableColumn id="8" name="Form ID" dataDxfId="29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8" dataDxfId="297">
  <autoFilter ref="M1:BA18"/>
  <tableColumns count="41">
    <tableColumn id="23" name="Primary" dataDxfId="296">
      <calculatedColumnFormula>'Table Seed Map'!$A$12&amp;"-"&amp;FormFields[[#This Row],[No]]</calculatedColumnFormula>
    </tableColumn>
    <tableColumn id="1" name="Form Name" totalsRowLabel="Total" dataDxfId="295"/>
    <tableColumn id="44" name="No" dataDxfId="294">
      <calculatedColumnFormula>COUNTA($N$1:FormFields[[#This Row],[Form Name]])-1</calculatedColumnFormula>
    </tableColumn>
    <tableColumn id="24" name="Field Name" dataDxfId="293">
      <calculatedColumnFormula>FormFields[[#This Row],[Form Name]]&amp;"/"&amp;FormFields[[#This Row],[Name]]</calculatedColumnFormula>
    </tableColumn>
    <tableColumn id="11" name="ID" dataDxfId="29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1">
      <calculatedColumnFormula>IFERROR(VLOOKUP(FormFields[[#This Row],[Form Name]],ResourceForms[[FormName]:[ID]],4,0),"resource_form")</calculatedColumnFormula>
    </tableColumn>
    <tableColumn id="3" name="Name" dataDxfId="290"/>
    <tableColumn id="4" name="Type" dataDxfId="289"/>
    <tableColumn id="5" name="Label" dataDxfId="288"/>
    <tableColumn id="6" name="Rel" dataDxfId="287"/>
    <tableColumn id="7" name="Rel1" dataDxfId="286"/>
    <tableColumn id="8" name="Rel2" dataDxfId="285"/>
    <tableColumn id="9" name="Rel3" dataDxfId="284"/>
    <tableColumn id="45" name="Primary FD" dataDxfId="283">
      <calculatedColumnFormula>'Table Seed Map'!$A$13&amp;"-"&amp;FormFields[[#This Row],[NO2]]</calculatedColumnFormula>
    </tableColumn>
    <tableColumn id="46" name="NO2" dataDxfId="282">
      <calculatedColumnFormula>COUNTIFS($AB$1:FormFields[[#This Row],[Exists]],1)-1</calculatedColumnFormula>
    </tableColumn>
    <tableColumn id="49" name="Exists" dataDxfId="281">
      <calculatedColumnFormula>IF(AND(FormFields[[#This Row],[Attribute]]="",FormFields[[#This Row],[Rel]]=""),0,1)</calculatedColumnFormula>
    </tableColumn>
    <tableColumn id="47" name="NO3" dataDxfId="28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9">
      <calculatedColumnFormula>IF(FormFields[[#This Row],[ID]]="id","form_field",FormFields[[#This Row],[ID]])</calculatedColumnFormula>
    </tableColumn>
    <tableColumn id="40" name="Attribute" dataDxfId="278">
      <calculatedColumnFormula>IF(FormFields[[#This Row],[No]]=0,"attribute",FormFields[[#This Row],[Name]])</calculatedColumnFormula>
    </tableColumn>
    <tableColumn id="12" name="Relation" dataDxfId="27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3">
      <calculatedColumnFormula>IF(OR(FormFields[[#This Row],[Option Type]]="",FormFields[[#This Row],[Option Type]]="type"),0,1)</calculatedColumnFormula>
    </tableColumn>
    <tableColumn id="50" name="Primary FO" dataDxfId="272">
      <calculatedColumnFormula>'Table Seed Map'!$A$14&amp;"-"&amp;FormFields[[#This Row],[NO4]]</calculatedColumnFormula>
    </tableColumn>
    <tableColumn id="51" name="NO4" dataDxfId="271">
      <calculatedColumnFormula>COUNTIF($AJ$2:FormFields[[#This Row],[Exists FO]],1)</calculatedColumnFormula>
    </tableColumn>
    <tableColumn id="53" name="NO5" dataDxfId="27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9">
      <calculatedColumnFormula>IF(FormFields[[#This Row],[ID]]="id","form_field",FormFields[[#This Row],[ID]])</calculatedColumnFormula>
    </tableColumn>
    <tableColumn id="18" name="Option Type" dataDxfId="268"/>
    <tableColumn id="19" name="Detail" dataDxfId="267"/>
    <tableColumn id="20" name="Value Attr" dataDxfId="266"/>
    <tableColumn id="21" name="Label Attr" dataDxfId="265"/>
    <tableColumn id="22" name="Preload" dataDxfId="264"/>
    <tableColumn id="67" name="Exists FL" dataDxfId="263">
      <calculatedColumnFormula>IF(OR(FormFields[[#This Row],[Colspan]]="",FormFields[[#This Row],[Colspan]]="colspan"),0,1)</calculatedColumnFormula>
    </tableColumn>
    <tableColumn id="68" name="Primary FL" dataDxfId="262">
      <calculatedColumnFormula>'Table Seed Map'!$A$19&amp;"-"&amp;FormFields[[#This Row],[NO8]]</calculatedColumnFormula>
    </tableColumn>
    <tableColumn id="69" name="NO8" dataDxfId="261">
      <calculatedColumnFormula>COUNTIF($AT$1:FormFields[[#This Row],[Exists FL]],1)</calculatedColumnFormula>
    </tableColumn>
    <tableColumn id="70" name="FL ID" dataDxfId="26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9">
      <calculatedColumnFormula>FormFields[Form]</calculatedColumnFormula>
    </tableColumn>
    <tableColumn id="42" name="Layout Field ID" dataDxfId="258">
      <calculatedColumnFormula>IF(FormFields[[#This Row],[ID]]="id","form_field",FormFields[[#This Row],[ID]])</calculatedColumnFormula>
    </tableColumn>
    <tableColumn id="43" name="Colspan" dataDxfId="257"/>
    <tableColumn id="16" name="Field ID" dataDxfId="25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5" dataDxfId="254">
  <autoFilter ref="BC1:BH6"/>
  <tableColumns count="6">
    <tableColumn id="1" name="ATTR Field" dataDxfId="253"/>
    <tableColumn id="5" name="Primary" dataDxfId="252">
      <calculatedColumnFormula>'Table Seed Map'!$A$15&amp;"-"&amp;(-1+COUNTA($BC$1:FieldAttrs[[#This Row],[ATTR Field]]))</calculatedColumnFormula>
    </tableColumn>
    <tableColumn id="6" name="No" dataDxfId="251">
      <calculatedColumnFormula>IF(FieldAttrs[[#This Row],[ATTR Field]]="","id",-1+COUNTA($BC$1:FieldAttrs[[#This Row],[ATTR Field]])+VLOOKUP('Table Seed Map'!$A$15,SeedMap[],9,0))</calculatedColumnFormula>
    </tableColumn>
    <tableColumn id="4" name="Field" dataDxfId="250">
      <calculatedColumnFormula>IFERROR(VLOOKUP(FieldAttrs[ATTR Field],FormFields[[Field Name]:[ID]],2,0),"form_field")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7" dataDxfId="246">
  <autoFilter ref="BJ1:BS5"/>
  <tableColumns count="10">
    <tableColumn id="1" name="Validation Field" dataDxfId="245"/>
    <tableColumn id="10" name="ID No" dataDxfId="244">
      <calculatedColumnFormula>COUNTA($BJ$2:FieldValidations[[#This Row],[Validation Field]])</calculatedColumnFormula>
    </tableColumn>
    <tableColumn id="8" name="Primary" dataDxfId="243">
      <calculatedColumnFormula>'Table Seed Map'!$A$17&amp;"-"&amp;FieldValidations[[#This Row],[ID No]]</calculatedColumnFormula>
    </tableColumn>
    <tableColumn id="9" name="No" dataDxfId="242">
      <calculatedColumnFormula>IF(FieldValidations[[#This Row],[ID No]]=0,"id",FieldValidations[[#This Row],[ID No]]+VLOOKUP('Table Seed Map'!$A$17,SeedMap[],9,0))</calculatedColumnFormula>
    </tableColumn>
    <tableColumn id="7" name="Field" dataDxfId="241">
      <calculatedColumnFormula>VLOOKUP(FieldValidations[Validation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5">
  <autoFilter ref="CF1:CZ2"/>
  <tableColumns count="21">
    <tableColumn id="41" name="No" dataDxfId="234">
      <calculatedColumnFormula>COUNTA($CH$1:FormDefault[[#This Row],[Form for Default]])-1</calculatedColumnFormula>
    </tableColumn>
    <tableColumn id="1" name="Primary" dataDxfId="233">
      <calculatedColumnFormula>'Table Seed Map'!$A$21&amp;"-"&amp;FormDefault[[#This Row],[No]]</calculatedColumnFormula>
    </tableColumn>
    <tableColumn id="2" name="Form for Default" dataDxfId="232"/>
    <tableColumn id="3" name="ID" dataDxfId="23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30">
      <calculatedColumnFormula>IFERROR(VLOOKUP(FormDefault[[#This Row],[Form for Default]],ResourceForms[[FormName]:[ID]],4,0),"resource_form")</calculatedColumnFormula>
    </tableColumn>
    <tableColumn id="4" name="Name" dataDxfId="229"/>
    <tableColumn id="5" name="Value" dataDxfId="228"/>
    <tableColumn id="6" name="Relation" dataDxfId="227">
      <calculatedColumnFormula>IFERROR(VLOOKUP(FormDefault[[#This Row],[R]],RelationTable[[Display]:[RELID]],2,0),"")</calculatedColumnFormula>
    </tableColumn>
    <tableColumn id="7" name="Attribute" dataDxfId="226"/>
    <tableColumn id="20" name="REL1" dataDxfId="225">
      <calculatedColumnFormula>IFERROR(VLOOKUP(FormDefault[[#This Row],[R1]],RelationTable[[Display]:[RELID]],2,0),"")</calculatedColumnFormula>
    </tableColumn>
    <tableColumn id="19" name="REL2" dataDxfId="224">
      <calculatedColumnFormula>IFERROR(VLOOKUP(FormDefault[[#This Row],[R2]],RelationTable[[Display]:[RELID]],2,0),"")</calculatedColumnFormula>
    </tableColumn>
    <tableColumn id="18" name="REL3" dataDxfId="223">
      <calculatedColumnFormula>IFERROR(VLOOKUP(FormDefault[[#This Row],[R3]],RelationTable[[Display]:[RELID]],2,0),"")</calculatedColumnFormula>
    </tableColumn>
    <tableColumn id="13" name="Method" dataDxfId="222"/>
    <tableColumn id="17" name="R" dataDxfId="221"/>
    <tableColumn id="14" name="R1" dataDxfId="220"/>
    <tableColumn id="15" name="R2" dataDxfId="219"/>
    <tableColumn id="16" name="R3" dataDxfId="218"/>
    <tableColumn id="8" name="R12" dataDxfId="217"/>
    <tableColumn id="9" name="R22" dataDxfId="216"/>
    <tableColumn id="10" name="R32" dataDxfId="215"/>
    <tableColumn id="11" name="Method2" dataDxfId="21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3" dataDxfId="212">
  <autoFilter ref="BU1:CD2"/>
  <tableColumns count="10">
    <tableColumn id="1" name="Primary" dataDxfId="211">
      <calculatedColumnFormula>'Table Seed Map'!$A$22&amp;"-"&amp;COUNTA($BV$1:FormCollection[[#This Row],[Main Form for Collection]])-1</calculatedColumnFormula>
    </tableColumn>
    <tableColumn id="2" name="Main Form for Collection" dataDxfId="210"/>
    <tableColumn id="3" name="Collection Form" dataDxfId="209"/>
    <tableColumn id="4" name="Relation" dataDxfId="208"/>
    <tableColumn id="5" name="Foreign Field" dataDxfId="207"/>
    <tableColumn id="6" name="No" dataDxfId="20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5">
      <calculatedColumnFormula>IFERROR(VLOOKUP(FormCollection[Main Form for Collection],ResourceForms[[FormName]:[ID]],4,0),"resource_form")</calculatedColumnFormula>
    </tableColumn>
    <tableColumn id="8" name="Collection Form2" dataDxfId="204">
      <calculatedColumnFormula>IFERROR(VLOOKUP(FormCollection[Collection Form],ResourceForms[[FormName]:[ID]],4,0),"collection_form")</calculatedColumnFormula>
    </tableColumn>
    <tableColumn id="9" name="Relation3" dataDxfId="203">
      <calculatedColumnFormula>IFERROR(VLOOKUP(FormCollection[Relation],RelationTable[[Display]:[RELID]],2,0),"")</calculatedColumnFormula>
    </tableColumn>
    <tableColumn id="10" name="Foreign" dataDxfId="20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01" dataDxfId="200">
  <autoFilter ref="DB1:DL2"/>
  <tableColumns count="11">
    <tableColumn id="1" name="Field for Depend" dataDxfId="199"/>
    <tableColumn id="9" name="Primary" dataDxfId="198">
      <calculatedColumnFormula>'Table Seed Map'!$A$18&amp;"-"&amp;COUNTA($DB$2:FieldDepends[[#This Row],[Field for Depend]])</calculatedColumnFormula>
    </tableColumn>
    <tableColumn id="10" name="ID" dataDxfId="19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6">
      <calculatedColumnFormula>IFERROR(VLOOKUP(FieldDepends[[#This Row],[Field for Depend]],FormFields[[Field Name]:[ID]],2,0),"form_field")</calculatedColumnFormula>
    </tableColumn>
    <tableColumn id="2" name="Field name - depends on" dataDxfId="195"/>
    <tableColumn id="3" name="Database Field" dataDxfId="194"/>
    <tableColumn id="4" name="Operator" dataDxfId="193"/>
    <tableColumn id="5" name="Compare Method" dataDxfId="192"/>
    <tableColumn id="11" name="Method" dataDxfId="191"/>
    <tableColumn id="6" name="Value DB Field" dataDxfId="190"/>
    <tableColumn id="7" name="Ignore Null" dataDxfId="18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0" totalsRowShown="0" dataDxfId="466">
  <autoFilter ref="A1:J270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8" dataDxfId="187">
  <autoFilter ref="DN1:DW2"/>
  <tableColumns count="10">
    <tableColumn id="1" name="Field for Dynamic" dataDxfId="186"/>
    <tableColumn id="9" name="Primary" dataDxfId="185">
      <calculatedColumnFormula>'Table Seed Map'!$A$16&amp;"-"&amp;COUNTA($DN$2:FieldDynamic[[#This Row],[Field for Dynamic]])</calculatedColumnFormula>
    </tableColumn>
    <tableColumn id="10" name="ID" dataDxfId="18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3">
      <calculatedColumnFormula>IFERROR(VLOOKUP(FieldDynamic[[#This Row],[Field for Dynamic]],FormFields[[Field Name]:[ID]],2,0),"form_field")</calculatedColumnFormula>
    </tableColumn>
    <tableColumn id="2" name="Type" dataDxfId="182"/>
    <tableColumn id="3" name="Depend Field" dataDxfId="181"/>
    <tableColumn id="4" name="Alter On" dataDxfId="180"/>
    <tableColumn id="5" name="Value" dataDxfId="179"/>
    <tableColumn id="11" name="Values" dataDxfId="178"/>
    <tableColumn id="6" name="Operator" dataDxfId="17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6" dataDxfId="175">
  <autoFilter ref="DY1:ES2"/>
  <tableColumns count="21">
    <tableColumn id="1" name="Form for Data Mapping" dataDxfId="174"/>
    <tableColumn id="2" name="Resource Data" dataDxfId="173"/>
    <tableColumn id="3" name="Form Field" dataDxfId="172"/>
    <tableColumn id="4" name="Primary" dataDxfId="171">
      <calculatedColumnFormula>'Table Seed Map'!$A$20&amp;"-"&amp;-1+COUNTA($DY$1:FormDataMapping[[#This Row],[Form for Data Mapping]])</calculatedColumnFormula>
    </tableColumn>
    <tableColumn id="5" name="ID" dataDxfId="17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7">
      <calculatedColumnFormula>IF(FormDataMapping[[#This Row],[Form for Data Mapping]]="","form_field",VLOOKUP(FormDataMapping[Form Field],FormFields[[Field Name]:[ID]],2,0))</calculatedColumnFormula>
    </tableColumn>
    <tableColumn id="9" name="Attribute" dataDxfId="166"/>
    <tableColumn id="10" name="R0" dataDxfId="16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6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6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9"/>
    <tableColumn id="17" name="Rel1" dataDxfId="158"/>
    <tableColumn id="18" name="Rel2" dataDxfId="157"/>
    <tableColumn id="19" name="Rel3" dataDxfId="156"/>
    <tableColumn id="20" name="Rel4" dataDxfId="155"/>
    <tableColumn id="21" name="Rel5" dataDxfId="15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53">
  <autoFilter ref="A1:H33"/>
  <tableColumns count="8">
    <tableColumn id="1" name="No" dataDxfId="152">
      <calculatedColumnFormula>IFERROR($A1+1,1)</calculatedColumnFormula>
    </tableColumn>
    <tableColumn id="2" name="Filename" dataDxfId="151"/>
    <tableColumn id="9" name="Table" dataDxfId="150">
      <calculatedColumnFormula>MID(MigrationRenamer[Filename],26,LEN(MigrationRenamer[Filename])-35)</calculatedColumnFormula>
    </tableColumn>
    <tableColumn id="3" name="Date Part" dataDxfId="149">
      <calculatedColumnFormula>"2019_03_28_"</calculatedColumnFormula>
    </tableColumn>
    <tableColumn id="4" name="Sequence" dataDxfId="148">
      <calculatedColumnFormula>TEXT(MATCH(MigrationRenamer[[#This Row],[Table]],Tables[Table],0),"000000")</calculatedColumnFormula>
    </tableColumn>
    <tableColumn id="5" name="Name Part" dataDxfId="147">
      <calculatedColumnFormula>RIGHT(MigrationRenamer[Filename],LEN(MigrationRenamer[Filename])-LEN(MigrationRenamer[Date Part])-LEN(MigrationRenamer[Sequence]))</calculatedColumnFormula>
    </tableColumn>
    <tableColumn id="6" name="New Name" dataDxfId="146">
      <calculatedColumnFormula>MigrationRenamer[Date Part]&amp;MigrationRenamer[Sequence]&amp;MigrationRenamer[Name Part]</calculatedColumnFormula>
    </tableColumn>
    <tableColumn id="7" name="CMD" dataDxfId="14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4">
  <autoFilter ref="A1:K11"/>
  <tableColumns count="11">
    <tableColumn id="1" name="Primary" dataDxfId="143">
      <calculatedColumnFormula>'Table Seed Map'!$A$24&amp;"-"&amp;COUNTA($B$1:ResourceList[[#This Row],[Resource Name]])-1</calculatedColumnFormula>
    </tableColumn>
    <tableColumn id="2" name="Resource Name" dataDxfId="142"/>
    <tableColumn id="8" name="ListDisplayName" dataDxfId="141">
      <calculatedColumnFormula>ResourceList[[#This Row],[Resource Name]]&amp;"/"&amp;ResourceList[[#This Row],[Name]]</calculatedColumnFormula>
    </tableColumn>
    <tableColumn id="3" name="No" dataDxfId="14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9">
      <calculatedColumnFormula>IFERROR(VLOOKUP(ResourceList[[#This Row],[Resource Name]],ResourceTable[[RName]:[No]],3,0),"resource")</calculatedColumnFormula>
    </tableColumn>
    <tableColumn id="4" name="Name" dataDxfId="138"/>
    <tableColumn id="5" name="Description" dataDxfId="137"/>
    <tableColumn id="6" name="Title" dataDxfId="136"/>
    <tableColumn id="11" name="Identity" dataDxfId="135"/>
    <tableColumn id="10" name="Page" dataDxfId="134"/>
    <tableColumn id="9" name="ID" dataDxfId="13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2" dataDxfId="131">
  <autoFilter ref="M1:AD8"/>
  <tableColumns count="18">
    <tableColumn id="1" name="List Name" dataDxfId="130"/>
    <tableColumn id="2" name="LID" dataDxfId="129">
      <calculatedColumnFormula>VLOOKUP(ListExtras[[#This Row],[List Name]],ResourceList[[ListDisplayName]:[No]],2,0)</calculatedColumnFormula>
    </tableColumn>
    <tableColumn id="3" name="Scope Name" dataDxfId="128"/>
    <tableColumn id="4" name="Relation Name" dataDxfId="127"/>
    <tableColumn id="5" name="R1 Name" dataDxfId="126"/>
    <tableColumn id="6" name="R2 Name" dataDxfId="125"/>
    <tableColumn id="7" name="R3 Name" dataDxfId="124"/>
    <tableColumn id="8" name="Scope Primary" dataDxfId="123">
      <calculatedColumnFormula>'Table Seed Map'!$A$25&amp;"-"&amp;COUNT($W$1:ListExtras[[#This Row],[Scope ID]])</calculatedColumnFormula>
    </tableColumn>
    <tableColumn id="9" name="Scope Table ID" dataDxfId="12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1">
      <calculatedColumnFormula>IF(ListExtras[[#This Row],[LID]]=0,"resource_list",ListExtras[[#This Row],[LID]])</calculatedColumnFormula>
    </tableColumn>
    <tableColumn id="11" name="Scope ID" dataDxfId="12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9">
      <calculatedColumnFormula>'Table Seed Map'!$A$26&amp;"-"&amp;COUNT($AA$1:ListExtras[[#This Row],[Relation]])</calculatedColumnFormula>
    </tableColumn>
    <tableColumn id="13" name="Relation Table ID" dataDxfId="11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7">
      <calculatedColumnFormula>IF(ListExtras[[#This Row],[LID]]=0,"resource_list",ListExtras[[#This Row],[LID]])</calculatedColumnFormula>
    </tableColumn>
    <tableColumn id="15" name="Relation" dataDxfId="116">
      <calculatedColumnFormula>IFERROR(VLOOKUP(ListExtras[[#This Row],[Relation Name]],RelationTable[[Display]:[RELID]],2,0),IF(ListExtras[[#This Row],[LID]]=0,"relation",""))</calculatedColumnFormula>
    </tableColumn>
    <tableColumn id="16" name="R1" dataDxfId="115">
      <calculatedColumnFormula>IFERROR(VLOOKUP(ListExtras[[#This Row],[R1 Name]],RelationTable[[Display]:[RELID]],2,0),IF(ListExtras[[#This Row],[LID]]=0,"nest_relation1",""))</calculatedColumnFormula>
    </tableColumn>
    <tableColumn id="17" name="R2" dataDxfId="114">
      <calculatedColumnFormula>IFERROR(VLOOKUP(ListExtras[[#This Row],[R2 Name]],RelationTable[[Display]:[RELID]],2,0),IF(ListExtras[[#This Row],[LID]]=0,"nest_relation2",""))</calculatedColumnFormula>
    </tableColumn>
    <tableColumn id="18" name="R3" dataDxfId="11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2" dataDxfId="111">
  <autoFilter ref="AF1:AR17"/>
  <tableColumns count="13">
    <tableColumn id="13" name="Primary" dataDxfId="110">
      <calculatedColumnFormula>'Table Seed Map'!$A$28&amp;"-"&amp;COUNTA($AH$1:ListSearch[[#This Row],[No]])-2</calculatedColumnFormula>
    </tableColumn>
    <tableColumn id="1" name="List Name for Search" dataDxfId="109"/>
    <tableColumn id="2" name="No" dataDxfId="10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7">
      <calculatedColumnFormula>IFERROR(VLOOKUP(ListSearch[[#This Row],[List Name for Search]],ResourceList[[ListDisplayName]:[No]],2,0),"resource_list")</calculatedColumnFormula>
    </tableColumn>
    <tableColumn id="4" name="Field" dataDxfId="106"/>
    <tableColumn id="5" name="REL" dataDxfId="10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1"/>
    <tableColumn id="10" name="Relation 1" dataDxfId="100"/>
    <tableColumn id="11" name="Relation 2" dataDxfId="99"/>
    <tableColumn id="12" name="Relation 3" dataDxfId="9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7" dataDxfId="96">
  <autoFilter ref="AT1:BE31"/>
  <tableColumns count="12">
    <tableColumn id="13" name="Primary" dataDxfId="95">
      <calculatedColumnFormula>'Table Seed Map'!$A$27&amp;"-"&amp;COUNTA($AV$1:ListLayout[[#This Row],[No]])-2</calculatedColumnFormula>
    </tableColumn>
    <tableColumn id="1" name="List Name for Layout" dataDxfId="94"/>
    <tableColumn id="2" name="No" dataDxfId="9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2">
      <calculatedColumnFormula>IFERROR(VLOOKUP(ListLayout[[#This Row],[List Name for Layout]],ResourceList[[ListDisplayName]:[No]],2,0),"resource_list")</calculatedColumnFormula>
    </tableColumn>
    <tableColumn id="14" name="Label" dataDxfId="91"/>
    <tableColumn id="4" name="Field" dataDxfId="90"/>
    <tableColumn id="5" name="REL" dataDxfId="8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6"/>
    <tableColumn id="10" name="Relation 1" dataDxfId="85"/>
    <tableColumn id="11" name="Relation 2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3">
  <autoFilter ref="A1:J7"/>
  <tableColumns count="10">
    <tableColumn id="1" name="Primary" dataDxfId="82">
      <calculatedColumnFormula>'Table Seed Map'!$A$29&amp;"-"&amp;COUNTA($E$1:ResourceData[[#This Row],[Resource]])-2</calculatedColumnFormula>
    </tableColumn>
    <tableColumn id="2" name="Resource Name" dataDxfId="81"/>
    <tableColumn id="8" name="DataDisplayName" dataDxfId="80">
      <calculatedColumnFormula>ResourceData[[#This Row],[Resource Name]]&amp;"/"&amp;ResourceData[[#This Row],[Name]]</calculatedColumnFormula>
    </tableColumn>
    <tableColumn id="3" name="No" dataDxfId="7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8">
      <calculatedColumnFormula>IFERROR(VLOOKUP(ResourceData[[#This Row],[Resource Name]],ResourceTable[[RName]:[No]],3,0),"resource")</calculatedColumnFormula>
    </tableColumn>
    <tableColumn id="4" name="Name" dataDxfId="77"/>
    <tableColumn id="5" name="Description" dataDxfId="76"/>
    <tableColumn id="6" name="Title Field" dataDxfId="75"/>
    <tableColumn id="9" name="Method" dataDxfId="74"/>
    <tableColumn id="10" name="ID" dataDxfId="7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2" dataDxfId="71">
  <autoFilter ref="L1:AC7"/>
  <tableColumns count="18">
    <tableColumn id="1" name="Data Name" dataDxfId="70"/>
    <tableColumn id="2" name="DID" dataDxfId="69">
      <calculatedColumnFormula>VLOOKUP(DataExtra[[#This Row],[Data Name]],ResourceData[[DataDisplayName]:[No]],2,0)</calculatedColumnFormula>
    </tableColumn>
    <tableColumn id="3" name="Scope Name" dataDxfId="68"/>
    <tableColumn id="4" name="Relation Name" dataDxfId="67"/>
    <tableColumn id="5" name="R1 Name" dataDxfId="66"/>
    <tableColumn id="6" name="R2 Name" dataDxfId="65"/>
    <tableColumn id="7" name="R3 Name" dataDxfId="64"/>
    <tableColumn id="8" name="Scope Primary" dataDxfId="63">
      <calculatedColumnFormula>'Table Seed Map'!$A$30&amp;"-"&amp;COUNT($V$1:DataExtra[[#This Row],[Scope ID]])</calculatedColumnFormula>
    </tableColumn>
    <tableColumn id="9" name="Scope Table ID" dataDxfId="6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1">
      <calculatedColumnFormula>IF(DataExtra[[#This Row],[DID]]=0,"resource_data",DataExtra[[#This Row],[DID]])</calculatedColumnFormula>
    </tableColumn>
    <tableColumn id="11" name="Scope ID" dataDxfId="6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9">
      <calculatedColumnFormula>'Table Seed Map'!$A$31&amp;"-"&amp;COUNT($Z$1:DataExtra[[#This Row],[Relation]])</calculatedColumnFormula>
    </tableColumn>
    <tableColumn id="13" name="Relation Table ID" dataDxfId="5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7">
      <calculatedColumnFormula>IF(DataExtra[[#This Row],[DID]]=0,"resource_data",DataExtra[[#This Row],[DID]])</calculatedColumnFormula>
    </tableColumn>
    <tableColumn id="15" name="Relation" dataDxfId="56">
      <calculatedColumnFormula>IFERROR(VLOOKUP(DataExtra[[#This Row],[Relation Name]],RelationTable[[Display]:[RELID]],2,0),IF(DataExtra[[#This Row],[DID]]=0,"relation",""))</calculatedColumnFormula>
    </tableColumn>
    <tableColumn id="16" name="R1" dataDxfId="55">
      <calculatedColumnFormula>IFERROR(VLOOKUP(DataExtra[[#This Row],[R1 Name]],RelationTable[[Display]:[RELID]],2,0),IF(DataExtra[[#This Row],[DID]]=0,"nest_relation1",""))</calculatedColumnFormula>
    </tableColumn>
    <tableColumn id="17" name="R2" dataDxfId="54">
      <calculatedColumnFormula>IFERROR(VLOOKUP(DataExtra[[#This Row],[R2 Name]],RelationTable[[Display]:[RELID]],2,0),IF(DataExtra[[#This Row],[DID]]=0,"nest_relation2",""))</calculatedColumnFormula>
    </tableColumn>
    <tableColumn id="18" name="R3" dataDxfId="5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2" dataDxfId="51">
  <autoFilter ref="AE1:AN8"/>
  <tableColumns count="10">
    <tableColumn id="13" name="Primary" dataDxfId="50">
      <calculatedColumnFormula>'Table Seed Map'!$A$32&amp;"-"&amp;COUNTA($AF$1:DataViewSection[[#This Row],[Data Name for Layout]])-1</calculatedColumnFormula>
    </tableColumn>
    <tableColumn id="1" name="Data Name for Layout" dataDxfId="49"/>
    <tableColumn id="17" name="DataSectionDisplayName" dataDxfId="4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6">
      <calculatedColumnFormula>IFERROR(VLOOKUP(DataViewSection[[#This Row],[Data Name for Layout]],ResourceData[[DataDisplayName]:[No]],2,0),"resource_data")</calculatedColumnFormula>
    </tableColumn>
    <tableColumn id="14" name="Title" dataDxfId="45"/>
    <tableColumn id="15" name="Title Field" dataDxfId="44"/>
    <tableColumn id="16" name="Rel" dataDxfId="43">
      <calculatedColumnFormula>IFERROR(VLOOKUP(DataViewSection[[#This Row],[Relation]],RelationTable[[Display]:[RELID]],2,0),"")</calculatedColumnFormula>
    </tableColumn>
    <tableColumn id="4" name="Colspan" dataDxfId="42"/>
    <tableColumn id="9" name="Relation" dataDxfId="4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2" totalsRowShown="0" dataDxfId="455">
  <autoFilter ref="A1:K412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40" dataDxfId="39">
  <autoFilter ref="AP1:AW18"/>
  <tableColumns count="8">
    <tableColumn id="13" name="Primary" dataDxfId="38">
      <calculatedColumnFormula>'Table Seed Map'!$A$33&amp;"-"&amp;-1+COUNTA($AQ$1:DataViewSectionItem[[#This Row],[Data Section for Items]])</calculatedColumnFormula>
    </tableColumn>
    <tableColumn id="1" name="Data Section for Items" dataDxfId="37"/>
    <tableColumn id="2" name="No" dataDxfId="3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4"/>
    <tableColumn id="4" name="Attribute" dataDxfId="33"/>
    <tableColumn id="5" name="REL" dataDxfId="3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43" dataDxfId="442">
  <autoFilter ref="A1:R68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23">
  <autoFilter ref="A1:K71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411">
  <autoFilter ref="A1:M34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7">
  <autoFilter ref="O1:Z7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1" totalsRowShown="0" dataDxfId="384">
  <autoFilter ref="A1:N61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9">
  <autoFilter ref="P1:W12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G68" workbookViewId="0">
      <selection activeCell="J78" sqref="J78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1088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5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1287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914</v>
      </c>
      <c r="B49" s="7" t="str">
        <f>Tables[Name]</f>
        <v>tax</v>
      </c>
      <c r="C49" s="7" t="str">
        <f>IF(RIGHT(Tables[Name],3)="ies",MID(Tables[Name],1,LEN(Tables[Name])-3)&amp;"y",IF(RIGHT(Tables[Name],1)="s",MID(Tables[Name],1,LEN(Tables[Name])-1),Tables[Name]))</f>
        <v>tax</v>
      </c>
      <c r="D49" s="8" t="str">
        <f t="shared" si="0"/>
        <v>Milestone\SS\Model</v>
      </c>
      <c r="E49" s="7" t="str">
        <f>SUBSTITUTE(PROPER(Tables[Singular Name]),"_","")</f>
        <v>Tax</v>
      </c>
      <c r="F49" s="7" t="str">
        <f>"php artisan make:migration create_"&amp;Tables[Table]&amp;"_table --create="&amp;Tables[Table]</f>
        <v>php artisan make:migration create_tax_table --create=tax</v>
      </c>
      <c r="G49" s="7" t="str">
        <f>"php artisan make:model "&amp;Tables[Class Name]</f>
        <v>php artisan make:model Tax</v>
      </c>
      <c r="H49" s="7" t="str">
        <f>"protected $table = '"&amp;Tables[Table]&amp;"';"</f>
        <v>protected $table = 'tax';</v>
      </c>
      <c r="I49" s="7" t="str">
        <f>"php artisan make:seed "&amp;Tables[Class Name]&amp;"TableSeeder"</f>
        <v>php artisan make:seed TaxTableSeeder</v>
      </c>
      <c r="J49" s="7" t="str">
        <f>Tables[Class Name]&amp;"TableSeeder"&amp;"::class,"</f>
        <v>TaxTableSeeder::class,</v>
      </c>
    </row>
    <row r="50" spans="1:10" x14ac:dyDescent="0.25">
      <c r="A50" s="4" t="s">
        <v>980</v>
      </c>
      <c r="B50" s="7" t="str">
        <f>Tables[Name]</f>
        <v>tax_details</v>
      </c>
      <c r="C50" s="7" t="str">
        <f>IF(RIGHT(Tables[Name],3)="ies",MID(Tables[Name],1,LEN(Tables[Name])-3)&amp;"y",IF(RIGHT(Tables[Name],1)="s",MID(Tables[Name],1,LEN(Tables[Name])-1),Tables[Name]))</f>
        <v>tax_detail</v>
      </c>
      <c r="D50" s="8" t="str">
        <f t="shared" si="0"/>
        <v>Milestone\SS\Model</v>
      </c>
      <c r="E50" s="7" t="str">
        <f>SUBSTITUTE(PROPER(Tables[Singular Name]),"_","")</f>
        <v>TaxDetail</v>
      </c>
      <c r="F50" s="7" t="str">
        <f>"php artisan make:migration create_"&amp;Tables[Table]&amp;"_table --create="&amp;Tables[Table]</f>
        <v>php artisan make:migration create_tax_details_table --create=tax_details</v>
      </c>
      <c r="G50" s="7" t="str">
        <f>"php artisan make:model "&amp;Tables[Class Name]</f>
        <v>php artisan make:model TaxDetail</v>
      </c>
      <c r="H50" s="7" t="str">
        <f>"protected $table = '"&amp;Tables[Table]&amp;"';"</f>
        <v>protected $table = 'tax_details';</v>
      </c>
      <c r="I50" s="7" t="str">
        <f>"php artisan make:seed "&amp;Tables[Class Name]&amp;"TableSeeder"</f>
        <v>php artisan make:seed TaxDetailTableSeeder</v>
      </c>
      <c r="J50" s="7" t="str">
        <f>Tables[Class Name]&amp;"TableSeeder"&amp;"::class,"</f>
        <v>TaxDetailTableSeeder::class,</v>
      </c>
    </row>
    <row r="51" spans="1:10" x14ac:dyDescent="0.25">
      <c r="A51" s="4" t="s">
        <v>901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861</v>
      </c>
      <c r="B52" s="7" t="str">
        <f>Tables[Name]</f>
        <v>functiondetails</v>
      </c>
      <c r="C52" s="7" t="str">
        <f>IF(RIGHT(Tables[Name],3)="ies",MID(Tables[Name],1,LEN(Tables[Name])-3)&amp;"y",IF(RIGHT(Tables[Name],1)="s",MID(Tables[Name],1,LEN(Tables[Name])-1),Tables[Name]))</f>
        <v>functiondetail</v>
      </c>
      <c r="D52" s="8" t="str">
        <f t="shared" si="0"/>
        <v>Milestone\SS\Model</v>
      </c>
      <c r="E52" s="7" t="str">
        <f>SUBSTITUTE(PROPER(Tables[Singular Name]),"_","")</f>
        <v>Functiondetail</v>
      </c>
      <c r="F52" s="7" t="str">
        <f>"php artisan make:migration create_"&amp;Tables[Table]&amp;"_table --create="&amp;Tables[Table]</f>
        <v>php artisan make:migration create_functiondetails_table --create=functiondetails</v>
      </c>
      <c r="G52" s="7" t="str">
        <f>"php artisan make:model "&amp;Tables[Class Name]</f>
        <v>php artisan make:model Functiondetail</v>
      </c>
      <c r="H52" s="7" t="str">
        <f>"protected $table = '"&amp;Tables[Table]&amp;"';"</f>
        <v>protected $table = 'functiondetails';</v>
      </c>
      <c r="I52" s="7" t="str">
        <f>"php artisan make:seed "&amp;Tables[Class Name]&amp;"TableSeeder"</f>
        <v>php artisan make:seed FunctiondetailTableSeeder</v>
      </c>
      <c r="J52" s="7" t="str">
        <f>Tables[Class Name]&amp;"TableSeeder"&amp;"::class,"</f>
        <v>FunctiondetailTableSeeder::class,</v>
      </c>
    </row>
    <row r="53" spans="1:10" x14ac:dyDescent="0.25">
      <c r="A53" s="4" t="s">
        <v>761</v>
      </c>
      <c r="B53" s="7" t="str">
        <f>Tables[Name]</f>
        <v>productgroups</v>
      </c>
      <c r="C53" s="7" t="str">
        <f>IF(RIGHT(Tables[Name],3)="ies",MID(Tables[Name],1,LEN(Tables[Name])-3)&amp;"y",IF(RIGHT(Tables[Name],1)="s",MID(Tables[Name],1,LEN(Tables[Name])-1),Tables[Name]))</f>
        <v>productgroup</v>
      </c>
      <c r="D53" s="8" t="str">
        <f t="shared" si="0"/>
        <v>Milestone\SS\Model</v>
      </c>
      <c r="E53" s="7" t="str">
        <f>SUBSTITUTE(PROPER(Tables[Singular Name]),"_","")</f>
        <v>Productgroup</v>
      </c>
      <c r="F53" s="7" t="str">
        <f>"php artisan make:migration create_"&amp;Tables[Table]&amp;"_table --create="&amp;Tables[Table]</f>
        <v>php artisan make:migration create_productgroups_table --create=productgroups</v>
      </c>
      <c r="G53" s="7" t="str">
        <f>"php artisan make:model "&amp;Tables[Class Name]</f>
        <v>php artisan make:model Productgroup</v>
      </c>
      <c r="H53" s="7" t="str">
        <f>"protected $table = '"&amp;Tables[Table]&amp;"';"</f>
        <v>protected $table = 'productgroups';</v>
      </c>
      <c r="I53" s="7" t="str">
        <f>"php artisan make:seed "&amp;Tables[Class Name]&amp;"TableSeeder"</f>
        <v>php artisan make:seed ProductgroupTableSeeder</v>
      </c>
      <c r="J53" s="7" t="str">
        <f>Tables[Class Name]&amp;"TableSeeder"&amp;"::class,"</f>
        <v>ProductgroupTableSeeder::class,</v>
      </c>
    </row>
    <row r="54" spans="1:10" x14ac:dyDescent="0.25">
      <c r="A54" s="4" t="s">
        <v>760</v>
      </c>
      <c r="B54" s="7" t="str">
        <f>Tables[Name]</f>
        <v>products</v>
      </c>
      <c r="C54" s="7" t="str">
        <f>IF(RIGHT(Tables[Name],3)="ies",MID(Tables[Name],1,LEN(Tables[Name])-3)&amp;"y",IF(RIGHT(Tables[Name],1)="s",MID(Tables[Name],1,LEN(Tables[Name])-1),Tables[Name]))</f>
        <v>product</v>
      </c>
      <c r="D54" s="8" t="str">
        <f t="shared" si="0"/>
        <v>Milestone\SS\Model</v>
      </c>
      <c r="E54" s="7" t="str">
        <f>SUBSTITUTE(PROPER(Tables[Singular Name]),"_","")</f>
        <v>Product</v>
      </c>
      <c r="F54" s="7" t="str">
        <f>"php artisan make:migration create_"&amp;Tables[Table]&amp;"_table --create="&amp;Tables[Table]</f>
        <v>php artisan make:migration create_products_table --create=products</v>
      </c>
      <c r="G54" s="7" t="str">
        <f>"php artisan make:model "&amp;Tables[Class Name]</f>
        <v>php artisan make:model Product</v>
      </c>
      <c r="H54" s="7" t="str">
        <f>"protected $table = '"&amp;Tables[Table]&amp;"';"</f>
        <v>protected $table = 'products';</v>
      </c>
      <c r="I54" s="7" t="str">
        <f>"php artisan make:seed "&amp;Tables[Class Name]&amp;"TableSeeder"</f>
        <v>php artisan make:seed ProductTableSeeder</v>
      </c>
      <c r="J54" s="7" t="str">
        <f>Tables[Class Name]&amp;"TableSeeder"&amp;"::class,"</f>
        <v>ProductTableSeeder::class,</v>
      </c>
    </row>
    <row r="55" spans="1:10" x14ac:dyDescent="0.25">
      <c r="A55" s="4" t="s">
        <v>763</v>
      </c>
      <c r="B55" s="7" t="str">
        <f>Tables[Name]</f>
        <v>pricelist</v>
      </c>
      <c r="C55" s="7" t="str">
        <f>IF(RIGHT(Tables[Name],3)="ies",MID(Tables[Name],1,LEN(Tables[Name])-3)&amp;"y",IF(RIGHT(Tables[Name],1)="s",MID(Tables[Name],1,LEN(Tables[Name])-1),Tables[Name]))</f>
        <v>pricelist</v>
      </c>
      <c r="D55" s="8" t="str">
        <f t="shared" si="0"/>
        <v>Milestone\SS\Model</v>
      </c>
      <c r="E55" s="7" t="str">
        <f>SUBSTITUTE(PROPER(Tables[Singular Name]),"_","")</f>
        <v>Pricelist</v>
      </c>
      <c r="F55" s="7" t="str">
        <f>"php artisan make:migration create_"&amp;Tables[Table]&amp;"_table --create="&amp;Tables[Table]</f>
        <v>php artisan make:migration create_pricelist_table --create=pricelist</v>
      </c>
      <c r="G55" s="7" t="str">
        <f>"php artisan make:model "&amp;Tables[Class Name]</f>
        <v>php artisan make:model Pricelist</v>
      </c>
      <c r="H55" s="7" t="str">
        <f>"protected $table = '"&amp;Tables[Table]&amp;"';"</f>
        <v>protected $table = 'pricelist';</v>
      </c>
      <c r="I55" s="7" t="str">
        <f>"php artisan make:seed "&amp;Tables[Class Name]&amp;"TableSeeder"</f>
        <v>php artisan make:seed PricelistTableSeeder</v>
      </c>
      <c r="J55" s="7" t="str">
        <f>Tables[Class Name]&amp;"TableSeeder"&amp;"::class,"</f>
        <v>PricelistTableSeeder::class,</v>
      </c>
    </row>
    <row r="56" spans="1:10" x14ac:dyDescent="0.25">
      <c r="A56" s="4" t="s">
        <v>764</v>
      </c>
      <c r="B56" s="7" t="str">
        <f>Tables[Name]</f>
        <v>pricelist_products</v>
      </c>
      <c r="C56" s="7" t="str">
        <f>IF(RIGHT(Tables[Name],3)="ies",MID(Tables[Name],1,LEN(Tables[Name])-3)&amp;"y",IF(RIGHT(Tables[Name],1)="s",MID(Tables[Name],1,LEN(Tables[Name])-1),Tables[Name]))</f>
        <v>pricelist_product</v>
      </c>
      <c r="D56" s="8" t="str">
        <f t="shared" si="0"/>
        <v>Milestone\SS\Model</v>
      </c>
      <c r="E56" s="7" t="str">
        <f>SUBSTITUTE(PROPER(Tables[Singular Name]),"_","")</f>
        <v>PricelistProduct</v>
      </c>
      <c r="F56" s="7" t="str">
        <f>"php artisan make:migration create_"&amp;Tables[Table]&amp;"_table --create="&amp;Tables[Table]</f>
        <v>php artisan make:migration create_pricelist_products_table --create=pricelist_products</v>
      </c>
      <c r="G56" s="7" t="str">
        <f>"php artisan make:model "&amp;Tables[Class Name]</f>
        <v>php artisan make:model PricelistProduct</v>
      </c>
      <c r="H56" s="7" t="str">
        <f>"protected $table = '"&amp;Tables[Table]&amp;"';"</f>
        <v>protected $table = 'pricelist_products';</v>
      </c>
      <c r="I56" s="7" t="str">
        <f>"php artisan make:seed "&amp;Tables[Class Name]&amp;"TableSeeder"</f>
        <v>php artisan make:seed PricelistProductTableSeeder</v>
      </c>
      <c r="J56" s="7" t="str">
        <f>Tables[Class Name]&amp;"TableSeeder"&amp;"::class,"</f>
        <v>PricelistProductTableSeeder::class,</v>
      </c>
    </row>
    <row r="57" spans="1:10" x14ac:dyDescent="0.25">
      <c r="A57" s="4" t="s">
        <v>757</v>
      </c>
      <c r="B57" s="7" t="str">
        <f>Tables[Name]</f>
        <v>stores</v>
      </c>
      <c r="C57" s="7" t="str">
        <f>IF(RIGHT(Tables[Name],3)="ies",MID(Tables[Name],1,LEN(Tables[Name])-3)&amp;"y",IF(RIGHT(Tables[Name],1)="s",MID(Tables[Name],1,LEN(Tables[Name])-1),Tables[Name]))</f>
        <v>store</v>
      </c>
      <c r="D57" s="8" t="str">
        <f t="shared" si="0"/>
        <v>Milestone\SS\Model</v>
      </c>
      <c r="E57" s="7" t="str">
        <f>SUBSTITUTE(PROPER(Tables[Singular Name]),"_","")</f>
        <v>Store</v>
      </c>
      <c r="F57" s="7" t="str">
        <f>"php artisan make:migration create_"&amp;Tables[Table]&amp;"_table --create="&amp;Tables[Table]</f>
        <v>php artisan make:migration create_stores_table --create=stores</v>
      </c>
      <c r="G57" s="7" t="str">
        <f>"php artisan make:model "&amp;Tables[Class Name]</f>
        <v>php artisan make:model Store</v>
      </c>
      <c r="H57" s="7" t="str">
        <f>"protected $table = '"&amp;Tables[Table]&amp;"';"</f>
        <v>protected $table = 'stores';</v>
      </c>
      <c r="I57" s="7" t="str">
        <f>"php artisan make:seed "&amp;Tables[Class Name]&amp;"TableSeeder"</f>
        <v>php artisan make:seed StoreTableSeeder</v>
      </c>
      <c r="J57" s="7" t="str">
        <f>Tables[Class Name]&amp;"TableSeeder"&amp;"::class,"</f>
        <v>StoreTableSeeder::class,</v>
      </c>
    </row>
    <row r="58" spans="1:10" x14ac:dyDescent="0.25">
      <c r="A58" s="4" t="s">
        <v>758</v>
      </c>
      <c r="B58" s="7" t="str">
        <f>Tables[Name]</f>
        <v>areas</v>
      </c>
      <c r="C58" s="7" t="str">
        <f>IF(RIGHT(Tables[Name],3)="ies",MID(Tables[Name],1,LEN(Tables[Name])-3)&amp;"y",IF(RIGHT(Tables[Name],1)="s",MID(Tables[Name],1,LEN(Tables[Name])-1),Tables[Name]))</f>
        <v>area</v>
      </c>
      <c r="D58" s="8" t="str">
        <f t="shared" si="0"/>
        <v>Milestone\SS\Model</v>
      </c>
      <c r="E58" s="7" t="str">
        <f>SUBSTITUTE(PROPER(Tables[Singular Name]),"_","")</f>
        <v>Area</v>
      </c>
      <c r="F58" s="7" t="str">
        <f>"php artisan make:migration create_"&amp;Tables[Table]&amp;"_table --create="&amp;Tables[Table]</f>
        <v>php artisan make:migration create_areas_table --create=areas</v>
      </c>
      <c r="G58" s="7" t="str">
        <f>"php artisan make:model "&amp;Tables[Class Name]</f>
        <v>php artisan make:model Area</v>
      </c>
      <c r="H58" s="7" t="str">
        <f>"protected $table = '"&amp;Tables[Table]&amp;"';"</f>
        <v>protected $table = 'areas';</v>
      </c>
      <c r="I58" s="7" t="str">
        <f>"php artisan make:seed "&amp;Tables[Class Name]&amp;"TableSeeder"</f>
        <v>php artisan make:seed AreaTableSeeder</v>
      </c>
      <c r="J58" s="7" t="str">
        <f>Tables[Class Name]&amp;"TableSeeder"&amp;"::class,"</f>
        <v>AreaTableSeeder::class,</v>
      </c>
    </row>
    <row r="59" spans="1:10" x14ac:dyDescent="0.25">
      <c r="A59" s="4" t="s">
        <v>755</v>
      </c>
      <c r="B59" s="7" t="str">
        <f>Tables[Name]</f>
        <v>area_users</v>
      </c>
      <c r="C59" s="7" t="str">
        <f>IF(RIGHT(Tables[Name],3)="ies",MID(Tables[Name],1,LEN(Tables[Name])-3)&amp;"y",IF(RIGHT(Tables[Name],1)="s",MID(Tables[Name],1,LEN(Tables[Name])-1),Tables[Name]))</f>
        <v>area_user</v>
      </c>
      <c r="D59" s="8" t="str">
        <f t="shared" si="0"/>
        <v>Milestone\SS\Model</v>
      </c>
      <c r="E59" s="7" t="str">
        <f>SUBSTITUTE(PROPER(Tables[Singular Name]),"_","")</f>
        <v>AreaUser</v>
      </c>
      <c r="F59" s="7" t="str">
        <f>"php artisan make:migration create_"&amp;Tables[Table]&amp;"_table --create="&amp;Tables[Table]</f>
        <v>php artisan make:migration create_area_users_table --create=area_users</v>
      </c>
      <c r="G59" s="7" t="str">
        <f>"php artisan make:model "&amp;Tables[Class Name]</f>
        <v>php artisan make:model AreaUser</v>
      </c>
      <c r="H59" s="7" t="str">
        <f>"protected $table = '"&amp;Tables[Table]&amp;"';"</f>
        <v>protected $table = 'area_users';</v>
      </c>
      <c r="I59" s="7" t="str">
        <f>"php artisan make:seed "&amp;Tables[Class Name]&amp;"TableSeeder"</f>
        <v>php artisan make:seed AreaUserTableSeeder</v>
      </c>
      <c r="J59" s="7" t="str">
        <f>Tables[Class Name]&amp;"TableSeeder"&amp;"::class,"</f>
        <v>AreaUserTableSeeder::class,</v>
      </c>
    </row>
    <row r="60" spans="1:10" x14ac:dyDescent="0.25">
      <c r="A60" s="4" t="s">
        <v>1288</v>
      </c>
      <c r="B60" s="7" t="str">
        <f>Tables[Name]</f>
        <v>user_settings</v>
      </c>
      <c r="C60" s="7" t="str">
        <f>IF(RIGHT(Tables[Name],3)="ies",MID(Tables[Name],1,LEN(Tables[Name])-3)&amp;"y",IF(RIGHT(Tables[Name],1)="s",MID(Tables[Name],1,LEN(Tables[Name])-1),Tables[Name]))</f>
        <v>user_setting</v>
      </c>
      <c r="D60" s="8" t="str">
        <f t="shared" si="0"/>
        <v>Milestone\SS\Model</v>
      </c>
      <c r="E60" s="7" t="str">
        <f>SUBSTITUTE(PROPER(Tables[Singular Name]),"_","")</f>
        <v>UserSetting</v>
      </c>
      <c r="F60" s="7" t="str">
        <f>"php artisan make:migration create_"&amp;Tables[Table]&amp;"_table --create="&amp;Tables[Table]</f>
        <v>php artisan make:migration create_user_settings_table --create=user_settings</v>
      </c>
      <c r="G60" s="7" t="str">
        <f>"php artisan make:model "&amp;Tables[Class Name]</f>
        <v>php artisan make:model UserSetting</v>
      </c>
      <c r="H60" s="7" t="str">
        <f>"protected $table = '"&amp;Tables[Table]&amp;"';"</f>
        <v>protected $table = 'user_settings';</v>
      </c>
      <c r="I60" s="7" t="str">
        <f>"php artisan make:seed "&amp;Tables[Class Name]&amp;"TableSeeder"</f>
        <v>php artisan make:seed UserSettingTableSeeder</v>
      </c>
      <c r="J60" s="7" t="str">
        <f>Tables[Class Name]&amp;"TableSeeder"&amp;"::class,"</f>
        <v>UserSettingTableSeeder::class,</v>
      </c>
    </row>
    <row r="61" spans="1:10" x14ac:dyDescent="0.25">
      <c r="A61" s="4" t="s">
        <v>759</v>
      </c>
      <c r="B61" s="7" t="str">
        <f>Tables[Name]</f>
        <v>user_store_area</v>
      </c>
      <c r="C61" s="7" t="str">
        <f>IF(RIGHT(Tables[Name],3)="ies",MID(Tables[Name],1,LEN(Tables[Name])-3)&amp;"y",IF(RIGHT(Tables[Name],1)="s",MID(Tables[Name],1,LEN(Tables[Name])-1),Tables[Name]))</f>
        <v>user_store_area</v>
      </c>
      <c r="D61" s="8" t="str">
        <f t="shared" si="0"/>
        <v>Milestone\SS\Model</v>
      </c>
      <c r="E61" s="7" t="str">
        <f>SUBSTITUTE(PROPER(Tables[Singular Name]),"_","")</f>
        <v>UserStoreArea</v>
      </c>
      <c r="F61" s="7" t="str">
        <f>"php artisan make:migration create_"&amp;Tables[Table]&amp;"_table --create="&amp;Tables[Table]</f>
        <v>php artisan make:migration create_user_store_area_table --create=user_store_area</v>
      </c>
      <c r="G61" s="7" t="str">
        <f>"php artisan make:model "&amp;Tables[Class Name]</f>
        <v>php artisan make:model UserStoreArea</v>
      </c>
      <c r="H61" s="7" t="str">
        <f>"protected $table = '"&amp;Tables[Table]&amp;"';"</f>
        <v>protected $table = 'user_store_area';</v>
      </c>
      <c r="I61" s="7" t="str">
        <f>"php artisan make:seed "&amp;Tables[Class Name]&amp;"TableSeeder"</f>
        <v>php artisan make:seed UserStoreAreaTableSeeder</v>
      </c>
      <c r="J61" s="7" t="str">
        <f>Tables[Class Name]&amp;"TableSeeder"&amp;"::class,"</f>
        <v>UserStoreAreaTableSeeder::class,</v>
      </c>
    </row>
    <row r="62" spans="1:10" x14ac:dyDescent="0.25">
      <c r="A62" s="4" t="s">
        <v>762</v>
      </c>
      <c r="B62" s="7" t="str">
        <f>Tables[Name]</f>
        <v>store_products</v>
      </c>
      <c r="C62" s="7" t="str">
        <f>IF(RIGHT(Tables[Name],3)="ies",MID(Tables[Name],1,LEN(Tables[Name])-3)&amp;"y",IF(RIGHT(Tables[Name],1)="s",MID(Tables[Name],1,LEN(Tables[Name])-1),Tables[Name]))</f>
        <v>store_product</v>
      </c>
      <c r="D62" s="8" t="str">
        <f t="shared" si="0"/>
        <v>Milestone\SS\Model</v>
      </c>
      <c r="E62" s="7" t="str">
        <f>SUBSTITUTE(PROPER(Tables[Singular Name]),"_","")</f>
        <v>StoreProduct</v>
      </c>
      <c r="F62" s="7" t="str">
        <f>"php artisan make:migration create_"&amp;Tables[Table]&amp;"_table --create="&amp;Tables[Table]</f>
        <v>php artisan make:migration create_store_products_table --create=store_products</v>
      </c>
      <c r="G62" s="7" t="str">
        <f>"php artisan make:model "&amp;Tables[Class Name]</f>
        <v>php artisan make:model StoreProduct</v>
      </c>
      <c r="H62" s="7" t="str">
        <f>"protected $table = '"&amp;Tables[Table]&amp;"';"</f>
        <v>protected $table = 'store_products';</v>
      </c>
      <c r="I62" s="7" t="str">
        <f>"php artisan make:seed "&amp;Tables[Class Name]&amp;"TableSeeder"</f>
        <v>php artisan make:seed StoreProductTableSeeder</v>
      </c>
      <c r="J62" s="7" t="str">
        <f>Tables[Class Name]&amp;"TableSeeder"&amp;"::class,"</f>
        <v>StoreProductTableSeeder::class,</v>
      </c>
    </row>
    <row r="63" spans="1:10" x14ac:dyDescent="0.25">
      <c r="A63" s="4" t="s">
        <v>839</v>
      </c>
      <c r="B63" s="7" t="str">
        <f>Tables[Name]</f>
        <v>product_transaction_natures</v>
      </c>
      <c r="C63" s="7" t="str">
        <f>IF(RIGHT(Tables[Name],3)="ies",MID(Tables[Name],1,LEN(Tables[Name])-3)&amp;"y",IF(RIGHT(Tables[Name],1)="s",MID(Tables[Name],1,LEN(Tables[Name])-1),Tables[Name]))</f>
        <v>product_transaction_nature</v>
      </c>
      <c r="D63" s="8" t="str">
        <f t="shared" si="0"/>
        <v>Milestone\SS\Model</v>
      </c>
      <c r="E63" s="7" t="str">
        <f>SUBSTITUTE(PROPER(Tables[Singular Name]),"_","")</f>
        <v>ProductTransactionNature</v>
      </c>
      <c r="F63" s="7" t="str">
        <f>"php artisan make:migration create_"&amp;Tables[Table]&amp;"_table --create="&amp;Tables[Table]</f>
        <v>php artisan make:migration create_product_transaction_natures_table --create=product_transaction_natures</v>
      </c>
      <c r="G63" s="7" t="str">
        <f>"php artisan make:model "&amp;Tables[Class Name]</f>
        <v>php artisan make:model ProductTransactionNature</v>
      </c>
      <c r="H63" s="7" t="str">
        <f>"protected $table = '"&amp;Tables[Table]&amp;"';"</f>
        <v>protected $table = 'product_transaction_natures';</v>
      </c>
      <c r="I63" s="7" t="str">
        <f>"php artisan make:seed "&amp;Tables[Class Name]&amp;"TableSeeder"</f>
        <v>php artisan make:seed ProductTransactionNatureTableSeeder</v>
      </c>
      <c r="J63" s="7" t="str">
        <f>Tables[Class Name]&amp;"TableSeeder"&amp;"::class,"</f>
        <v>ProductTransactionNatureTableSeeder::class,</v>
      </c>
    </row>
    <row r="64" spans="1:10" x14ac:dyDescent="0.25">
      <c r="A64" s="4" t="s">
        <v>846</v>
      </c>
      <c r="B64" s="7" t="str">
        <f>Tables[Name]</f>
        <v>product_transaction_types</v>
      </c>
      <c r="C64" s="7" t="str">
        <f>IF(RIGHT(Tables[Name],3)="ies",MID(Tables[Name],1,LEN(Tables[Name])-3)&amp;"y",IF(RIGHT(Tables[Name],1)="s",MID(Tables[Name],1,LEN(Tables[Name])-1),Tables[Name]))</f>
        <v>product_transaction_type</v>
      </c>
      <c r="D64" s="8" t="str">
        <f t="shared" si="0"/>
        <v>Milestone\SS\Model</v>
      </c>
      <c r="E64" s="7" t="str">
        <f>SUBSTITUTE(PROPER(Tables[Singular Name]),"_","")</f>
        <v>ProductTransactionType</v>
      </c>
      <c r="F64" s="7" t="str">
        <f>"php artisan make:migration create_"&amp;Tables[Table]&amp;"_table --create="&amp;Tables[Table]</f>
        <v>php artisan make:migration create_product_transaction_types_table --create=product_transaction_types</v>
      </c>
      <c r="G64" s="7" t="str">
        <f>"php artisan make:model "&amp;Tables[Class Name]</f>
        <v>php artisan make:model ProductTransactionType</v>
      </c>
      <c r="H64" s="7" t="str">
        <f>"protected $table = '"&amp;Tables[Table]&amp;"';"</f>
        <v>protected $table = 'product_transaction_types';</v>
      </c>
      <c r="I64" s="7" t="str">
        <f>"php artisan make:seed "&amp;Tables[Class Name]&amp;"TableSeeder"</f>
        <v>php artisan make:seed ProductTransactionTypeTableSeeder</v>
      </c>
      <c r="J64" s="7" t="str">
        <f>Tables[Class Name]&amp;"TableSeeder"&amp;"::class,"</f>
        <v>ProductTransactionTypeTableSeeder::class,</v>
      </c>
    </row>
    <row r="65" spans="1:10" x14ac:dyDescent="0.25">
      <c r="A65" s="4" t="s">
        <v>765</v>
      </c>
      <c r="B65" s="7" t="str">
        <f>Tables[Name]</f>
        <v>store_product_transactions</v>
      </c>
      <c r="C65" s="7" t="str">
        <f>IF(RIGHT(Tables[Name],3)="ies",MID(Tables[Name],1,LEN(Tables[Name])-3)&amp;"y",IF(RIGHT(Tables[Name],1)="s",MID(Tables[Name],1,LEN(Tables[Name])-1),Tables[Name]))</f>
        <v>store_product_transaction</v>
      </c>
      <c r="D65" s="8" t="str">
        <f t="shared" si="0"/>
        <v>Milestone\SS\Model</v>
      </c>
      <c r="E65" s="7" t="str">
        <f>SUBSTITUTE(PROPER(Tables[Singular Name]),"_","")</f>
        <v>StoreProductTransaction</v>
      </c>
      <c r="F65" s="7" t="str">
        <f>"php artisan make:migration create_"&amp;Tables[Table]&amp;"_table --create="&amp;Tables[Table]</f>
        <v>php artisan make:migration create_store_product_transactions_table --create=store_product_transactions</v>
      </c>
      <c r="G65" s="7" t="str">
        <f>"php artisan make:model "&amp;Tables[Class Name]</f>
        <v>php artisan make:model StoreProductTransaction</v>
      </c>
      <c r="H65" s="7" t="str">
        <f>"protected $table = '"&amp;Tables[Table]&amp;"';"</f>
        <v>protected $table = 'store_product_transactions';</v>
      </c>
      <c r="I65" s="7" t="str">
        <f>"php artisan make:seed "&amp;Tables[Class Name]&amp;"TableSeeder"</f>
        <v>php artisan make:seed StoreProductTransactionTableSeeder</v>
      </c>
      <c r="J65" s="7" t="str">
        <f>Tables[Class Name]&amp;"TableSeeder"&amp;"::class,"</f>
        <v>StoreProductTransactionTableSeeder::class,</v>
      </c>
    </row>
    <row r="66" spans="1:10" x14ac:dyDescent="0.25">
      <c r="A66" s="4" t="s">
        <v>909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7" si="1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910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1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1067</v>
      </c>
      <c r="B68" s="7" t="str">
        <f>Tables[Name]</f>
        <v>bill_data</v>
      </c>
      <c r="C68" s="7" t="str">
        <f>IF(RIGHT(Tables[Name],3)="ies",MID(Tables[Name],1,LEN(Tables[Name])-3)&amp;"y",IF(RIGHT(Tables[Name],1)="s",MID(Tables[Name],1,LEN(Tables[Name])-1),Tables[Name]))</f>
        <v>bill_data</v>
      </c>
      <c r="D68" s="7" t="str">
        <f>"Milestone\SS\Model"</f>
        <v>Milestone\SS\Model</v>
      </c>
      <c r="E68" s="7" t="str">
        <f>SUBSTITUTE(PROPER(Tables[Singular Name]),"_","")</f>
        <v>BillData</v>
      </c>
      <c r="F68" s="7" t="str">
        <f>"php artisan make:migration create_"&amp;Tables[Table]&amp;"_table --create="&amp;Tables[Table]</f>
        <v>php artisan make:migration create_bill_data_table --create=bill_data</v>
      </c>
      <c r="G68" s="7" t="str">
        <f>"php artisan make:model "&amp;Tables[Class Name]</f>
        <v>php artisan make:model BillData</v>
      </c>
      <c r="H68" s="7" t="str">
        <f>"protected $table = '"&amp;Tables[Table]&amp;"';"</f>
        <v>protected $table = 'bill_data';</v>
      </c>
      <c r="I68" s="7" t="str">
        <f>"php artisan make:seed "&amp;Tables[Class Name]&amp;"TableSeeder"</f>
        <v>php artisan make:seed BillDataTableSeeder</v>
      </c>
      <c r="J68" s="7" t="str">
        <f>Tables[Class Name]&amp;"TableSeeder"&amp;"::class,"</f>
        <v>BillDataTableSeeder::class,</v>
      </c>
    </row>
    <row r="69" spans="1:10" x14ac:dyDescent="0.25">
      <c r="A69" s="4" t="s">
        <v>1068</v>
      </c>
      <c r="B69" s="7" t="str">
        <f>Tables[Name]</f>
        <v>d_data</v>
      </c>
      <c r="C69" s="7" t="str">
        <f>IF(RIGHT(Tables[Name],3)="ies",MID(Tables[Name],1,LEN(Tables[Name])-3)&amp;"y",IF(RIGHT(Tables[Name],1)="s",MID(Tables[Name],1,LEN(Tables[Name])-1),Tables[Name]))</f>
        <v>d_data</v>
      </c>
      <c r="D69" s="7" t="str">
        <f>"Milestone\SS\Model"</f>
        <v>Milestone\SS\Model</v>
      </c>
      <c r="E69" s="7" t="str">
        <f>SUBSTITUTE(PROPER(Tables[Singular Name]),"_","")</f>
        <v>DData</v>
      </c>
      <c r="F69" s="7" t="str">
        <f>"php artisan make:migration create_"&amp;Tables[Table]&amp;"_table --create="&amp;Tables[Table]</f>
        <v>php artisan make:migration create_d_data_table --create=d_data</v>
      </c>
      <c r="G69" s="7" t="str">
        <f>"php artisan make:model "&amp;Tables[Class Name]</f>
        <v>php artisan make:model DData</v>
      </c>
      <c r="H69" s="7" t="str">
        <f>"protected $table = '"&amp;Tables[Table]&amp;"';"</f>
        <v>protected $table = 'd_data';</v>
      </c>
      <c r="I69" s="7" t="str">
        <f>"php artisan make:seed "&amp;Tables[Class Name]&amp;"TableSeeder"</f>
        <v>php artisan make:seed DDataTableSeeder</v>
      </c>
      <c r="J69" s="7" t="str">
        <f>Tables[Class Name]&amp;"TableSeeder"&amp;"::class,"</f>
        <v>DDataTableSeeder::class,</v>
      </c>
    </row>
    <row r="70" spans="1:10" x14ac:dyDescent="0.25">
      <c r="A70" s="4" t="s">
        <v>1085</v>
      </c>
      <c r="B70" s="7" t="str">
        <f>Tables[Name]</f>
        <v>cheque_details</v>
      </c>
      <c r="C70" s="7" t="str">
        <f>IF(RIGHT(Tables[Name],3)="ies",MID(Tables[Name],1,LEN(Tables[Name])-3)&amp;"y",IF(RIGHT(Tables[Name],1)="s",MID(Tables[Name],1,LEN(Tables[Name])-1),Tables[Name]))</f>
        <v>cheque_detail</v>
      </c>
      <c r="D70" s="7" t="str">
        <f t="shared" si="1"/>
        <v>Milestone\SS\Model</v>
      </c>
      <c r="E70" s="7" t="str">
        <f>SUBSTITUTE(PROPER(Tables[Singular Name]),"_","")</f>
        <v>ChequeDetail</v>
      </c>
      <c r="F70" s="7" t="str">
        <f>"php artisan make:migration create_"&amp;Tables[Table]&amp;"_table --create="&amp;Tables[Table]</f>
        <v>php artisan make:migration create_cheque_details_table --create=cheque_details</v>
      </c>
      <c r="G70" s="7" t="str">
        <f>"php artisan make:model "&amp;Tables[Class Name]</f>
        <v>php artisan make:model ChequeDetail</v>
      </c>
      <c r="H70" s="7" t="str">
        <f>"protected $table = '"&amp;Tables[Table]&amp;"';"</f>
        <v>protected $table = 'cheque_details';</v>
      </c>
      <c r="I70" s="7" t="str">
        <f>"php artisan make:seed "&amp;Tables[Class Name]&amp;"TableSeeder"</f>
        <v>php artisan make:seed ChequeDetailTableSeeder</v>
      </c>
      <c r="J70" s="7" t="str">
        <f>Tables[Class Name]&amp;"TableSeeder"&amp;"::class,"</f>
        <v>ChequeDetailTableSeeder::class,</v>
      </c>
    </row>
    <row r="71" spans="1:10" x14ac:dyDescent="0.25">
      <c r="A71" s="4" t="s">
        <v>961</v>
      </c>
      <c r="B71" s="7" t="str">
        <f>Tables[Name]</f>
        <v>sales_order</v>
      </c>
      <c r="C71" s="7" t="str">
        <f>IF(RIGHT(Tables[Name],3)="ies",MID(Tables[Name],1,LEN(Tables[Name])-3)&amp;"y",IF(RIGHT(Tables[Name],1)="s",MID(Tables[Name],1,LEN(Tables[Name])-1),Tables[Name]))</f>
        <v>sales_order</v>
      </c>
      <c r="D71" s="7" t="str">
        <f t="shared" si="1"/>
        <v>Milestone\SS\Model</v>
      </c>
      <c r="E71" s="7" t="str">
        <f>SUBSTITUTE(PROPER(Tables[Singular Name]),"_","")</f>
        <v>SalesOrder</v>
      </c>
      <c r="F71" s="7" t="str">
        <f>"php artisan make:migration create_"&amp;Tables[Table]&amp;"_table --create="&amp;Tables[Table]</f>
        <v>php artisan make:migration create_sales_order_table --create=sales_order</v>
      </c>
      <c r="G71" s="7" t="str">
        <f>"php artisan make:model "&amp;Tables[Class Name]</f>
        <v>php artisan make:model SalesOrder</v>
      </c>
      <c r="H71" s="7" t="str">
        <f>"protected $table = '"&amp;Tables[Table]&amp;"';"</f>
        <v>protected $table = 'sales_order';</v>
      </c>
      <c r="I71" s="7" t="str">
        <f>"php artisan make:seed "&amp;Tables[Class Name]&amp;"TableSeeder"</f>
        <v>php artisan make:seed SalesOrderTableSeeder</v>
      </c>
      <c r="J71" s="7" t="str">
        <f>Tables[Class Name]&amp;"TableSeeder"&amp;"::class,"</f>
        <v>SalesOrderTableSeeder::class,</v>
      </c>
    </row>
    <row r="72" spans="1:10" x14ac:dyDescent="0.25">
      <c r="A72" s="4" t="s">
        <v>962</v>
      </c>
      <c r="B72" s="7" t="str">
        <f>Tables[Name]</f>
        <v>sales_order_items</v>
      </c>
      <c r="C72" s="7" t="str">
        <f>IF(RIGHT(Tables[Name],3)="ies",MID(Tables[Name],1,LEN(Tables[Name])-3)&amp;"y",IF(RIGHT(Tables[Name],1)="s",MID(Tables[Name],1,LEN(Tables[Name])-1),Tables[Name]))</f>
        <v>sales_order_item</v>
      </c>
      <c r="D72" s="7" t="str">
        <f t="shared" si="1"/>
        <v>Milestone\SS\Model</v>
      </c>
      <c r="E72" s="7" t="str">
        <f>SUBSTITUTE(PROPER(Tables[Singular Name]),"_","")</f>
        <v>SalesOrderItem</v>
      </c>
      <c r="F72" s="7" t="str">
        <f>"php artisan make:migration create_"&amp;Tables[Table]&amp;"_table --create="&amp;Tables[Table]</f>
        <v>php artisan make:migration create_sales_order_items_table --create=sales_order_items</v>
      </c>
      <c r="G72" s="7" t="str">
        <f>"php artisan make:model "&amp;Tables[Class Name]</f>
        <v>php artisan make:model SalesOrderItem</v>
      </c>
      <c r="H72" s="7" t="str">
        <f>"protected $table = '"&amp;Tables[Table]&amp;"';"</f>
        <v>protected $table = 'sales_order_items';</v>
      </c>
      <c r="I72" s="7" t="str">
        <f>"php artisan make:seed "&amp;Tables[Class Name]&amp;"TableSeeder"</f>
        <v>php artisan make:seed SalesOrderItemTableSeeder</v>
      </c>
      <c r="J72" s="7" t="str">
        <f>Tables[Class Name]&amp;"TableSeeder"&amp;"::class,"</f>
        <v>SalesOrderItemTableSeeder::class,</v>
      </c>
    </row>
    <row r="73" spans="1:10" x14ac:dyDescent="0.25">
      <c r="A73" s="4" t="s">
        <v>917</v>
      </c>
      <c r="B73" s="7" t="str">
        <f>Tables[Name]</f>
        <v>stock_transfer</v>
      </c>
      <c r="C73" s="7" t="str">
        <f>IF(RIGHT(Tables[Name],3)="ies",MID(Tables[Name],1,LEN(Tables[Name])-3)&amp;"y",IF(RIGHT(Tables[Name],1)="s",MID(Tables[Name],1,LEN(Tables[Name])-1),Tables[Name]))</f>
        <v>stock_transfer</v>
      </c>
      <c r="D73" s="7" t="str">
        <f t="shared" si="1"/>
        <v>Milestone\SS\Model</v>
      </c>
      <c r="E73" s="7" t="str">
        <f>SUBSTITUTE(PROPER(Tables[Singular Name]),"_","")</f>
        <v>StockTransfer</v>
      </c>
      <c r="F73" s="7" t="str">
        <f>"php artisan make:migration create_"&amp;Tables[Table]&amp;"_table --create="&amp;Tables[Table]</f>
        <v>php artisan make:migration create_stock_transfer_table --create=stock_transfer</v>
      </c>
      <c r="G73" s="7" t="str">
        <f>"php artisan make:model "&amp;Tables[Class Name]</f>
        <v>php artisan make:model StockTransfer</v>
      </c>
      <c r="H73" s="7" t="str">
        <f>"protected $table = '"&amp;Tables[Table]&amp;"';"</f>
        <v>protected $table = 'stock_transfer';</v>
      </c>
      <c r="I73" s="7" t="str">
        <f>"php artisan make:seed "&amp;Tables[Class Name]&amp;"TableSeeder"</f>
        <v>php artisan make:seed StockTransferTableSeeder</v>
      </c>
      <c r="J73" s="7" t="str">
        <f>Tables[Class Name]&amp;"TableSeeder"&amp;"::class,"</f>
        <v>StockTransferTableSeeder::class,</v>
      </c>
    </row>
    <row r="74" spans="1:10" x14ac:dyDescent="0.25">
      <c r="A74" s="4" t="s">
        <v>1783</v>
      </c>
      <c r="B74" s="7" t="str">
        <f>Tables[Name]</f>
        <v>receipts</v>
      </c>
      <c r="C74" s="7" t="str">
        <f>IF(RIGHT(Tables[Name],3)="ies",MID(Tables[Name],1,LEN(Tables[Name])-3)&amp;"y",IF(RIGHT(Tables[Name],1)="s",MID(Tables[Name],1,LEN(Tables[Name])-1),Tables[Name]))</f>
        <v>receipt</v>
      </c>
      <c r="D74" s="7" t="str">
        <f>"Milestone\SS\Model"</f>
        <v>Milestone\SS\Model</v>
      </c>
      <c r="E74" s="7" t="str">
        <f>SUBSTITUTE(PROPER(Tables[Singular Name]),"_","")</f>
        <v>Receipt</v>
      </c>
      <c r="F74" s="7" t="str">
        <f>"php artisan make:migration create_"&amp;Tables[Table]&amp;"_table --create="&amp;Tables[Table]</f>
        <v>php artisan make:migration create_receipts_table --create=receipts</v>
      </c>
      <c r="G74" s="7" t="str">
        <f>"php artisan make:model "&amp;Tables[Class Name]</f>
        <v>php artisan make:model Receipt</v>
      </c>
      <c r="H74" s="7" t="str">
        <f>"protected $table = '"&amp;Tables[Table]&amp;"';"</f>
        <v>protected $table = 'receipts';</v>
      </c>
      <c r="I74" s="7" t="str">
        <f>"php artisan make:seed "&amp;Tables[Class Name]&amp;"TableSeeder"</f>
        <v>php artisan make:seed ReceiptTableSeeder</v>
      </c>
      <c r="J74" s="7" t="str">
        <f>Tables[Class Name]&amp;"TableSeeder"&amp;"::class,"</f>
        <v>ReceiptTableSeeder::class,</v>
      </c>
    </row>
    <row r="75" spans="1:10" x14ac:dyDescent="0.25">
      <c r="A75" s="4" t="s">
        <v>1818</v>
      </c>
      <c r="B75" s="7" t="str">
        <f>Tables[Name]</f>
        <v>fn_reserves</v>
      </c>
      <c r="C75" s="7" t="str">
        <f>IF(RIGHT(Tables[Name],3)="ies",MID(Tables[Name],1,LEN(Tables[Name])-3)&amp;"y",IF(RIGHT(Tables[Name],1)="s",MID(Tables[Name],1,LEN(Tables[Name])-1),Tables[Name]))</f>
        <v>fn_reserve</v>
      </c>
      <c r="D75" s="7" t="str">
        <f>"Milestone\SS\Model"</f>
        <v>Milestone\SS\Model</v>
      </c>
      <c r="E75" s="7" t="str">
        <f>SUBSTITUTE(PROPER(Tables[Singular Name]),"_","")</f>
        <v>FnReserve</v>
      </c>
      <c r="F75" s="7" t="str">
        <f>"php artisan make:migration create_"&amp;Tables[Table]&amp;"_table --create="&amp;Tables[Table]</f>
        <v>php artisan make:migration create_fn_reserves_table --create=fn_reserves</v>
      </c>
      <c r="G75" s="7" t="str">
        <f>"php artisan make:model "&amp;Tables[Class Name]</f>
        <v>php artisan make:model FnReserve</v>
      </c>
      <c r="H75" s="7" t="str">
        <f>"protected $table = '"&amp;Tables[Table]&amp;"';"</f>
        <v>protected $table = 'fn_reserves';</v>
      </c>
      <c r="I75" s="7" t="str">
        <f>"php artisan make:seed "&amp;Tables[Class Name]&amp;"TableSeeder"</f>
        <v>php artisan make:seed FnReserveTableSeeder</v>
      </c>
      <c r="J75" s="7" t="str">
        <f>Tables[Class Name]&amp;"TableSeeder"&amp;"::class,"</f>
        <v>FnReserveTableSeeder::class,</v>
      </c>
    </row>
    <row r="76" spans="1:10" x14ac:dyDescent="0.25">
      <c r="A76" s="4" t="s">
        <v>1840</v>
      </c>
      <c r="B76" s="7" t="str">
        <f>Tables[Name]</f>
        <v>sales_order_sales</v>
      </c>
      <c r="C76" s="7" t="str">
        <f>IF(RIGHT(Tables[Name],3)="ies",MID(Tables[Name],1,LEN(Tables[Name])-3)&amp;"y",IF(RIGHT(Tables[Name],1)="s",MID(Tables[Name],1,LEN(Tables[Name])-1),Tables[Name]))</f>
        <v>sales_order_sale</v>
      </c>
      <c r="D76" s="7" t="str">
        <f>"Milestone\SS\Model"</f>
        <v>Milestone\SS\Model</v>
      </c>
      <c r="E76" s="7" t="str">
        <f>SUBSTITUTE(PROPER(Tables[Singular Name]),"_","")</f>
        <v>SalesOrderSale</v>
      </c>
      <c r="F76" s="7" t="str">
        <f>"php artisan make:migration create_"&amp;Tables[Table]&amp;"_table --create="&amp;Tables[Table]</f>
        <v>php artisan make:migration create_sales_order_sales_table --create=sales_order_sales</v>
      </c>
      <c r="G76" s="7" t="str">
        <f>"php artisan make:model "&amp;Tables[Class Name]</f>
        <v>php artisan make:model SalesOrderSale</v>
      </c>
      <c r="H76" s="7" t="str">
        <f>"protected $table = '"&amp;Tables[Table]&amp;"';"</f>
        <v>protected $table = 'sales_order_sales';</v>
      </c>
      <c r="I76" s="7" t="str">
        <f>"php artisan make:seed "&amp;Tables[Class Name]&amp;"TableSeeder"</f>
        <v>php artisan make:seed SalesOrderSaleTableSeeder</v>
      </c>
      <c r="J76" s="7" t="str">
        <f>Tables[Class Name]&amp;"TableSeeder"&amp;"::class,"</f>
        <v>SalesOrderSaleTableSeeder::class,</v>
      </c>
    </row>
    <row r="77" spans="1:10" x14ac:dyDescent="0.25">
      <c r="A77" s="4" t="s">
        <v>893</v>
      </c>
      <c r="B77" s="7" t="str">
        <f>Tables[Name]</f>
        <v>w_bin</v>
      </c>
      <c r="C77" s="7" t="str">
        <f>IF(RIGHT(Tables[Name],3)="ies",MID(Tables[Name],1,LEN(Tables[Name])-3)&amp;"y",IF(RIGHT(Tables[Name],1)="s",MID(Tables[Name],1,LEN(Tables[Name])-1),Tables[Name]))</f>
        <v>w_bin</v>
      </c>
      <c r="D77" s="7" t="str">
        <f t="shared" si="1"/>
        <v>Milestone\SS\Model</v>
      </c>
      <c r="E77" s="7" t="str">
        <f>SUBSTITUTE(PROPER(Tables[Singular Name]),"_","")</f>
        <v>WBin</v>
      </c>
      <c r="F77" s="7" t="str">
        <f>"php artisan make:migration create_"&amp;Tables[Table]&amp;"_table --create="&amp;Tables[Table]</f>
        <v>php artisan make:migration create_w_bin_table --create=w_bin</v>
      </c>
      <c r="G77" s="7" t="str">
        <f>"php artisan make:model "&amp;Tables[Class Name]</f>
        <v>php artisan make:model WBin</v>
      </c>
      <c r="H77" s="7" t="str">
        <f>"protected $table = '"&amp;Tables[Table]&amp;"';"</f>
        <v>protected $table = 'w_bin';</v>
      </c>
      <c r="I77" s="7" t="str">
        <f>"php artisan make:seed "&amp;Tables[Class Name]&amp;"TableSeeder"</f>
        <v>php artisan make:seed WBinTableSeeder</v>
      </c>
      <c r="J77" s="7" t="str">
        <f>Tables[Class Name]&amp;"TableSeeder"&amp;"::class,"</f>
        <v>WBinTableSeeder::class,</v>
      </c>
    </row>
    <row r="78" spans="1:10" x14ac:dyDescent="0.25">
      <c r="A78" s="5" t="s">
        <v>1859</v>
      </c>
      <c r="B78" s="8" t="str">
        <f>Tables[Name]</f>
        <v>importsales</v>
      </c>
      <c r="C78" s="8" t="str">
        <f>IF(RIGHT(Tables[Name],3)="ies",MID(Tables[Name],1,LEN(Tables[Name])-3)&amp;"y",IF(RIGHT(Tables[Name],1)="s",MID(Tables[Name],1,LEN(Tables[Name])-1),Tables[Name]))</f>
        <v>importsale</v>
      </c>
      <c r="D78" s="8" t="str">
        <f>"Milestone\SS\Model"</f>
        <v>Milestone\SS\Model</v>
      </c>
      <c r="E78" s="8" t="str">
        <f>SUBSTITUTE(PROPER(Tables[Singular Name]),"_","")</f>
        <v>Importsale</v>
      </c>
      <c r="F78" s="8" t="str">
        <f>"php artisan make:migration create_"&amp;Tables[Table]&amp;"_table --create="&amp;Tables[Table]</f>
        <v>php artisan make:migration create_importsales_table --create=importsales</v>
      </c>
      <c r="G78" s="8" t="str">
        <f>"php artisan make:model "&amp;Tables[Class Name]</f>
        <v>php artisan make:model Importsale</v>
      </c>
      <c r="H78" s="8" t="str">
        <f>"protected $table = '"&amp;Tables[Table]&amp;"';"</f>
        <v>protected $table = 'importsales';</v>
      </c>
      <c r="I78" s="8" t="str">
        <f>"php artisan make:seed "&amp;Tables[Class Name]&amp;"TableSeeder"</f>
        <v>php artisan make:seed ImportsaleTableSeeder</v>
      </c>
      <c r="J78" s="8" t="str">
        <f>Tables[Class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D2" sqref="DD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1747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FormFields[Form]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1448</v>
      </c>
      <c r="H3" s="60" t="s">
        <v>1449</v>
      </c>
      <c r="I3" s="7" t="s">
        <v>1450</v>
      </c>
      <c r="J3" s="7" t="s">
        <v>1451</v>
      </c>
      <c r="K3" s="58">
        <f>ResourceForms[ID]</f>
        <v>309101</v>
      </c>
      <c r="M3" s="68" t="str">
        <f>'Table Seed Map'!$A$12&amp;"-"&amp;FormFields[[#This Row],[No]]</f>
        <v>Form Fields-1</v>
      </c>
      <c r="N3" s="69" t="s">
        <v>1457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1500</v>
      </c>
      <c r="U3" s="72" t="s">
        <v>1455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FormFields[Form]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1670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IFERROR(VLOOKUP(FieldAttrs[ATTR Field],FormFields[[Field Name]:[ID]],2,0),"form_field")</f>
        <v>310113</v>
      </c>
      <c r="BG3" s="77" t="s">
        <v>1671</v>
      </c>
      <c r="BH3" s="77">
        <v>4</v>
      </c>
      <c r="BJ3" s="4" t="s">
        <v>1459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7" t="s">
        <v>1460</v>
      </c>
      <c r="BP3" s="67" t="s">
        <v>1461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1310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1452</v>
      </c>
      <c r="H4" s="60" t="s">
        <v>1453</v>
      </c>
      <c r="I4" s="7" t="s">
        <v>1454</v>
      </c>
      <c r="J4" s="7" t="s">
        <v>1451</v>
      </c>
      <c r="K4" s="58">
        <f>ResourceForms[ID]</f>
        <v>309102</v>
      </c>
      <c r="M4" s="68" t="str">
        <f>'Table Seed Map'!$A$12&amp;"-"&amp;FormFields[[#This Row],[No]]</f>
        <v>Form Fields-2</v>
      </c>
      <c r="N4" s="69" t="s">
        <v>1457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1501</v>
      </c>
      <c r="U4" s="72" t="s">
        <v>1446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1603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FormFields[Form]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1672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IFERROR(VLOOKUP(FieldAttrs[ATTR Field],FormFields[[Field Name]:[ID]],2,0),"form_field")</f>
        <v>310114</v>
      </c>
      <c r="BG4" s="77" t="s">
        <v>1671</v>
      </c>
      <c r="BH4" s="77">
        <v>4</v>
      </c>
      <c r="BJ4" s="4" t="s">
        <v>1462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7" t="s">
        <v>1460</v>
      </c>
      <c r="BP4" s="67" t="s">
        <v>1461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1294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1497</v>
      </c>
      <c r="H5" s="60" t="s">
        <v>1498</v>
      </c>
      <c r="I5" s="7" t="s">
        <v>1321</v>
      </c>
      <c r="J5" s="7" t="s">
        <v>1451</v>
      </c>
      <c r="K5" s="58">
        <f>ResourceForms[ID]</f>
        <v>309103</v>
      </c>
      <c r="M5" s="68" t="str">
        <f>'Table Seed Map'!$A$12&amp;"-"&amp;FormFields[[#This Row],[No]]</f>
        <v>Form Fields-3</v>
      </c>
      <c r="N5" s="69" t="s">
        <v>1458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1500</v>
      </c>
      <c r="U5" s="72" t="s">
        <v>1456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FormFields[Form]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1673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IFERROR(VLOOKUP(FieldAttrs[ATTR Field],FormFields[[Field Name]:[ID]],2,0),"form_field")</f>
        <v>310115</v>
      </c>
      <c r="BG5" s="77" t="s">
        <v>1671</v>
      </c>
      <c r="BH5" s="77">
        <v>4</v>
      </c>
      <c r="BJ5" s="4" t="s">
        <v>1505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7" t="s">
        <v>1460</v>
      </c>
      <c r="BP5" s="67" t="s">
        <v>1461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1306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1587</v>
      </c>
      <c r="H6" s="60" t="s">
        <v>1588</v>
      </c>
      <c r="I6" s="7" t="s">
        <v>1589</v>
      </c>
      <c r="J6" s="7" t="s">
        <v>1451</v>
      </c>
      <c r="K6" s="58">
        <f>ResourceForms[ID]</f>
        <v>309104</v>
      </c>
      <c r="M6" s="68" t="str">
        <f>'Table Seed Map'!$A$12&amp;"-"&amp;FormFields[[#This Row],[No]]</f>
        <v>Form Fields-4</v>
      </c>
      <c r="N6" s="69" t="s">
        <v>1458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1501</v>
      </c>
      <c r="U6" s="72" t="s">
        <v>1446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1603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FormFields[Form]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1674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IFERROR(VLOOKUP(FieldAttrs[ATTR Field],FormFields[[Field Name]:[ID]],2,0),"form_field")</f>
        <v>310116</v>
      </c>
      <c r="BG6" s="77" t="s">
        <v>1671</v>
      </c>
      <c r="BH6" s="77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1306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1630</v>
      </c>
      <c r="H7" s="16" t="s">
        <v>1631</v>
      </c>
      <c r="I7" s="9" t="s">
        <v>1632</v>
      </c>
      <c r="J7" s="9" t="s">
        <v>1451</v>
      </c>
      <c r="K7" s="59">
        <f>ResourceForms[ID]</f>
        <v>309105</v>
      </c>
      <c r="M7" s="68" t="str">
        <f>'Table Seed Map'!$A$12&amp;"-"&amp;FormFields[[#This Row],[No]]</f>
        <v>Form Fields-5</v>
      </c>
      <c r="N7" s="69" t="s">
        <v>1499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1500</v>
      </c>
      <c r="U7" s="72" t="s">
        <v>1503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FormFields[Form]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1307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1652</v>
      </c>
      <c r="H8" s="60" t="s">
        <v>1653</v>
      </c>
      <c r="I8" s="7" t="s">
        <v>1654</v>
      </c>
      <c r="J8" s="7" t="s">
        <v>1451</v>
      </c>
      <c r="K8" s="58">
        <f>ResourceForms[ID]</f>
        <v>309106</v>
      </c>
      <c r="M8" s="68" t="str">
        <f>'Table Seed Map'!$A$12&amp;"-"&amp;FormFields[[#This Row],[No]]</f>
        <v>Form Fields-6</v>
      </c>
      <c r="N8" s="69" t="s">
        <v>1499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1500</v>
      </c>
      <c r="U8" s="72" t="s">
        <v>1504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FormFields[Form]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 x14ac:dyDescent="0.25">
      <c r="M9" s="68" t="str">
        <f>'Table Seed Map'!$A$12&amp;"-"&amp;FormFields[[#This Row],[No]]</f>
        <v>Form Fields-7</v>
      </c>
      <c r="N9" s="69" t="s">
        <v>1499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1501</v>
      </c>
      <c r="U9" s="72" t="s">
        <v>1446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1603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FormFields[Form]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 x14ac:dyDescent="0.25">
      <c r="M10" s="68" t="str">
        <f>'Table Seed Map'!$A$12&amp;"-"&amp;FormFields[[#This Row],[No]]</f>
        <v>Form Fields-8</v>
      </c>
      <c r="N10" s="69" t="s">
        <v>1499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1502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FormFields[Form]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 x14ac:dyDescent="0.25">
      <c r="M11" s="68" t="str">
        <f>'Table Seed Map'!$A$12&amp;"-"&amp;FormFields[[#This Row],[No]]</f>
        <v>Form Fields-9</v>
      </c>
      <c r="N11" s="69" t="s">
        <v>1590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1501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1602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FormFields[Form]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 x14ac:dyDescent="0.25">
      <c r="M12" s="68" t="str">
        <f>'Table Seed Map'!$A$12&amp;"-"&amp;FormFields[[#This Row],[No]]</f>
        <v>Form Fields-10</v>
      </c>
      <c r="N12" s="69" t="s">
        <v>1590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1290</v>
      </c>
      <c r="T12" s="72" t="s">
        <v>1501</v>
      </c>
      <c r="U12" s="72" t="s">
        <v>1294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1602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FormFields[Form]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 x14ac:dyDescent="0.25">
      <c r="M13" s="68" t="str">
        <f>'Table Seed Map'!$A$12&amp;"-"&amp;FormFields[[#This Row],[No]]</f>
        <v>Form Fields-11</v>
      </c>
      <c r="N13" s="69" t="s">
        <v>1590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1500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FormFields[Form]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 x14ac:dyDescent="0.25">
      <c r="M14" s="96" t="str">
        <f>'Table Seed Map'!$A$12&amp;"-"&amp;FormFields[[#This Row],[No]]</f>
        <v>Form Fields-12</v>
      </c>
      <c r="N14" s="69" t="s">
        <v>1633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1501</v>
      </c>
      <c r="U14" s="101" t="s">
        <v>1634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1603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 x14ac:dyDescent="0.25">
      <c r="M15" s="68" t="str">
        <f>'Table Seed Map'!$A$12&amp;"-"&amp;FormFields[[#This Row],[No]]</f>
        <v>Form Fields-13</v>
      </c>
      <c r="N15" s="69" t="s">
        <v>1655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1501</v>
      </c>
      <c r="U15" s="72" t="s">
        <v>1656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1602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FormFields[Form]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 x14ac:dyDescent="0.25">
      <c r="M16" s="68" t="str">
        <f>'Table Seed Map'!$A$12&amp;"-"&amp;FormFields[[#This Row],[No]]</f>
        <v>Form Fields-14</v>
      </c>
      <c r="N16" s="69" t="s">
        <v>1655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1501</v>
      </c>
      <c r="U16" s="72" t="s">
        <v>1303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1602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FormFields[Form]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 x14ac:dyDescent="0.25">
      <c r="M17" s="68" t="str">
        <f>'Table Seed Map'!$A$12&amp;"-"&amp;FormFields[[#This Row],[No]]</f>
        <v>Form Fields-15</v>
      </c>
      <c r="N17" s="69" t="s">
        <v>1655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1501</v>
      </c>
      <c r="U17" s="72" t="s">
        <v>1304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1602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FormFields[Form]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 x14ac:dyDescent="0.25">
      <c r="M18" s="68" t="str">
        <f>'Table Seed Map'!$A$12&amp;"-"&amp;FormFields[[#This Row],[No]]</f>
        <v>Form Fields-16</v>
      </c>
      <c r="N18" s="69" t="s">
        <v>1655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1501</v>
      </c>
      <c r="U18" s="72" t="s">
        <v>1446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1603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FormFields[Form]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workbookViewId="0">
      <selection activeCell="H2" sqref="H2:H3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1791</v>
      </c>
      <c r="C2" s="6" t="str">
        <f>MID(MigrationRenamer[Filename],26,LEN(MigrationRenamer[Filename])-35)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RIGHT(MigrationRenamer[Filename],LEN(MigrationRenamer[Filename])-LEN(MigrationRenamer[Date Part])-LEN(MigrationRenamer[Sequence]))</f>
        <v>_create_setup_table.php</v>
      </c>
      <c r="G2" s="6" t="str">
        <f>MigrationRenamer[Date Part]&amp;MigrationRenamer[Sequence]&amp;MigrationRenamer[Name Part]</f>
        <v>2019_03_28_000046_create_setup_table.php</v>
      </c>
      <c r="H2" s="6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">
        <f t="shared" ref="A3:A4" si="1">IFERROR($A2+1,1)</f>
        <v>2</v>
      </c>
      <c r="B3" s="1" t="s">
        <v>1792</v>
      </c>
      <c r="C3" s="6" t="str">
        <f>MID(MigrationRenamer[Filename],26,LEN(MigrationRenamer[Filename])-35)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RIGHT(MigrationRenamer[Filename],LEN(MigrationRenamer[Filename])-LEN(MigrationRenamer[Date Part])-LEN(MigrationRenamer[Sequence]))</f>
        <v>_create_settings_table.php</v>
      </c>
      <c r="G3" s="6" t="str">
        <f>MigrationRenamer[Date Part]&amp;MigrationRenamer[Sequence]&amp;MigrationRenamer[Name Part]</f>
        <v>2019_03_28_000047_create_settings_table.php</v>
      </c>
      <c r="H3" s="6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">
        <f t="shared" si="1"/>
        <v>3</v>
      </c>
      <c r="B4" s="1" t="s">
        <v>1793</v>
      </c>
      <c r="C4" s="6" t="str">
        <f>MID(MigrationRenamer[Filename],26,LEN(MigrationRenamer[Filename])-35)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RIGHT(MigrationRenamer[Filename],LEN(MigrationRenamer[Filename])-LEN(MigrationRenamer[Date Part])-LEN(MigrationRenamer[Sequence]))</f>
        <v>_create_tax_table.php</v>
      </c>
      <c r="G4" s="6" t="str">
        <f>MigrationRenamer[Date Part]&amp;MigrationRenamer[Sequence]&amp;MigrationRenamer[Name Part]</f>
        <v>2019_03_28_000048_create_tax_table.php</v>
      </c>
      <c r="H4" s="6" t="str">
        <f>IFERROR("ren "&amp;MigrationRenamer[Filename]&amp;" "&amp;MigrationRenamer[New Name],"del "&amp;MigrationRenamer[Filename])</f>
        <v>ren 2019_03_28_000048_create_tax_table.php 2019_03_28_000048_create_tax_table.php</v>
      </c>
    </row>
    <row r="5" spans="1:8" x14ac:dyDescent="0.25">
      <c r="A5" s="32">
        <f t="shared" ref="A5:A13" si="2">IFERROR($A4+1,1)</f>
        <v>4</v>
      </c>
      <c r="B5" s="5" t="s">
        <v>1794</v>
      </c>
      <c r="C5" s="8" t="str">
        <f>MID(MigrationRenamer[Filename],26,LEN(MigrationRenamer[Filename])-35)</f>
        <v>tax_details</v>
      </c>
      <c r="D5" s="8" t="str">
        <f t="shared" si="0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_create_tax_details_table.php</v>
      </c>
      <c r="G5" s="8" t="str">
        <f>MigrationRenamer[Date Part]&amp;MigrationRenamer[Sequence]&amp;MigrationRenamer[Name Part]</f>
        <v>2019_03_28_000049_create_tax_details_table.php</v>
      </c>
      <c r="H5" s="8" t="str">
        <f>IFERROR("ren "&amp;MigrationRenamer[Filename]&amp;" "&amp;MigrationRenamer[New Name],"del "&amp;MigrationRenamer[Filename])</f>
        <v>ren 2019_03_28_000049_create_tax_details_table.php 2019_03_28_000049_create_tax_details_table.php</v>
      </c>
    </row>
    <row r="6" spans="1:8" x14ac:dyDescent="0.25">
      <c r="A6" s="32">
        <f t="shared" si="2"/>
        <v>5</v>
      </c>
      <c r="B6" s="5" t="s">
        <v>1795</v>
      </c>
      <c r="C6" s="8" t="str">
        <f>MID(MigrationRenamer[Filename],26,LEN(MigrationRenamer[Filename])-35)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2"/>
        <v>6</v>
      </c>
      <c r="B7" s="5" t="s">
        <v>1536</v>
      </c>
      <c r="C7" s="8" t="str">
        <f>MID(MigrationRenamer[Filename],26,LEN(MigrationRenamer[Filename])-35)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2019_03_28_000051_create_functiondetails_table.php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2019_03_28_000051_create_functiondetails_table.php</v>
      </c>
    </row>
    <row r="8" spans="1:8" x14ac:dyDescent="0.25">
      <c r="A8" s="32">
        <f t="shared" si="2"/>
        <v>7</v>
      </c>
      <c r="B8" s="5" t="s">
        <v>1796</v>
      </c>
      <c r="C8" s="8" t="str">
        <f>MID(MigrationRenamer[Filename],26,LEN(MigrationRenamer[Filename])-35)</f>
        <v>productgroups</v>
      </c>
      <c r="D8" s="8" t="str">
        <f t="shared" si="0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_create_productgroups_table.php</v>
      </c>
      <c r="G8" s="8" t="str">
        <f>MigrationRenamer[Date Part]&amp;MigrationRenamer[Sequence]&amp;MigrationRenamer[Name Part]</f>
        <v>2019_03_28_000052_create_productgroups_table.php</v>
      </c>
      <c r="H8" s="8" t="str">
        <f>IFERROR("ren "&amp;MigrationRenamer[Filename]&amp;" "&amp;MigrationRenamer[New Name],"del "&amp;MigrationRenamer[Filename])</f>
        <v>ren 2019_03_28_000052_create_productgroups_table.php 2019_03_28_000052_create_productgroups_table.php</v>
      </c>
    </row>
    <row r="9" spans="1:8" x14ac:dyDescent="0.25">
      <c r="A9" s="32">
        <f t="shared" si="2"/>
        <v>8</v>
      </c>
      <c r="B9" s="5" t="s">
        <v>1797</v>
      </c>
      <c r="C9" s="8" t="str">
        <f>MID(MigrationRenamer[Filename],26,LEN(MigrationRenamer[Filename])-35)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2019_03_28_000053_create_products_table.php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2019_03_28_000053_create_products_table.php</v>
      </c>
    </row>
    <row r="10" spans="1:8" x14ac:dyDescent="0.25">
      <c r="A10" s="32">
        <f t="shared" si="2"/>
        <v>9</v>
      </c>
      <c r="B10" s="5" t="s">
        <v>1798</v>
      </c>
      <c r="C10" s="8" t="str">
        <f>MID(MigrationRenamer[Filename],26,LEN(MigrationRenamer[Filename])-35)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_create_pricelist_table.php</v>
      </c>
      <c r="G10" s="8" t="str">
        <f>MigrationRenamer[Date Part]&amp;MigrationRenamer[Sequence]&amp;MigrationRenamer[Name Part]</f>
        <v>2019_03_28_000054_create_pricelist_table.php</v>
      </c>
      <c r="H10" s="8" t="str">
        <f>IFERROR("ren "&amp;MigrationRenamer[Filename]&amp;" "&amp;MigrationRenamer[New Name],"del "&amp;MigrationRenamer[Filename])</f>
        <v>ren 2019_03_28_000054_create_pricelist_table.php 2019_03_28_000054_create_pricelist_table.php</v>
      </c>
    </row>
    <row r="11" spans="1:8" x14ac:dyDescent="0.25">
      <c r="A11" s="32">
        <f t="shared" si="2"/>
        <v>10</v>
      </c>
      <c r="B11" s="5" t="s">
        <v>1799</v>
      </c>
      <c r="C11" s="8" t="str">
        <f>MID(MigrationRenamer[Filename],26,LEN(MigrationRenamer[Filename])-35)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_create_pricelist_products_table.php</v>
      </c>
      <c r="G11" s="8" t="str">
        <f>MigrationRenamer[Date Part]&amp;MigrationRenamer[Sequence]&amp;MigrationRenamer[Name Part]</f>
        <v>2019_03_28_000055_create_pricelist_products_table.php</v>
      </c>
      <c r="H11" s="8" t="str">
        <f>IFERROR("ren "&amp;MigrationRenamer[Filename]&amp;" "&amp;MigrationRenamer[New Name],"del "&amp;MigrationRenamer[Filename])</f>
        <v>ren 2019_03_28_000055_create_pricelist_products_table.php 2019_03_28_000055_create_pricelist_products_table.php</v>
      </c>
    </row>
    <row r="12" spans="1:8" x14ac:dyDescent="0.25">
      <c r="A12" s="32">
        <f t="shared" si="2"/>
        <v>11</v>
      </c>
      <c r="B12" s="5" t="s">
        <v>1800</v>
      </c>
      <c r="C12" s="8" t="str">
        <f>MID(MigrationRenamer[Filename],26,LEN(MigrationRenamer[Filename])-35)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_create_stores_table.php</v>
      </c>
      <c r="G12" s="8" t="str">
        <f>MigrationRenamer[Date Part]&amp;MigrationRenamer[Sequence]&amp;MigrationRenamer[Name Part]</f>
        <v>2019_03_28_000056_create_stores_table.php</v>
      </c>
      <c r="H12" s="8" t="str">
        <f>IFERROR("ren "&amp;MigrationRenamer[Filename]&amp;" "&amp;MigrationRenamer[New Name],"del "&amp;MigrationRenamer[Filename])</f>
        <v>ren 2019_03_28_000056_create_stores_table.php 2019_03_28_000056_create_stores_table.php</v>
      </c>
    </row>
    <row r="13" spans="1:8" x14ac:dyDescent="0.25">
      <c r="A13" s="32">
        <f t="shared" si="2"/>
        <v>12</v>
      </c>
      <c r="B13" s="5" t="s">
        <v>1801</v>
      </c>
      <c r="C13" s="8" t="str">
        <f>MID(MigrationRenamer[Filename],26,LEN(MigrationRenamer[Filename])-35)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_create_areas_table.php</v>
      </c>
      <c r="G13" s="8" t="str">
        <f>MigrationRenamer[Date Part]&amp;MigrationRenamer[Sequence]&amp;MigrationRenamer[Name Part]</f>
        <v>2019_03_28_000057_create_areas_table.php</v>
      </c>
      <c r="H13" s="8" t="str">
        <f>IFERROR("ren "&amp;MigrationRenamer[Filename]&amp;" "&amp;MigrationRenamer[New Name],"del "&amp;MigrationRenamer[Filename])</f>
        <v>ren 2019_03_28_000057_create_areas_table.php 2019_03_28_000057_create_areas_table.php</v>
      </c>
    </row>
    <row r="14" spans="1:8" x14ac:dyDescent="0.25">
      <c r="A14" s="32">
        <f t="shared" ref="A14:A19" si="4">IFERROR($A13+1,1)</f>
        <v>13</v>
      </c>
      <c r="B14" s="5" t="s">
        <v>1802</v>
      </c>
      <c r="C14" s="8" t="str">
        <f>MID(MigrationRenamer[Filename],26,LEN(MigrationRenamer[Filename])-35)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_create_area_users_table.php</v>
      </c>
      <c r="G14" s="8" t="str">
        <f>MigrationRenamer[Date Part]&amp;MigrationRenamer[Sequence]&amp;MigrationRenamer[Name Part]</f>
        <v>2019_03_28_000058_create_area_users_table.php</v>
      </c>
      <c r="H14" s="8" t="str">
        <f>IFERROR("ren "&amp;MigrationRenamer[Filename]&amp;" "&amp;MigrationRenamer[New Name],"del "&amp;MigrationRenamer[Filename])</f>
        <v>ren 2019_03_28_000058_create_area_users_table.php 2019_03_28_000058_create_area_users_table.php</v>
      </c>
    </row>
    <row r="15" spans="1:8" x14ac:dyDescent="0.25">
      <c r="A15" s="32">
        <f t="shared" si="4"/>
        <v>14</v>
      </c>
      <c r="B15" s="5" t="s">
        <v>1803</v>
      </c>
      <c r="C15" s="8" t="str">
        <f>MID(MigrationRenamer[Filename],26,LEN(MigrationRenamer[Filename])-35)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_create_user_settings_table.php</v>
      </c>
      <c r="G15" s="8" t="str">
        <f>MigrationRenamer[Date Part]&amp;MigrationRenamer[Sequence]&amp;MigrationRenamer[Name Part]</f>
        <v>2019_03_28_000059_create_user_settings_table.php</v>
      </c>
      <c r="H15" s="8" t="str">
        <f>IFERROR("ren "&amp;MigrationRenamer[Filename]&amp;" "&amp;MigrationRenamer[New Name],"del "&amp;MigrationRenamer[Filename])</f>
        <v>ren 2019_03_28_000059_create_user_settings_table.php 2019_03_28_000059_create_user_settings_table.php</v>
      </c>
    </row>
    <row r="16" spans="1:8" x14ac:dyDescent="0.25">
      <c r="A16" s="32">
        <f t="shared" si="4"/>
        <v>15</v>
      </c>
      <c r="B16" s="5" t="s">
        <v>1804</v>
      </c>
      <c r="C16" s="8" t="str">
        <f>MID(MigrationRenamer[Filename],26,LEN(MigrationRenamer[Filename])-35)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_create_user_store_area_table.php</v>
      </c>
      <c r="G16" s="8" t="str">
        <f>MigrationRenamer[Date Part]&amp;MigrationRenamer[Sequence]&amp;MigrationRenamer[Name Part]</f>
        <v>2019_03_28_000060_create_user_store_area_table.php</v>
      </c>
      <c r="H16" s="8" t="str">
        <f>IFERROR("ren "&amp;MigrationRenamer[Filename]&amp;" "&amp;MigrationRenamer[New Name],"del "&amp;MigrationRenamer[Filename])</f>
        <v>ren 2019_03_28_000060_create_user_store_area_table.php 2019_03_28_000060_create_user_store_area_table.php</v>
      </c>
    </row>
    <row r="17" spans="1:8" x14ac:dyDescent="0.25">
      <c r="A17" s="32">
        <f t="shared" si="4"/>
        <v>16</v>
      </c>
      <c r="B17" s="5" t="s">
        <v>1805</v>
      </c>
      <c r="C17" s="8" t="str">
        <f>MID(MigrationRenamer[Filename],26,LEN(MigrationRenamer[Filename])-35)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_create_store_products_table.php</v>
      </c>
      <c r="G17" s="8" t="str">
        <f>MigrationRenamer[Date Part]&amp;MigrationRenamer[Sequence]&amp;MigrationRenamer[Name Part]</f>
        <v>2019_03_28_000061_create_store_products_table.php</v>
      </c>
      <c r="H17" s="8" t="str">
        <f>IFERROR("ren "&amp;MigrationRenamer[Filename]&amp;" "&amp;MigrationRenamer[New Name],"del "&amp;MigrationRenamer[Filename])</f>
        <v>ren 2019_03_28_000061_create_store_products_table.php 2019_03_28_000061_create_store_products_table.php</v>
      </c>
    </row>
    <row r="18" spans="1:8" x14ac:dyDescent="0.25">
      <c r="A18" s="32">
        <f t="shared" si="4"/>
        <v>17</v>
      </c>
      <c r="B18" s="5" t="s">
        <v>1806</v>
      </c>
      <c r="C18" s="8" t="str">
        <f>MID(MigrationRenamer[Filename],26,LEN(MigrationRenamer[Filename])-35)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_create_product_transaction_natures_table.php</v>
      </c>
      <c r="G18" s="8" t="str">
        <f>MigrationRenamer[Date Part]&amp;MigrationRenamer[Sequence]&amp;MigrationRenamer[Name Part]</f>
        <v>2019_03_28_000062_create_product_transaction_natures_table.php</v>
      </c>
      <c r="H18" s="8" t="str">
        <f>IFERROR("ren "&amp;MigrationRenamer[Filename]&amp;" "&amp;MigrationRenamer[New Name],"del "&amp;MigrationRenamer[Filename])</f>
        <v>ren 2019_03_28_000062_create_product_transaction_natures_table.php 2019_03_28_000062_create_product_transaction_natures_table.php</v>
      </c>
    </row>
    <row r="19" spans="1:8" x14ac:dyDescent="0.25">
      <c r="A19" s="3">
        <f t="shared" si="4"/>
        <v>18</v>
      </c>
      <c r="B19" s="1" t="s">
        <v>1807</v>
      </c>
      <c r="C19" s="6" t="str">
        <f>MID(MigrationRenamer[Filename],26,LEN(MigrationRenamer[Filename])-35)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000063</v>
      </c>
      <c r="F19" s="6" t="str">
        <f>RIGHT(MigrationRenamer[Filename],LEN(MigrationRenamer[Filename])-LEN(MigrationRenamer[Date Part])-LEN(MigrationRenamer[Sequence]))</f>
        <v>_create_product_transaction_types_table.php</v>
      </c>
      <c r="G19" s="6" t="str">
        <f>MigrationRenamer[Date Part]&amp;MigrationRenamer[Sequence]&amp;MigrationRenamer[Name Part]</f>
        <v>2019_03_28_000063_create_product_transaction_types_table.php</v>
      </c>
      <c r="H19" s="6" t="str">
        <f>IFERROR("ren "&amp;MigrationRenamer[Filename]&amp;" "&amp;MigrationRenamer[New Name],"del "&amp;MigrationRenamer[Filename])</f>
        <v>ren 2019_03_28_000063_create_product_transaction_types_table.php 2019_03_28_000063_create_product_transaction_types_table.php</v>
      </c>
    </row>
    <row r="20" spans="1:8" x14ac:dyDescent="0.25">
      <c r="A20" s="32">
        <f t="shared" ref="A20:A25" si="6">IFERROR($A19+1,1)</f>
        <v>19</v>
      </c>
      <c r="B20" s="5" t="s">
        <v>1808</v>
      </c>
      <c r="C20" s="8" t="str">
        <f>MID(MigrationRenamer[Filename],26,LEN(MigrationRenamer[Filename])-35)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_create_store_product_transactions_table.php</v>
      </c>
      <c r="G20" s="8" t="str">
        <f>MigrationRenamer[Date Part]&amp;MigrationRenamer[Sequence]&amp;MigrationRenamer[Name Part]</f>
        <v>2019_03_28_000064_create_store_product_transactions_table.php</v>
      </c>
      <c r="H20" s="8" t="str">
        <f>IFERROR("ren "&amp;MigrationRenamer[Filename]&amp;" "&amp;MigrationRenamer[New Name],"del "&amp;MigrationRenamer[Filename])</f>
        <v>ren 2019_03_28_000064_create_store_product_transactions_table.php 2019_03_28_000064_create_store_product_transactions_table.php</v>
      </c>
    </row>
    <row r="21" spans="1:8" x14ac:dyDescent="0.25">
      <c r="A21" s="32">
        <f t="shared" si="6"/>
        <v>20</v>
      </c>
      <c r="B21" s="5" t="s">
        <v>1809</v>
      </c>
      <c r="C21" s="8" t="str">
        <f>MID(MigrationRenamer[Filename],26,LEN(MigrationRenamer[Filename])-35)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6"/>
        <v>21</v>
      </c>
      <c r="B22" s="5" t="s">
        <v>1810</v>
      </c>
      <c r="C22" s="8" t="str">
        <f>MID(MigrationRenamer[Filename],26,LEN(MigrationRenamer[Filename])-35)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6"/>
        <v>22</v>
      </c>
      <c r="B23" s="5" t="s">
        <v>1811</v>
      </c>
      <c r="C23" s="8" t="str">
        <f>MID(MigrationRenamer[Filename],26,LEN(MigrationRenamer[Filename])-35)</f>
        <v>bill_data</v>
      </c>
      <c r="D23" s="8" t="str">
        <f t="shared" si="5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_create_bill_data_table.php</v>
      </c>
      <c r="G23" s="8" t="str">
        <f>MigrationRenamer[Date Part]&amp;MigrationRenamer[Sequence]&amp;MigrationRenamer[Name Part]</f>
        <v>2019_03_28_000067_create_bill_data_table.php</v>
      </c>
      <c r="H23" s="8" t="str">
        <f>IFERROR("ren "&amp;MigrationRenamer[Filename]&amp;" "&amp;MigrationRenamer[New Name],"del "&amp;MigrationRenamer[Filename])</f>
        <v>ren 2019_03_28_000067_create_bill_data_table.php 2019_03_28_000067_create_bill_data_table.php</v>
      </c>
    </row>
    <row r="24" spans="1:8" x14ac:dyDescent="0.25">
      <c r="A24" s="32">
        <f t="shared" si="6"/>
        <v>23</v>
      </c>
      <c r="B24" s="5" t="s">
        <v>1812</v>
      </c>
      <c r="C24" s="8" t="str">
        <f>MID(MigrationRenamer[Filename],26,LEN(MigrationRenamer[Filename])-35)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_create_d_data_table.php</v>
      </c>
      <c r="G24" s="8" t="str">
        <f>MigrationRenamer[Date Part]&amp;MigrationRenamer[Sequence]&amp;MigrationRenamer[Name Part]</f>
        <v>2019_03_28_000068_create_d_data_table.php</v>
      </c>
      <c r="H24" s="8" t="str">
        <f>IFERROR("ren "&amp;MigrationRenamer[Filename]&amp;" "&amp;MigrationRenamer[New Name],"del "&amp;MigrationRenamer[Filename])</f>
        <v>ren 2019_03_28_000068_create_d_data_table.php 2019_03_28_000068_create_d_data_table.php</v>
      </c>
    </row>
    <row r="25" spans="1:8" x14ac:dyDescent="0.25">
      <c r="A25" s="32">
        <f t="shared" si="6"/>
        <v>24</v>
      </c>
      <c r="B25" s="5" t="s">
        <v>1813</v>
      </c>
      <c r="C25" s="8" t="str">
        <f>MID(MigrationRenamer[Filename],26,LEN(MigrationRenamer[Filename])-35)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_create_cheque_details_table.php</v>
      </c>
      <c r="G25" s="8" t="str">
        <f>MigrationRenamer[Date Part]&amp;MigrationRenamer[Sequence]&amp;MigrationRenamer[Name Part]</f>
        <v>2019_03_28_000069_create_cheque_details_table.php</v>
      </c>
      <c r="H25" s="8" t="str">
        <f>IFERROR("ren "&amp;MigrationRenamer[Filename]&amp;" "&amp;MigrationRenamer[New Name],"del "&amp;MigrationRenamer[Filename])</f>
        <v>ren 2019_03_28_000069_create_cheque_details_table.php 2019_03_28_000069_create_cheque_details_table.php</v>
      </c>
    </row>
    <row r="26" spans="1:8" x14ac:dyDescent="0.25">
      <c r="A26" s="32">
        <f>IFERROR($A25+1,1)</f>
        <v>25</v>
      </c>
      <c r="B26" s="5" t="s">
        <v>1814</v>
      </c>
      <c r="C26" s="8" t="str">
        <f>MID(MigrationRenamer[Filename],26,LEN(MigrationRenamer[Filename])-35)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_create_sales_order_table.php</v>
      </c>
      <c r="G26" s="8" t="str">
        <f>MigrationRenamer[Date Part]&amp;MigrationRenamer[Sequence]&amp;MigrationRenamer[Name Part]</f>
        <v>2019_03_28_000070_create_sales_order_table.php</v>
      </c>
      <c r="H26" s="8" t="str">
        <f>IFERROR("ren "&amp;MigrationRenamer[Filename]&amp;" "&amp;MigrationRenamer[New Name],"del "&amp;MigrationRenamer[Filename])</f>
        <v>ren 2019_03_28_000070_create_sales_order_table.php 2019_03_28_000070_create_sales_order_table.php</v>
      </c>
    </row>
    <row r="27" spans="1:8" x14ac:dyDescent="0.25">
      <c r="A27" s="32">
        <f>IFERROR($A26+1,1)</f>
        <v>26</v>
      </c>
      <c r="B27" s="5" t="s">
        <v>1815</v>
      </c>
      <c r="C27" s="8" t="str">
        <f>MID(MigrationRenamer[Filename],26,LEN(MigrationRenamer[Filename])-35)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_create_sales_order_items_table.php</v>
      </c>
      <c r="G27" s="8" t="str">
        <f>MigrationRenamer[Date Part]&amp;MigrationRenamer[Sequence]&amp;MigrationRenamer[Name Part]</f>
        <v>2019_03_28_000071_create_sales_order_items_table.php</v>
      </c>
      <c r="H27" s="8" t="str">
        <f>IFERROR("ren "&amp;MigrationRenamer[Filename]&amp;" "&amp;MigrationRenamer[New Name],"del "&amp;MigrationRenamer[Filename])</f>
        <v>ren 2019_03_28_000071_create_sales_order_items_table.php 2019_03_28_000071_create_sales_order_items_table.php</v>
      </c>
    </row>
    <row r="28" spans="1:8" x14ac:dyDescent="0.25">
      <c r="A28" s="32">
        <f t="shared" ref="A28:A33" si="7">IFERROR($A27+1,1)</f>
        <v>27</v>
      </c>
      <c r="B28" s="5" t="s">
        <v>1816</v>
      </c>
      <c r="C28" s="8" t="str">
        <f>MID(MigrationRenamer[Filename],26,LEN(MigrationRenamer[Filename])-35)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_create_stock_transfer_table.php</v>
      </c>
      <c r="G28" s="8" t="str">
        <f>MigrationRenamer[Date Part]&amp;MigrationRenamer[Sequence]&amp;MigrationRenamer[Name Part]</f>
        <v>2019_03_28_000072_create_stock_transfer_table.php</v>
      </c>
      <c r="H28" s="8" t="str">
        <f>IFERROR("ren "&amp;MigrationRenamer[Filename]&amp;" "&amp;MigrationRenamer[New Name],"del "&amp;MigrationRenamer[Filename])</f>
        <v>ren 2019_03_28_000072_create_stock_transfer_table.php 2019_03_28_000072_create_stock_transfer_table.php</v>
      </c>
    </row>
    <row r="29" spans="1:8" x14ac:dyDescent="0.25">
      <c r="A29" s="32">
        <f t="shared" si="7"/>
        <v>28</v>
      </c>
      <c r="B29" s="5" t="s">
        <v>1825</v>
      </c>
      <c r="C29" s="8" t="str">
        <f>MID(MigrationRenamer[Filename],26,LEN(MigrationRenamer[Filename])-35)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_create_receipts_table.php</v>
      </c>
      <c r="G29" s="8" t="str">
        <f>MigrationRenamer[Date Part]&amp;MigrationRenamer[Sequence]&amp;MigrationRenamer[Name Part]</f>
        <v>2019_03_28_000073_create_receipts_table.php</v>
      </c>
      <c r="H29" s="8" t="str">
        <f>IFERROR("ren "&amp;MigrationRenamer[Filename]&amp;" "&amp;MigrationRenamer[New Name],"del "&amp;MigrationRenamer[Filename])</f>
        <v>ren 2019_03_28_000073_create_receipts_table.php 2019_03_28_000073_create_receipts_table.php</v>
      </c>
    </row>
    <row r="30" spans="1:8" x14ac:dyDescent="0.25">
      <c r="A30" s="32">
        <f t="shared" si="7"/>
        <v>29</v>
      </c>
      <c r="B30" s="5" t="s">
        <v>1844</v>
      </c>
      <c r="C30" s="8" t="str">
        <f>MID(MigrationRenamer[Filename],26,LEN(MigrationRenamer[Filename])-35)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_create_fn_reserves_table.php</v>
      </c>
      <c r="G30" s="8" t="str">
        <f>MigrationRenamer[Date Part]&amp;MigrationRenamer[Sequence]&amp;MigrationRenamer[Name Part]</f>
        <v>2019_03_28_000074_create_fn_reserves_table.php</v>
      </c>
      <c r="H30" s="8" t="str">
        <f>IFERROR("ren "&amp;MigrationRenamer[Filename]&amp;" "&amp;MigrationRenamer[New Name],"del "&amp;MigrationRenamer[Filename])</f>
        <v>ren 2019_03_28_000074_create_fn_reserves_table.php 2019_03_28_000074_create_fn_reserves_table.php</v>
      </c>
    </row>
    <row r="31" spans="1:8" x14ac:dyDescent="0.25">
      <c r="A31" s="32">
        <f t="shared" si="7"/>
        <v>30</v>
      </c>
      <c r="B31" s="5" t="s">
        <v>1872</v>
      </c>
      <c r="C31" s="8" t="str">
        <f>MID(MigrationRenamer[Filename],26,LEN(MigrationRenamer[Filename])-35)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_create_sales_order_sales_table.php</v>
      </c>
      <c r="G31" s="8" t="str">
        <f>MigrationRenamer[Date Part]&amp;MigrationRenamer[Sequence]&amp;MigrationRenamer[Name Part]</f>
        <v>2019_03_28_000075_create_sales_order_sales_table.php</v>
      </c>
      <c r="H31" s="8" t="str">
        <f>IFERROR("ren "&amp;MigrationRenamer[Filename]&amp;" "&amp;MigrationRenamer[New Name],"del "&amp;MigrationRenamer[Filename])</f>
        <v>ren 2019_03_28_000075_create_sales_order_sales_table.php 2019_03_28_000075_create_sales_order_sales_table.php</v>
      </c>
    </row>
    <row r="32" spans="1:8" x14ac:dyDescent="0.25">
      <c r="A32" s="32">
        <f t="shared" si="7"/>
        <v>31</v>
      </c>
      <c r="B32" s="5" t="s">
        <v>1873</v>
      </c>
      <c r="C32" s="8" t="str">
        <f>MID(MigrationRenamer[Filename],26,LEN(MigrationRenamer[Filename])-35)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000076</v>
      </c>
      <c r="F32" s="8" t="str">
        <f>RIGHT(MigrationRenamer[Filename],LEN(MigrationRenamer[Filename])-LEN(MigrationRenamer[Date Part])-LEN(MigrationRenamer[Sequence]))</f>
        <v>_create_w_bin_table.php</v>
      </c>
      <c r="G32" s="8" t="str">
        <f>MigrationRenamer[Date Part]&amp;MigrationRenamer[Sequence]&amp;MigrationRenamer[Name Part]</f>
        <v>2019_03_28_000076_create_w_bin_table.php</v>
      </c>
      <c r="H32" s="8" t="str">
        <f>IFERROR("ren "&amp;MigrationRenamer[Filename]&amp;" "&amp;MigrationRenamer[New Name],"del "&amp;MigrationRenamer[Filename])</f>
        <v>ren 2019_03_28_000076_create_w_bin_table.php 2019_03_28_000076_create_w_bin_table.php</v>
      </c>
    </row>
    <row r="33" spans="1:8" x14ac:dyDescent="0.25">
      <c r="A33" s="32">
        <f t="shared" si="7"/>
        <v>32</v>
      </c>
      <c r="B33" s="5" t="s">
        <v>1874</v>
      </c>
      <c r="C33" s="8" t="str">
        <f>MID(MigrationRenamer[Filename],26,LEN(MigrationRenamer[Filename])-35)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000077</v>
      </c>
      <c r="F33" s="8" t="str">
        <f>RIGHT(MigrationRenamer[Filename],LEN(MigrationRenamer[Filename])-LEN(MigrationRenamer[Date Part])-LEN(MigrationRenamer[Sequence]))</f>
        <v>_create_importsales_table.php</v>
      </c>
      <c r="G33" s="8" t="str">
        <f>MigrationRenamer[Date Part]&amp;MigrationRenamer[Sequence]&amp;MigrationRenamer[Name Part]</f>
        <v>2019_03_28_000077_create_importsales_table.php</v>
      </c>
      <c r="H33" s="8" t="str">
        <f>IFERROR("ren "&amp;MigrationRenamer[Filename]&amp;" "&amp;MigrationRenamer[New Name],"del "&amp;MigrationRenamer[Filename])</f>
        <v>ren 2019_07_18_121504_create_importsales_table.php 2019_03_28_000077_create_importsales_table.php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1439</v>
      </c>
      <c r="G3" s="67" t="s">
        <v>1440</v>
      </c>
      <c r="H3" s="67" t="s">
        <v>1441</v>
      </c>
      <c r="I3" s="67" t="s">
        <v>23</v>
      </c>
      <c r="J3" s="67">
        <v>20</v>
      </c>
      <c r="K3" s="58">
        <f>ResourceList[No]</f>
        <v>322101</v>
      </c>
      <c r="M3" s="4" t="s">
        <v>1553</v>
      </c>
      <c r="N3" s="7">
        <f>VLOOKUP(ListExtras[[#This Row],[List Name]],ResourceList[[ListDisplayName]:[No]],2,0)</f>
        <v>322105</v>
      </c>
      <c r="O3" s="4"/>
      <c r="P3" s="4" t="s">
        <v>1539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308126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1445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1445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1310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1442</v>
      </c>
      <c r="G4" s="67" t="s">
        <v>1443</v>
      </c>
      <c r="H4" s="67" t="s">
        <v>1444</v>
      </c>
      <c r="I4" s="67" t="s">
        <v>23</v>
      </c>
      <c r="J4" s="67">
        <v>20</v>
      </c>
      <c r="K4" s="58">
        <f>ResourceList[No]</f>
        <v>322102</v>
      </c>
      <c r="M4" s="4" t="s">
        <v>1553</v>
      </c>
      <c r="N4" s="7">
        <f>VLOOKUP(ListExtras[[#This Row],[List Name]],ResourceList[[ListDisplayName]:[No]],2,0)</f>
        <v>322105</v>
      </c>
      <c r="O4" s="4"/>
      <c r="P4" s="4" t="s">
        <v>1540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308128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1447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1445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1446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1321</v>
      </c>
      <c r="G5" s="67" t="s">
        <v>1506</v>
      </c>
      <c r="H5" s="67" t="s">
        <v>1321</v>
      </c>
      <c r="I5" s="67" t="s">
        <v>23</v>
      </c>
      <c r="J5" s="67">
        <v>20</v>
      </c>
      <c r="K5" s="58">
        <f>ResourceList[No]</f>
        <v>322103</v>
      </c>
      <c r="M5" s="4" t="s">
        <v>1597</v>
      </c>
      <c r="N5" s="7">
        <f>VLOOKUP(ListExtras[[#This Row],[List Name]],ResourceList[[ListDisplayName]:[No]],2,0)</f>
        <v>322106</v>
      </c>
      <c r="O5" s="4" t="s">
        <v>1598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1507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1447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1542</v>
      </c>
      <c r="G6" s="67" t="s">
        <v>1543</v>
      </c>
      <c r="H6" s="67" t="s">
        <v>78</v>
      </c>
      <c r="I6" s="67" t="s">
        <v>23</v>
      </c>
      <c r="J6" s="67">
        <v>50</v>
      </c>
      <c r="K6" s="58">
        <f>ResourceList[No]</f>
        <v>322104</v>
      </c>
      <c r="M6" s="4" t="s">
        <v>1659</v>
      </c>
      <c r="N6" s="7">
        <f>VLOOKUP(ListExtras[[#This Row],[List Name]],ResourceList[[ListDisplayName]:[No]],2,0)</f>
        <v>322107</v>
      </c>
      <c r="O6" s="4"/>
      <c r="P6" s="4" t="s">
        <v>1660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308130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1507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1447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1446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1306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1551</v>
      </c>
      <c r="G7" s="67" t="s">
        <v>1552</v>
      </c>
      <c r="H7" s="67" t="s">
        <v>1332</v>
      </c>
      <c r="I7" s="67" t="s">
        <v>1608</v>
      </c>
      <c r="J7" s="67">
        <v>50</v>
      </c>
      <c r="K7" s="58">
        <f>ResourceList[No]</f>
        <v>322105</v>
      </c>
      <c r="M7" s="4" t="s">
        <v>1659</v>
      </c>
      <c r="N7" s="7">
        <f>VLOOKUP(ListExtras[[#This Row],[List Name]],ResourceList[[ListDisplayName]:[No]],2,0)</f>
        <v>322107</v>
      </c>
      <c r="O7" s="4"/>
      <c r="P7" s="4" t="s">
        <v>1661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308131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1544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1507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1594</v>
      </c>
      <c r="G8" s="67" t="s">
        <v>1595</v>
      </c>
      <c r="H8" s="67" t="s">
        <v>1596</v>
      </c>
      <c r="I8" s="67" t="s">
        <v>23</v>
      </c>
      <c r="J8" s="67">
        <v>50</v>
      </c>
      <c r="K8" s="58">
        <f>ResourceList[No]</f>
        <v>322106</v>
      </c>
      <c r="M8" s="4" t="s">
        <v>1659</v>
      </c>
      <c r="N8" s="7">
        <f>VLOOKUP(ListExtras[[#This Row],[List Name]],ResourceList[[ListDisplayName]:[No]],2,0)</f>
        <v>322107</v>
      </c>
      <c r="O8" s="4"/>
      <c r="P8" s="4" t="s">
        <v>1662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308132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1544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1545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1507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1504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1307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1657</v>
      </c>
      <c r="G9" s="67" t="s">
        <v>1658</v>
      </c>
      <c r="H9" s="67" t="s">
        <v>1654</v>
      </c>
      <c r="I9" s="67" t="s">
        <v>1608</v>
      </c>
      <c r="J9" s="67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1544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1548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1507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1446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1304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1688</v>
      </c>
      <c r="G10" s="67" t="s">
        <v>1689</v>
      </c>
      <c r="H10" s="67" t="s">
        <v>1304</v>
      </c>
      <c r="I10" s="67" t="s">
        <v>23</v>
      </c>
      <c r="J10" s="67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1553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308128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1540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1544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1303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1692</v>
      </c>
      <c r="G11" s="67" t="s">
        <v>1693</v>
      </c>
      <c r="H11" s="67" t="s">
        <v>1329</v>
      </c>
      <c r="I11" s="67" t="s">
        <v>23</v>
      </c>
      <c r="J11" s="67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1553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308126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1539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1544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1546</v>
      </c>
      <c r="AY11" s="67" t="s">
        <v>1545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1597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1544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1547</v>
      </c>
      <c r="AY12" s="67" t="s">
        <v>1548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1659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308130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1660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1553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308128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1540</v>
      </c>
      <c r="BD13" s="67"/>
      <c r="BE13" s="67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1659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308131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1661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1553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1321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308126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1539</v>
      </c>
      <c r="BD14" s="67"/>
      <c r="BE14" s="67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1659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308132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1662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1553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1690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1553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1446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1694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1597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1597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1547</v>
      </c>
      <c r="AY18" s="67" t="s">
        <v>1548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1597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1546</v>
      </c>
      <c r="AY19" s="67" t="s">
        <v>1545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1659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1663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308132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1662</v>
      </c>
      <c r="BD20" s="67"/>
      <c r="BE20" s="67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1659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1303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308131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1661</v>
      </c>
      <c r="BD21" s="67"/>
      <c r="BE21" s="67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1659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1304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308130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1660</v>
      </c>
      <c r="BD22" s="67"/>
      <c r="BE22" s="67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1659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1446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1690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1691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1690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1690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1690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1446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1694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1691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1694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1694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1695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1694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1696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1478</v>
      </c>
      <c r="G3" s="67" t="s">
        <v>1479</v>
      </c>
      <c r="H3" s="67" t="s">
        <v>23</v>
      </c>
      <c r="I3" s="91"/>
      <c r="J3" s="66">
        <f>ResourceData[No]</f>
        <v>327101</v>
      </c>
      <c r="L3" s="2" t="s">
        <v>1640</v>
      </c>
      <c r="M3" s="9">
        <f>VLOOKUP(DataExtra[[#This Row],[Data Name]],ResourceData[[DataDisplayName]:[No]],2,0)</f>
        <v>327104</v>
      </c>
      <c r="N3" s="2"/>
      <c r="O3" s="2" t="s">
        <v>1540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308128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1482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1484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1310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1480</v>
      </c>
      <c r="G4" s="67" t="s">
        <v>1481</v>
      </c>
      <c r="H4" s="67" t="s">
        <v>23</v>
      </c>
      <c r="I4" s="91"/>
      <c r="J4" s="66">
        <f>ResourceData[No]</f>
        <v>327102</v>
      </c>
      <c r="L4" s="2" t="s">
        <v>1640</v>
      </c>
      <c r="M4" s="9">
        <f>VLOOKUP(DataExtra[[#This Row],[Data Name]],ResourceData[[DataDisplayName]:[No]],2,0)</f>
        <v>327104</v>
      </c>
      <c r="N4" s="2"/>
      <c r="O4" s="2" t="s">
        <v>1539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308126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1483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1484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1446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1508</v>
      </c>
      <c r="G5" s="67" t="s">
        <v>1509</v>
      </c>
      <c r="H5" s="67" t="s">
        <v>23</v>
      </c>
      <c r="I5" s="91"/>
      <c r="J5" s="66">
        <f>ResourceData[No]</f>
        <v>327103</v>
      </c>
      <c r="L5" s="2" t="s">
        <v>1677</v>
      </c>
      <c r="M5" s="7">
        <f>VLOOKUP(DataExtra[[#This Row],[Data Name]],ResourceData[[DataDisplayName]:[No]],2,0)</f>
        <v>327105</v>
      </c>
      <c r="N5" s="4"/>
      <c r="O5" s="2" t="s">
        <v>1660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308130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1510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1511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1512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1306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1638</v>
      </c>
      <c r="G6" s="14" t="s">
        <v>1639</v>
      </c>
      <c r="H6" s="14" t="s">
        <v>1608</v>
      </c>
      <c r="I6" s="108"/>
      <c r="J6" s="109">
        <f>ResourceData[No]</f>
        <v>327104</v>
      </c>
      <c r="L6" s="2" t="s">
        <v>1677</v>
      </c>
      <c r="M6" s="7">
        <f>VLOOKUP(DataExtra[[#This Row],[Data Name]],ResourceData[[DataDisplayName]:[No]],2,0)</f>
        <v>327105</v>
      </c>
      <c r="N6" s="4"/>
      <c r="O6" s="2" t="s">
        <v>1661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308131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1510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1512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1446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1307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1675</v>
      </c>
      <c r="G7" s="67" t="s">
        <v>1676</v>
      </c>
      <c r="H7" s="14" t="s">
        <v>1608</v>
      </c>
      <c r="I7" s="91"/>
      <c r="J7" s="66">
        <f>ResourceData[No]</f>
        <v>327105</v>
      </c>
      <c r="L7" s="2" t="s">
        <v>1677</v>
      </c>
      <c r="M7" s="7">
        <f>VLOOKUP(DataExtra[[#This Row],[Data Name]],ResourceData[[DataDisplayName]:[No]],2,0)</f>
        <v>327105</v>
      </c>
      <c r="N7" s="4"/>
      <c r="O7" s="2" t="s">
        <v>1662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308132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1640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1641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1513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1677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1429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1513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1504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1513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1446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1514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1429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1642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308128</v>
      </c>
      <c r="AW11" s="14" t="s">
        <v>1540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1642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1643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308126</v>
      </c>
      <c r="AW12" s="14" t="s">
        <v>1539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1642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1642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1446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1678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1663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308132</v>
      </c>
      <c r="AW15" s="67" t="s">
        <v>1662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1678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1303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308131</v>
      </c>
      <c r="AW16" s="67" t="s">
        <v>1661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1678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1304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308130</v>
      </c>
      <c r="AW17" s="67" t="s">
        <v>1660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1678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1446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1625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29" s="6" t="str">
        <f ca="1">IF(IDNMaps[[#This Row],[Name]]="","","("&amp;IDNMaps[[#This Row],[Type]]&amp;") "&amp;IDNMaps[[#This Row],[Name]])</f>
        <v>(Relation) Productgroup/ProductsAsOfGroup01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30" s="6" t="str">
        <f ca="1">IF(IDNMaps[[#This Row],[Name]]="","","("&amp;IDNMaps[[#This Row],[Type]]&amp;") "&amp;IDNMaps[[#This Row],[Name]])</f>
        <v>(Relation) Productgroup/ProductsAsOfGroup02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31" s="6" t="str">
        <f ca="1">IF(IDNMaps[[#This Row],[Name]]="","","("&amp;IDNMaps[[#This Row],[Type]]&amp;") "&amp;IDNMaps[[#This Row],[Name]])</f>
        <v>(Relation) Productgroup/ProductsAsOfGroup03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32" s="6" t="str">
        <f ca="1">IF(IDNMaps[[#This Row],[Name]]="","","("&amp;IDNMaps[[#This Row],[Type]]&amp;") "&amp;IDNMaps[[#This Row],[Name]])</f>
        <v>(Relation) Productgroup/ProductsAsOfGroup04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33" s="6" t="str">
        <f ca="1">IF(IDNMaps[[#This Row],[Name]]="","","("&amp;IDNMaps[[#This Row],[Type]]&amp;") "&amp;IDNMaps[[#This Row],[Name]])</f>
        <v>(Relation) Productgroup/ProductsAsOfGroup05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34" s="6" t="str">
        <f ca="1">IF(IDNMaps[[#This Row],[Name]]="","","("&amp;IDNMaps[[#This Row],[Type]]&amp;") "&amp;IDNMaps[[#This Row],[Name]])</f>
        <v>(Relation) Productgroup/ProductsAsOfGroup06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35" s="6" t="str">
        <f ca="1">IF(IDNMaps[[#This Row],[Name]]="","","("&amp;IDNMaps[[#This Row],[Type]]&amp;") "&amp;IDNMaps[[#This Row],[Name]])</f>
        <v>(Relation) Productgroup/ProductsAsOfGroup07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36" s="6" t="str">
        <f ca="1">IF(IDNMaps[[#This Row],[Name]]="","","("&amp;IDNMaps[[#This Row],[Type]]&amp;") "&amp;IDNMaps[[#This Row],[Name]])</f>
        <v>(Relation) Productgroup/ProductsAsOfGroup08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37" s="6" t="str">
        <f ca="1">IF(IDNMaps[[#This Row],[Name]]="","","("&amp;IDNMaps[[#This Row],[Type]]&amp;") "&amp;IDNMaps[[#This Row],[Name]])</f>
        <v>(Relation) Productgroup/ProductsAsOfGroup09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38" s="6" t="str">
        <f ca="1">IF(IDNMaps[[#This Row],[Name]]="","","("&amp;IDNMaps[[#This Row],[Type]]&amp;") "&amp;IDNMaps[[#This Row],[Name]])</f>
        <v>(Relation) Productgroup/ProductsAsOfGroup10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Pricelist/Items</v>
      </c>
      <c r="O39" s="6" t="str">
        <f ca="1">IF(IDNMaps[[#This Row],[Name]]="","","("&amp;IDNMaps[[#This Row],[Type]]&amp;") "&amp;IDNMaps[[#This Row],[Name]])</f>
        <v>(Relation) Pricelist/Items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40" s="6" t="str">
        <f ca="1">IF(IDNMaps[[#This Row],[Name]]="","","("&amp;IDNMaps[[#This Row],[Type]]&amp;") "&amp;IDNMaps[[#This Row],[Name]])</f>
        <v>(Relation) PricelistProduct/Pricelist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PricelistProduct/Product</v>
      </c>
      <c r="O41" s="6" t="str">
        <f ca="1">IF(IDNMaps[[#This Row],[Name]]="","","("&amp;IDNMaps[[#This Row],[Type]]&amp;") "&amp;IDNMaps[[#This Row],[Name]])</f>
        <v>(Relation) PricelistProduct/Product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AreaUser/Area</v>
      </c>
      <c r="O42" s="6" t="str">
        <f ca="1">IF(IDNMaps[[#This Row],[Name]]="","","("&amp;IDNMaps[[#This Row],[Type]]&amp;") "&amp;IDNMaps[[#This Row],[Name]])</f>
        <v>(Relation) AreaUser/Area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AreaUser/Customer</v>
      </c>
      <c r="O43" s="6" t="str">
        <f ca="1">IF(IDNMaps[[#This Row],[Name]]="","","("&amp;IDNMaps[[#This Row],[Type]]&amp;") "&amp;IDNMaps[[#This Row],[Name]])</f>
        <v>(Relation) AreaUser/Customer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Area/User</v>
      </c>
      <c r="O44" s="6" t="str">
        <f ca="1">IF(IDNMaps[[#This Row],[Name]]="","","("&amp;IDNMaps[[#This Row],[Type]]&amp;") "&amp;IDNMaps[[#This Row],[Name]])</f>
        <v>(Relation) Area/User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Setting/Users</v>
      </c>
      <c r="O45" s="6" t="str">
        <f ca="1">IF(IDNMaps[[#This Row],[Name]]="","","("&amp;IDNMaps[[#This Row],[Type]]&amp;") "&amp;IDNMaps[[#This Row],[Name]])</f>
        <v>(Relation) Setting/Users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User/Area</v>
      </c>
      <c r="O46" s="6" t="str">
        <f ca="1">IF(IDNMaps[[#This Row],[Name]]="","","("&amp;IDNMaps[[#This Row],[Type]]&amp;") "&amp;IDNMaps[[#This Row],[Name]])</f>
        <v>(Relation) User/Area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UserSetting/Settings</v>
      </c>
      <c r="O47" s="6" t="str">
        <f ca="1">IF(IDNMaps[[#This Row],[Name]]="","","("&amp;IDNMaps[[#This Row],[Type]]&amp;") "&amp;IDNMaps[[#This Row],[Name]])</f>
        <v>(Relation) UserSetting/Settings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User/Settings</v>
      </c>
      <c r="O48" s="6" t="str">
        <f ca="1">IF(IDNMaps[[#This Row],[Name]]="","","("&amp;IDNMaps[[#This Row],[Type]]&amp;") "&amp;IDNMaps[[#This Row],[Name]])</f>
        <v>(Relation) User/Settings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UserSetting/User</v>
      </c>
      <c r="O49" s="6" t="str">
        <f ca="1">IF(IDNMaps[[#This Row],[Name]]="","","("&amp;IDNMaps[[#This Row],[Type]]&amp;") "&amp;IDNMaps[[#This Row],[Name]])</f>
        <v>(Relation) UserSetting/User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User/StoreAndArea</v>
      </c>
      <c r="O50" s="6" t="str">
        <f ca="1">IF(IDNMaps[[#This Row],[Name]]="","","("&amp;IDNMaps[[#This Row],[Type]]&amp;") "&amp;IDNMaps[[#This Row],[Name]])</f>
        <v>(Relation) User/StoreAndArea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UserStoreArea/Area</v>
      </c>
      <c r="O51" s="6" t="str">
        <f ca="1">IF(IDNMaps[[#This Row],[Name]]="","","("&amp;IDNMaps[[#This Row],[Type]]&amp;") "&amp;IDNMaps[[#This Row],[Name]])</f>
        <v>(Relation) UserStoreArea/Area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UserStoreArea/Store</v>
      </c>
      <c r="O52" s="6" t="str">
        <f ca="1">IF(IDNMaps[[#This Row],[Name]]="","","("&amp;IDNMaps[[#This Row],[Type]]&amp;") "&amp;IDNMaps[[#This Row],[Name]])</f>
        <v>(Relation) UserStoreArea/Store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UserStoreArea/User</v>
      </c>
      <c r="O53" s="6" t="str">
        <f ca="1">IF(IDNMaps[[#This Row],[Name]]="","","("&amp;IDNMaps[[#This Row],[Type]]&amp;") "&amp;IDNMaps[[#This Row],[Name]])</f>
        <v>(Relation) UserStoreArea/User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Store/Users</v>
      </c>
      <c r="O54" s="6" t="str">
        <f ca="1">IF(IDNMaps[[#This Row],[Name]]="","","("&amp;IDNMaps[[#This Row],[Type]]&amp;") "&amp;IDNMaps[[#This Row],[Name]])</f>
        <v>(Relation) Store/Users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Area/StoreAndUser</v>
      </c>
      <c r="O55" s="6" t="str">
        <f ca="1">IF(IDNMaps[[#This Row],[Name]]="","","("&amp;IDNMaps[[#This Row],[Type]]&amp;") "&amp;IDNMaps[[#This Row],[Name]])</f>
        <v>(Relation) Area/StoreAndUser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56" s="6" t="str">
        <f ca="1">IF(IDNMaps[[#This Row],[Name]]="","","("&amp;IDNMaps[[#This Row],[Type]]&amp;") "&amp;IDNMaps[[#This Row],[Name]])</f>
        <v>(Relation) StoreProductTransaction/Product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57" s="6" t="str">
        <f ca="1">IF(IDNMaps[[#This Row],[Name]]="","","("&amp;IDNMaps[[#This Row],[Type]]&amp;") "&amp;IDNMaps[[#This Row],[Name]])</f>
        <v>(Relation) StoreProductTransaction/Store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58" s="6" t="str">
        <f ca="1">IF(IDNMaps[[#This Row],[Name]]="","","("&amp;IDNMaps[[#This Row],[Type]]&amp;") "&amp;IDNMaps[[#This Row],[Name]])</f>
        <v>(Relation) StoreProductTransaction/User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59" s="6" t="str">
        <f ca="1">IF(IDNMaps[[#This Row],[Name]]="","","("&amp;IDNMaps[[#This Row],[Type]]&amp;") "&amp;IDNMaps[[#This Row],[Name]])</f>
        <v>(Relation) StoreProductTransaction/Nature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60" s="6" t="str">
        <f ca="1">IF(IDNMaps[[#This Row],[Name]]="","","("&amp;IDNMaps[[#This Row],[Type]]&amp;") "&amp;IDNMaps[[#This Row],[Name]])</f>
        <v>(Relation) StoreProductTransaction/Type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Store/ProductTransaction</v>
      </c>
      <c r="O61" s="6" t="str">
        <f ca="1">IF(IDNMaps[[#This Row],[Name]]="","","("&amp;IDNMaps[[#This Row],[Type]]&amp;") "&amp;IDNMaps[[#This Row],[Name]])</f>
        <v>(Relation) Store/ProductTransaction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Transaction/Details</v>
      </c>
      <c r="O62" s="6" t="str">
        <f ca="1">IF(IDNMaps[[#This Row],[Name]]="","","("&amp;IDNMaps[[#This Row],[Type]]&amp;") "&amp;IDNMaps[[#This Row],[Name]])</f>
        <v>(Relation) Transaction/Details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Transaction/Products</v>
      </c>
      <c r="O63" s="6" t="str">
        <f ca="1">IF(IDNMaps[[#This Row],[Name]]="","","("&amp;IDNMaps[[#This Row],[Type]]&amp;") "&amp;IDNMaps[[#This Row],[Name]])</f>
        <v>(Relation) Transaction/Products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TransactionDetail/Product</v>
      </c>
      <c r="O64" s="6" t="str">
        <f ca="1">IF(IDNMaps[[#This Row],[Name]]="","","("&amp;IDNMaps[[#This Row],[Type]]&amp;") "&amp;IDNMaps[[#This Row],[Name]])</f>
        <v>(Relation) TransactionDetail/Product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SalesOrder/Items</v>
      </c>
      <c r="O65" s="6" t="str">
        <f ca="1">IF(IDNMaps[[#This Row],[Name]]="","","("&amp;IDNMaps[[#This Row],[Type]]&amp;") "&amp;IDNMaps[[#This Row],[Name]])</f>
        <v>(Relation) SalesOrder/Items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SalesOrderItem/Product</v>
      </c>
      <c r="O66" s="6" t="str">
        <f ca="1">IF(IDNMaps[[#This Row],[Name]]="","","("&amp;IDNMaps[[#This Row],[Type]]&amp;") "&amp;IDNMaps[[#This Row],[Name]])</f>
        <v>(Relation) SalesOrderItem/Product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StockTransfer/IN</v>
      </c>
      <c r="O67" s="6" t="str">
        <f ca="1">IF(IDNMaps[[#This Row],[Name]]="","","("&amp;IDNMaps[[#This Row],[Type]]&amp;") "&amp;IDNMaps[[#This Row],[Name]])</f>
        <v>(Relation) StockTransfer/IN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StockTransfer/OUT</v>
      </c>
      <c r="O68" s="6" t="str">
        <f ca="1">IF(IDNMaps[[#This Row],[Name]]="","","("&amp;IDNMaps[[#This Row],[Type]]&amp;") "&amp;IDNMaps[[#This Row],[Name]])</f>
        <v>(Relation) StockTransfer/OUT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SalesOrder/Customer</v>
      </c>
      <c r="O69" s="6" t="str">
        <f ca="1">IF(IDNMaps[[#This Row],[Name]]="","","("&amp;IDNMaps[[#This Row],[Type]]&amp;") "&amp;IDNMaps[[#This Row],[Name]])</f>
        <v>(Relation) SalesOrder/Customer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70" s="6" t="str">
        <f ca="1">IF(IDNMaps[[#This Row],[Name]]="","","("&amp;IDNMaps[[#This Row],[Type]]&amp;") "&amp;IDNMaps[[#This Row],[Name]])</f>
        <v>(Relation) UserStoreArea/AssignedAreas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AreaUser/Users</v>
      </c>
      <c r="O71" s="6" t="str">
        <f ca="1">IF(IDNMaps[[#This Row],[Name]]="","","("&amp;IDNMaps[[#This Row],[Type]]&amp;") "&amp;IDNMaps[[#This Row],[Name]])</f>
        <v>(Relation) AreaUser/Users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UserStoreArea/Customers</v>
      </c>
      <c r="O72" s="6" t="str">
        <f ca="1">IF(IDNMaps[[#This Row],[Name]]="","","("&amp;IDNMaps[[#This Row],[Type]]&amp;") "&amp;IDNMaps[[#This Row],[Name]])</f>
        <v>(Relation) UserStoreArea/Customers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User/AreaCustomers</v>
      </c>
      <c r="O73" s="6" t="str">
        <f ca="1">IF(IDNMaps[[#This Row],[Name]]="","","("&amp;IDNMaps[[#This Row],[Type]]&amp;") "&amp;IDNMaps[[#This Row],[Name]])</f>
        <v>(Relation) User/AreaCustomers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SalesOrderItem/SalesOrder</v>
      </c>
      <c r="O74" s="6" t="str">
        <f ca="1">IF(IDNMaps[[#This Row],[Name]]="","","("&amp;IDNMaps[[#This Row],[Type]]&amp;") "&amp;IDNMaps[[#This Row],[Name]])</f>
        <v>(Relation) SalesOrderItem/SalesOrder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75" s="6" t="str">
        <f ca="1">IF(IDNMaps[[#This Row],[Name]]="","","("&amp;IDNMaps[[#This Row],[Type]]&amp;") "&amp;IDNMaps[[#This Row],[Name]])</f>
        <v>(Relation) TransactionDetail/Transaction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SalesOrderSale/SalesOrder</v>
      </c>
      <c r="O76" s="6" t="str">
        <f ca="1">IF(IDNMaps[[#This Row],[Name]]="","","("&amp;IDNMaps[[#This Row],[Type]]&amp;") "&amp;IDNMaps[[#This Row],[Name]])</f>
        <v>(Relation) SalesOrderSale/SalesOrder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77" s="6" t="str">
        <f ca="1">IF(IDNMaps[[#This Row],[Name]]="","","("&amp;IDNMaps[[#This Row],[Type]]&amp;") "&amp;IDNMaps[[#This Row],[Name]])</f>
        <v>(Relation) SalesOrderSale/Transaction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Transaction/STOut</v>
      </c>
      <c r="O78" s="6" t="str">
        <f ca="1">IF(IDNMaps[[#This Row],[Name]]="","","("&amp;IDNMaps[[#This Row],[Type]]&amp;") "&amp;IDNMaps[[#This Row],[Name]])</f>
        <v>(Relation) Transaction/STOut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Transaction/STIn</v>
      </c>
      <c r="O79" s="6" t="str">
        <f ca="1">IF(IDNMaps[[#This Row],[Name]]="","","("&amp;IDNMaps[[#This Row],[Type]]&amp;") "&amp;IDNMaps[[#This Row],[Name]])</f>
        <v>(Relation) Transaction/STIn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80" s="6" t="str">
        <f ca="1">IF(IDNMaps[[#This Row],[Name]]="","","("&amp;IDNMaps[[#This Row],[Type]]&amp;") "&amp;IDNMaps[[#This Row],[Name]])</f>
        <v>(Relation) StoreProductTransaction/TransactionDetail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1</v>
      </c>
      <c r="M81" s="6" t="str">
        <f ca="1">IFERROR(VLOOKUP(IDNMaps[[#This Row],[Type]],RecordCount[],6,0)&amp;"-"&amp;IDNMaps[[#This Row],[Type Count]],"")</f>
        <v>Form Fields-1</v>
      </c>
      <c r="N81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1" s="6" t="str">
        <f ca="1">IF(IDNMaps[[#This Row],[Name]]="","","("&amp;IDNMaps[[#This Row],[Type]]&amp;") "&amp;IDNMaps[[#This Row],[Name]])</f>
        <v>(Fields) ProductTransactionNature/NewTransactionProductNature/name</v>
      </c>
      <c r="P81" s="6">
        <f ca="1">IFERROR(VLOOKUP(IDNMaps[[#This Row],[Primary]],INDIRECT(VLOOKUP(IDNMaps[[#This Row],[Type]],RecordCount[],2,0)),VLOOKUP(IDNMaps[[#This Row],[Type]],RecordCount[],8,0),0),"")</f>
        <v>310101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2</v>
      </c>
      <c r="M82" s="6" t="str">
        <f ca="1">IFERROR(VLOOKUP(IDNMaps[[#This Row],[Type]],RecordCount[],6,0)&amp;"-"&amp;IDNMaps[[#This Row],[Type Count]],"")</f>
        <v>Form Fields-2</v>
      </c>
      <c r="N82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2" s="6" t="str">
        <f ca="1">IF(IDNMaps[[#This Row],[Name]]="","","("&amp;IDNMaps[[#This Row],[Type]]&amp;") "&amp;IDNMaps[[#This Row],[Name]])</f>
        <v>(Fields) ProductTransactionNature/NewTransactionProductNature/status</v>
      </c>
      <c r="P82" s="6">
        <f ca="1">IFERROR(VLOOKUP(IDNMaps[[#This Row],[Primary]],INDIRECT(VLOOKUP(IDNMaps[[#This Row],[Type]],RecordCount[],2,0)),VLOOKUP(IDNMaps[[#This Row],[Type]],RecordCount[],8,0),0),"")</f>
        <v>310102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3</v>
      </c>
      <c r="M83" s="6" t="str">
        <f ca="1">IFERROR(VLOOKUP(IDNMaps[[#This Row],[Type]],RecordCount[],6,0)&amp;"-"&amp;IDNMaps[[#This Row],[Type Count]],"")</f>
        <v>Form Fields-3</v>
      </c>
      <c r="N83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3" s="6" t="str">
        <f ca="1">IF(IDNMaps[[#This Row],[Name]]="","","("&amp;IDNMaps[[#This Row],[Type]]&amp;") "&amp;IDNMaps[[#This Row],[Name]])</f>
        <v>(Fields) ProductTransactionType/NewProductTransactionType/name</v>
      </c>
      <c r="P83" s="6">
        <f ca="1">IFERROR(VLOOKUP(IDNMaps[[#This Row],[Primary]],INDIRECT(VLOOKUP(IDNMaps[[#This Row],[Type]],RecordCount[],2,0)),VLOOKUP(IDNMaps[[#This Row],[Type]],RecordCount[],8,0),0),"")</f>
        <v>310103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4</v>
      </c>
      <c r="M84" s="6" t="str">
        <f ca="1">IFERROR(VLOOKUP(IDNMaps[[#This Row],[Type]],RecordCount[],6,0)&amp;"-"&amp;IDNMaps[[#This Row],[Type Count]],"")</f>
        <v>Form Fields-4</v>
      </c>
      <c r="N84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4" s="6" t="str">
        <f ca="1">IF(IDNMaps[[#This Row],[Name]]="","","("&amp;IDNMaps[[#This Row],[Type]]&amp;") "&amp;IDNMaps[[#This Row],[Name]])</f>
        <v>(Fields) ProductTransactionType/NewProductTransactionType/status</v>
      </c>
      <c r="P84" s="6">
        <f ca="1">IFERROR(VLOOKUP(IDNMaps[[#This Row],[Primary]],INDIRECT(VLOOKUP(IDNMaps[[#This Row],[Type]],RecordCount[],2,0)),VLOOKUP(IDNMaps[[#This Row],[Type]],RecordCount[],8,0),0),"")</f>
        <v>310104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5</v>
      </c>
      <c r="M85" s="6" t="str">
        <f ca="1">IFERROR(VLOOKUP(IDNMaps[[#This Row],[Type]],RecordCount[],6,0)&amp;"-"&amp;IDNMaps[[#This Row],[Type Count]],"")</f>
        <v>Form Fields-5</v>
      </c>
      <c r="N85" s="6" t="str">
        <f ca="1">IFERROR(VLOOKUP(IDNMaps[[#This Row],[Primary]],INDIRECT(VLOOKUP(IDNMaps[[#This Row],[Type]],RecordCount[],2,0)),VLOOKUP(IDNMaps[[#This Row],[Type]],RecordCount[],7,0),0),"")</f>
        <v>Setting/AddNewSetting/name</v>
      </c>
      <c r="O85" s="6" t="str">
        <f ca="1">IF(IDNMaps[[#This Row],[Name]]="","","("&amp;IDNMaps[[#This Row],[Type]]&amp;") "&amp;IDNMaps[[#This Row],[Name]])</f>
        <v>(Fields) Setting/AddNewSetting/name</v>
      </c>
      <c r="P85" s="6">
        <f ca="1">IFERROR(VLOOKUP(IDNMaps[[#This Row],[Primary]],INDIRECT(VLOOKUP(IDNMaps[[#This Row],[Type]],RecordCount[],2,0)),VLOOKUP(IDNMaps[[#This Row],[Type]],RecordCount[],8,0),0),"")</f>
        <v>310105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6</v>
      </c>
      <c r="M86" s="6" t="str">
        <f ca="1">IFERROR(VLOOKUP(IDNMaps[[#This Row],[Type]],RecordCount[],6,0)&amp;"-"&amp;IDNMaps[[#This Row],[Type Count]],"")</f>
        <v>Form Fields-6</v>
      </c>
      <c r="N86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6" s="6" t="str">
        <f ca="1">IF(IDNMaps[[#This Row],[Name]]="","","("&amp;IDNMaps[[#This Row],[Type]]&amp;") "&amp;IDNMaps[[#This Row],[Name]])</f>
        <v>(Fields) Setting/AddNewSetting/value</v>
      </c>
      <c r="P86" s="6">
        <f ca="1">IFERROR(VLOOKUP(IDNMaps[[#This Row],[Primary]],INDIRECT(VLOOKUP(IDNMaps[[#This Row],[Type]],RecordCount[],2,0)),VLOOKUP(IDNMaps[[#This Row],[Type]],RecordCount[],8,0),0),"")</f>
        <v>310106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7</v>
      </c>
      <c r="M87" s="6" t="str">
        <f ca="1">IFERROR(VLOOKUP(IDNMaps[[#This Row],[Type]],RecordCount[],6,0)&amp;"-"&amp;IDNMaps[[#This Row],[Type Count]],"")</f>
        <v>Form Fields-7</v>
      </c>
      <c r="N87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7" s="6" t="str">
        <f ca="1">IF(IDNMaps[[#This Row],[Name]]="","","("&amp;IDNMaps[[#This Row],[Type]]&amp;") "&amp;IDNMaps[[#This Row],[Name]])</f>
        <v>(Fields) Setting/AddNewSetting/status</v>
      </c>
      <c r="P87" s="6">
        <f ca="1">IFERROR(VLOOKUP(IDNMaps[[#This Row],[Primary]],INDIRECT(VLOOKUP(IDNMaps[[#This Row],[Type]],RecordCount[],2,0)),VLOOKUP(IDNMaps[[#This Row],[Type]],RecordCount[],8,0),0),"")</f>
        <v>310107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8</v>
      </c>
      <c r="M88" s="6" t="str">
        <f ca="1">IFERROR(VLOOKUP(IDNMaps[[#This Row],[Type]],RecordCount[],6,0)&amp;"-"&amp;IDNMaps[[#This Row],[Type Count]],"")</f>
        <v>Form Fields-8</v>
      </c>
      <c r="N88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8" s="6" t="str">
        <f ca="1">IF(IDNMaps[[#This Row],[Name]]="","","("&amp;IDNMaps[[#This Row],[Type]]&amp;") "&amp;IDNMaps[[#This Row],[Name]])</f>
        <v>(Fields) Setting/AddNewSetting/description</v>
      </c>
      <c r="P88" s="6">
        <f ca="1">IFERROR(VLOOKUP(IDNMaps[[#This Row],[Primary]],INDIRECT(VLOOKUP(IDNMaps[[#This Row],[Type]],RecordCount[],2,0)),VLOOKUP(IDNMaps[[#This Row],[Type]],RecordCount[],8,0),0),"")</f>
        <v>310108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9</v>
      </c>
      <c r="M89" s="6" t="str">
        <f ca="1">IFERROR(VLOOKUP(IDNMaps[[#This Row],[Type]],RecordCount[],6,0)&amp;"-"&amp;IDNMaps[[#This Row],[Type Count]],"")</f>
        <v>Form Fields-9</v>
      </c>
      <c r="N89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9" s="6" t="str">
        <f ca="1">IF(IDNMaps[[#This Row],[Name]]="","","("&amp;IDNMaps[[#This Row],[Type]]&amp;") "&amp;IDNMaps[[#This Row],[Name]])</f>
        <v>(Fields) UserSetting/AddNewUserSetting/user</v>
      </c>
      <c r="P89" s="6">
        <f ca="1">IFERROR(VLOOKUP(IDNMaps[[#This Row],[Primary]],INDIRECT(VLOOKUP(IDNMaps[[#This Row],[Type]],RecordCount[],2,0)),VLOOKUP(IDNMaps[[#This Row],[Type]],RecordCount[],8,0),0),"")</f>
        <v>310109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10</v>
      </c>
      <c r="M90" s="6" t="str">
        <f ca="1">IFERROR(VLOOKUP(IDNMaps[[#This Row],[Type]],RecordCount[],6,0)&amp;"-"&amp;IDNMaps[[#This Row],[Type Count]],"")</f>
        <v>Form Fields-10</v>
      </c>
      <c r="N90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0" s="6" t="str">
        <f ca="1">IF(IDNMaps[[#This Row],[Name]]="","","("&amp;IDNMaps[[#This Row],[Type]]&amp;") "&amp;IDNMaps[[#This Row],[Name]])</f>
        <v>(Fields) UserSetting/AddNewUserSetting/setting</v>
      </c>
      <c r="P90" s="6">
        <f ca="1">IFERROR(VLOOKUP(IDNMaps[[#This Row],[Primary]],INDIRECT(VLOOKUP(IDNMaps[[#This Row],[Type]],RecordCount[],2,0)),VLOOKUP(IDNMaps[[#This Row],[Type]],RecordCount[],8,0),0),"")</f>
        <v>310110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11</v>
      </c>
      <c r="M91" s="6" t="str">
        <f ca="1">IFERROR(VLOOKUP(IDNMaps[[#This Row],[Type]],RecordCount[],6,0)&amp;"-"&amp;IDNMaps[[#This Row],[Type Count]],"")</f>
        <v>Form Fields-11</v>
      </c>
      <c r="N91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1" s="6" t="str">
        <f ca="1">IF(IDNMaps[[#This Row],[Name]]="","","("&amp;IDNMaps[[#This Row],[Type]]&amp;") "&amp;IDNMaps[[#This Row],[Name]])</f>
        <v>(Fields) UserSetting/AddNewUserSetting/value</v>
      </c>
      <c r="P91" s="6">
        <f ca="1">IFERROR(VLOOKUP(IDNMaps[[#This Row],[Primary]],INDIRECT(VLOOKUP(IDNMaps[[#This Row],[Type]],RecordCount[],2,0)),VLOOKUP(IDNMaps[[#This Row],[Type]],RecordCount[],8,0),0),"")</f>
        <v>310111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12</v>
      </c>
      <c r="M92" s="6" t="str">
        <f ca="1">IFERROR(VLOOKUP(IDNMaps[[#This Row],[Type]],RecordCount[],6,0)&amp;"-"&amp;IDNMaps[[#This Row],[Type Count]],"")</f>
        <v>Form Fields-12</v>
      </c>
      <c r="N92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2" s="6" t="str">
        <f ca="1">IF(IDNMaps[[#This Row],[Name]]="","","("&amp;IDNMaps[[#This Row],[Type]]&amp;") "&amp;IDNMaps[[#This Row],[Name]])</f>
        <v>(Fields) UserSetting/ChangeUserSettingStatus/status</v>
      </c>
      <c r="P92" s="6">
        <f ca="1">IFERROR(VLOOKUP(IDNMaps[[#This Row],[Primary]],INDIRECT(VLOOKUP(IDNMaps[[#This Row],[Type]],RecordCount[],2,0)),VLOOKUP(IDNMaps[[#This Row],[Type]],RecordCount[],8,0),0),"")</f>
        <v>310112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13</v>
      </c>
      <c r="M93" s="6" t="str">
        <f ca="1">IFERROR(VLOOKUP(IDNMaps[[#This Row],[Type]],RecordCount[],6,0)&amp;"-"&amp;IDNMaps[[#This Row],[Type Count]],"")</f>
        <v>Form Fields-13</v>
      </c>
      <c r="N93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3" s="6" t="str">
        <f ca="1">IF(IDNMaps[[#This Row],[Name]]="","","("&amp;IDNMaps[[#This Row],[Type]]&amp;") "&amp;IDNMaps[[#This Row],[Name]])</f>
        <v>(Fields) UserStoreArea/AddUserStoreAreaForm/user</v>
      </c>
      <c r="P93" s="6">
        <f ca="1">IFERROR(VLOOKUP(IDNMaps[[#This Row],[Primary]],INDIRECT(VLOOKUP(IDNMaps[[#This Row],[Type]],RecordCount[],2,0)),VLOOKUP(IDNMaps[[#This Row],[Type]],RecordCount[],8,0),0),"")</f>
        <v>310113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14</v>
      </c>
      <c r="M94" s="6" t="str">
        <f ca="1">IFERROR(VLOOKUP(IDNMaps[[#This Row],[Type]],RecordCount[],6,0)&amp;"-"&amp;IDNMaps[[#This Row],[Type Count]],"")</f>
        <v>Form Fields-14</v>
      </c>
      <c r="N94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4" s="6" t="str">
        <f ca="1">IF(IDNMaps[[#This Row],[Name]]="","","("&amp;IDNMaps[[#This Row],[Type]]&amp;") "&amp;IDNMaps[[#This Row],[Name]])</f>
        <v>(Fields) UserStoreArea/AddUserStoreAreaForm/store</v>
      </c>
      <c r="P94" s="6">
        <f ca="1">IFERROR(VLOOKUP(IDNMaps[[#This Row],[Primary]],INDIRECT(VLOOKUP(IDNMaps[[#This Row],[Type]],RecordCount[],2,0)),VLOOKUP(IDNMaps[[#This Row],[Type]],RecordCount[],8,0),0),"")</f>
        <v>310114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15</v>
      </c>
      <c r="M95" s="6" t="str">
        <f ca="1">IFERROR(VLOOKUP(IDNMaps[[#This Row],[Type]],RecordCount[],6,0)&amp;"-"&amp;IDNMaps[[#This Row],[Type Count]],"")</f>
        <v>Form Fields-15</v>
      </c>
      <c r="N95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5" s="6" t="str">
        <f ca="1">IF(IDNMaps[[#This Row],[Name]]="","","("&amp;IDNMaps[[#This Row],[Type]]&amp;") "&amp;IDNMaps[[#This Row],[Name]])</f>
        <v>(Fields) UserStoreArea/AddUserStoreAreaForm/area</v>
      </c>
      <c r="P95" s="6">
        <f ca="1">IFERROR(VLOOKUP(IDNMaps[[#This Row],[Primary]],INDIRECT(VLOOKUP(IDNMaps[[#This Row],[Type]],RecordCount[],2,0)),VLOOKUP(IDNMaps[[#This Row],[Type]],RecordCount[],8,0),0),"")</f>
        <v>310115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16</v>
      </c>
      <c r="M96" s="6" t="str">
        <f ca="1">IFERROR(VLOOKUP(IDNMaps[[#This Row],[Type]],RecordCount[],6,0)&amp;"-"&amp;IDNMaps[[#This Row],[Type Count]],"")</f>
        <v>Form Fields-16</v>
      </c>
      <c r="N96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6" s="6" t="str">
        <f ca="1">IF(IDNMaps[[#This Row],[Name]]="","","("&amp;IDNMaps[[#This Row],[Type]]&amp;") "&amp;IDNMaps[[#This Row],[Name]])</f>
        <v>(Fields) UserStoreArea/AddUserStoreAreaForm/status</v>
      </c>
      <c r="P96" s="6">
        <f ca="1">IFERROR(VLOOKUP(IDNMaps[[#This Row],[Primary]],INDIRECT(VLOOKUP(IDNMaps[[#This Row],[Type]],RecordCount[],2,0)),VLOOKUP(IDNMaps[[#This Row],[Type]],RecordCount[],8,0),0),"")</f>
        <v>310116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42" workbookViewId="0">
      <selection activeCell="A47" sqref="A4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32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32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0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0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0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0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0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0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0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0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0</v>
      </c>
    </row>
    <row r="47" spans="1:10" x14ac:dyDescent="0.25">
      <c r="A47" s="4" t="s">
        <v>1893</v>
      </c>
      <c r="B47" s="4" t="s">
        <v>828</v>
      </c>
      <c r="C47" s="5" t="s">
        <v>1893</v>
      </c>
      <c r="D47" s="4" t="s">
        <v>829</v>
      </c>
      <c r="E47" s="5" t="s">
        <v>1271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1894</v>
      </c>
      <c r="B48" s="4" t="s">
        <v>828</v>
      </c>
      <c r="C48" s="5" t="s">
        <v>1894</v>
      </c>
      <c r="D48" s="4" t="s">
        <v>829</v>
      </c>
      <c r="E48" s="5" t="s">
        <v>1271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822</v>
      </c>
      <c r="B49" s="4" t="s">
        <v>782</v>
      </c>
      <c r="C49" s="4" t="s">
        <v>763</v>
      </c>
      <c r="D49" s="4" t="s">
        <v>763</v>
      </c>
      <c r="E49" s="4"/>
      <c r="F49" s="4"/>
      <c r="G49" s="4"/>
      <c r="H49" s="4"/>
      <c r="I49" s="4"/>
      <c r="J49" s="32">
        <f>COUNTIF(TableFields[Field],Columns[[#This Row],[Column]])</f>
        <v>1</v>
      </c>
    </row>
    <row r="50" spans="1:10" x14ac:dyDescent="0.25">
      <c r="A50" s="4" t="s">
        <v>823</v>
      </c>
      <c r="B50" s="4" t="s">
        <v>782</v>
      </c>
      <c r="C50" s="4" t="s">
        <v>824</v>
      </c>
      <c r="D50" s="4" t="s">
        <v>760</v>
      </c>
      <c r="E50" s="4"/>
      <c r="F50" s="4"/>
      <c r="G50" s="4"/>
      <c r="H50" s="4"/>
      <c r="I50" s="4"/>
      <c r="J50" s="32">
        <f>COUNTIF(TableFields[Field],Columns[[#This Row],[Column]])</f>
        <v>2</v>
      </c>
    </row>
    <row r="51" spans="1:10" x14ac:dyDescent="0.25">
      <c r="A51" s="4" t="s">
        <v>832</v>
      </c>
      <c r="B51" s="4" t="s">
        <v>794</v>
      </c>
      <c r="C51" s="4" t="s">
        <v>824</v>
      </c>
      <c r="D51" s="4" t="s">
        <v>760</v>
      </c>
      <c r="E51" s="4"/>
      <c r="F51" s="4"/>
      <c r="G51" s="4"/>
      <c r="H51" s="4"/>
      <c r="I51" s="4"/>
      <c r="J51" s="32">
        <f>COUNTIF(TableFields[Field],Columns[[#This Row],[Column]])</f>
        <v>3</v>
      </c>
    </row>
    <row r="52" spans="1:10" x14ac:dyDescent="0.25">
      <c r="A52" s="4" t="s">
        <v>825</v>
      </c>
      <c r="B52" s="4" t="s">
        <v>828</v>
      </c>
      <c r="C52" s="4" t="s">
        <v>825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x14ac:dyDescent="0.25">
      <c r="A53" s="4" t="s">
        <v>826</v>
      </c>
      <c r="B53" s="4" t="s">
        <v>828</v>
      </c>
      <c r="C53" s="4" t="s">
        <v>826</v>
      </c>
      <c r="D53" s="4" t="s">
        <v>829</v>
      </c>
      <c r="E53" s="4" t="s">
        <v>830</v>
      </c>
      <c r="F53" s="4"/>
      <c r="G53" s="4"/>
      <c r="H53" s="4"/>
      <c r="I53" s="4"/>
      <c r="J53" s="32">
        <f>COUNTIF(TableFields[Field],Columns[[#This Row],[Column]])</f>
        <v>1</v>
      </c>
    </row>
    <row r="54" spans="1:10" x14ac:dyDescent="0.25">
      <c r="A54" s="4" t="s">
        <v>827</v>
      </c>
      <c r="B54" s="4" t="s">
        <v>828</v>
      </c>
      <c r="C54" s="4" t="s">
        <v>827</v>
      </c>
      <c r="D54" s="4" t="s">
        <v>829</v>
      </c>
      <c r="E54" s="4" t="s">
        <v>830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833</v>
      </c>
      <c r="B55" s="4" t="s">
        <v>774</v>
      </c>
      <c r="C55" s="4" t="s">
        <v>834</v>
      </c>
      <c r="D55" s="4" t="s">
        <v>836</v>
      </c>
      <c r="E55" s="4" t="s">
        <v>835</v>
      </c>
      <c r="F55" s="4"/>
      <c r="G55" s="4"/>
      <c r="H55" s="4"/>
      <c r="I55" s="4"/>
      <c r="J55" s="32">
        <f>COUNTIF(TableFields[Field],Columns[[#This Row],[Column]])</f>
        <v>2</v>
      </c>
    </row>
    <row r="56" spans="1:10" x14ac:dyDescent="0.25">
      <c r="A56" s="4" t="s">
        <v>837</v>
      </c>
      <c r="B56" s="4" t="s">
        <v>828</v>
      </c>
      <c r="C56" s="4" t="s">
        <v>837</v>
      </c>
      <c r="D56" s="4" t="s">
        <v>829</v>
      </c>
      <c r="E56" s="4" t="s">
        <v>838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 x14ac:dyDescent="0.25">
      <c r="A57" s="4" t="s">
        <v>840</v>
      </c>
      <c r="B57" s="4" t="s">
        <v>794</v>
      </c>
      <c r="C57" s="4" t="s">
        <v>841</v>
      </c>
      <c r="D57" s="4" t="s">
        <v>839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842</v>
      </c>
      <c r="B58" s="4" t="s">
        <v>843</v>
      </c>
      <c r="C58" s="4" t="s">
        <v>844</v>
      </c>
      <c r="D58" s="4"/>
      <c r="E58" s="4" t="s">
        <v>845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847</v>
      </c>
      <c r="B59" s="4" t="s">
        <v>794</v>
      </c>
      <c r="C59" s="4" t="s">
        <v>35</v>
      </c>
      <c r="D59" s="4" t="s">
        <v>846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848</v>
      </c>
      <c r="B60" s="4" t="s">
        <v>770</v>
      </c>
      <c r="C60" s="4" t="s">
        <v>848</v>
      </c>
      <c r="D60" s="4">
        <v>20</v>
      </c>
      <c r="E60" s="4" t="s">
        <v>772</v>
      </c>
      <c r="F60" s="4" t="s">
        <v>771</v>
      </c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849</v>
      </c>
      <c r="B61" s="4" t="s">
        <v>783</v>
      </c>
      <c r="C61" s="4" t="s">
        <v>849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x14ac:dyDescent="0.25">
      <c r="A62" s="4" t="s">
        <v>857</v>
      </c>
      <c r="B62" s="4" t="s">
        <v>785</v>
      </c>
      <c r="C62" s="4" t="s">
        <v>849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x14ac:dyDescent="0.25">
      <c r="A63" s="4" t="s">
        <v>850</v>
      </c>
      <c r="B63" s="4" t="s">
        <v>783</v>
      </c>
      <c r="C63" s="4" t="s">
        <v>850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858</v>
      </c>
      <c r="B64" s="4" t="s">
        <v>785</v>
      </c>
      <c r="C64" s="4" t="s">
        <v>850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851</v>
      </c>
      <c r="B65" s="4" t="s">
        <v>782</v>
      </c>
      <c r="C65" s="4" t="s">
        <v>766</v>
      </c>
      <c r="D65" s="4" t="s">
        <v>766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852</v>
      </c>
      <c r="B66" s="4" t="s">
        <v>782</v>
      </c>
      <c r="C66" s="4" t="s">
        <v>852</v>
      </c>
      <c r="D66" s="4" t="s">
        <v>765</v>
      </c>
      <c r="E66" s="4"/>
      <c r="F66" s="4"/>
      <c r="G66" s="4"/>
      <c r="H66" s="4"/>
      <c r="I66" s="4"/>
      <c r="J66" s="32">
        <f>COUNTIF(TableFields[Field],Columns[[#This Row],[Column]])</f>
        <v>1</v>
      </c>
    </row>
    <row r="67" spans="1:10" x14ac:dyDescent="0.25">
      <c r="A67" s="4" t="s">
        <v>853</v>
      </c>
      <c r="B67" s="4" t="s">
        <v>782</v>
      </c>
      <c r="C67" s="4" t="s">
        <v>767</v>
      </c>
      <c r="D67" s="4" t="s">
        <v>767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854</v>
      </c>
      <c r="B68" s="4" t="s">
        <v>774</v>
      </c>
      <c r="C68" s="4" t="s">
        <v>854</v>
      </c>
      <c r="D68" s="4" t="s">
        <v>855</v>
      </c>
      <c r="E68" s="4" t="s">
        <v>830</v>
      </c>
      <c r="F68" s="4" t="s">
        <v>771</v>
      </c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856</v>
      </c>
      <c r="B69" s="4" t="s">
        <v>783</v>
      </c>
      <c r="C69" s="4" t="s">
        <v>856</v>
      </c>
      <c r="D69" s="4"/>
      <c r="E69" s="4" t="s">
        <v>772</v>
      </c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859</v>
      </c>
      <c r="B70" s="4" t="s">
        <v>785</v>
      </c>
      <c r="C70" s="4" t="s">
        <v>856</v>
      </c>
      <c r="D70" s="4"/>
      <c r="E70" s="4" t="s">
        <v>788</v>
      </c>
      <c r="F70" s="4" t="s">
        <v>790</v>
      </c>
      <c r="G70" s="4" t="s">
        <v>786</v>
      </c>
      <c r="H70" s="4" t="s">
        <v>789</v>
      </c>
      <c r="I70" s="4"/>
      <c r="J70" s="32">
        <f>COUNTIF(TableFields[Field],Columns[[#This Row],[Column]])</f>
        <v>0</v>
      </c>
    </row>
    <row r="71" spans="1:10" x14ac:dyDescent="0.25">
      <c r="A71" s="4" t="s">
        <v>860</v>
      </c>
      <c r="B71" s="4" t="s">
        <v>782</v>
      </c>
      <c r="C71" s="4" t="s">
        <v>768</v>
      </c>
      <c r="D71" s="4" t="s">
        <v>768</v>
      </c>
      <c r="E71" s="4"/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862</v>
      </c>
      <c r="B72" s="4" t="s">
        <v>798</v>
      </c>
      <c r="C72" s="4" t="s">
        <v>863</v>
      </c>
      <c r="D72" s="4">
        <v>30</v>
      </c>
      <c r="E72" s="4" t="s">
        <v>772</v>
      </c>
      <c r="F72" s="4" t="s">
        <v>864</v>
      </c>
      <c r="G72" s="4"/>
      <c r="H72" s="4"/>
      <c r="I72" s="4"/>
      <c r="J72" s="32">
        <f>COUNTIF(TableFields[Field],Columns[[#This Row],[Column]])</f>
        <v>1</v>
      </c>
    </row>
    <row r="73" spans="1:10" x14ac:dyDescent="0.25">
      <c r="A73" s="4" t="s">
        <v>865</v>
      </c>
      <c r="B73" s="4" t="s">
        <v>828</v>
      </c>
      <c r="C73" s="4" t="s">
        <v>865</v>
      </c>
      <c r="D73" s="4" t="s">
        <v>866</v>
      </c>
      <c r="E73" s="4" t="s">
        <v>867</v>
      </c>
      <c r="F73" s="4"/>
      <c r="G73" s="4"/>
      <c r="H73" s="4"/>
      <c r="I73" s="4"/>
      <c r="J73" s="32">
        <f>COUNTIF(TableFields[Field],Columns[[#This Row],[Column]])</f>
        <v>1</v>
      </c>
    </row>
    <row r="74" spans="1:10" x14ac:dyDescent="0.25">
      <c r="A74" s="4" t="s">
        <v>868</v>
      </c>
      <c r="B74" s="4" t="s">
        <v>770</v>
      </c>
      <c r="C74" s="4" t="s">
        <v>869</v>
      </c>
      <c r="D74" s="4">
        <v>15</v>
      </c>
      <c r="E74" s="4" t="s">
        <v>772</v>
      </c>
      <c r="F74" s="4" t="s">
        <v>771</v>
      </c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870</v>
      </c>
      <c r="B75" s="4" t="s">
        <v>785</v>
      </c>
      <c r="C75" s="4" t="s">
        <v>869</v>
      </c>
      <c r="D75" s="4"/>
      <c r="E75" s="4" t="s">
        <v>871</v>
      </c>
      <c r="F75" s="4" t="s">
        <v>872</v>
      </c>
      <c r="G75" s="4" t="s">
        <v>786</v>
      </c>
      <c r="H75" s="4" t="s">
        <v>789</v>
      </c>
      <c r="I75" s="4"/>
      <c r="J75" s="32">
        <f>COUNTIF(TableFields[Field],Columns[[#This Row],[Column]])</f>
        <v>0</v>
      </c>
    </row>
    <row r="76" spans="1:10" x14ac:dyDescent="0.25">
      <c r="A76" s="4" t="s">
        <v>873</v>
      </c>
      <c r="B76" s="4" t="s">
        <v>878</v>
      </c>
      <c r="C76" s="4" t="s">
        <v>874</v>
      </c>
      <c r="D76" s="4"/>
      <c r="E76" s="4" t="s">
        <v>830</v>
      </c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879</v>
      </c>
      <c r="B77" s="4" t="s">
        <v>774</v>
      </c>
      <c r="C77" s="4" t="s">
        <v>879</v>
      </c>
      <c r="D77" s="4" t="s">
        <v>882</v>
      </c>
      <c r="E77" s="4" t="s">
        <v>883</v>
      </c>
      <c r="F77" s="4"/>
      <c r="G77" s="4"/>
      <c r="H77" s="4"/>
      <c r="I77" s="4"/>
      <c r="J77" s="32">
        <f>COUNTIF(TableFields[Field],Columns[[#This Row],[Column]])</f>
        <v>1</v>
      </c>
    </row>
    <row r="78" spans="1:10" x14ac:dyDescent="0.25">
      <c r="A78" s="4" t="s">
        <v>884</v>
      </c>
      <c r="B78" s="4" t="s">
        <v>828</v>
      </c>
      <c r="C78" s="4" t="s">
        <v>884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x14ac:dyDescent="0.25">
      <c r="A79" s="4" t="s">
        <v>880</v>
      </c>
      <c r="B79" s="5" t="s">
        <v>774</v>
      </c>
      <c r="C79" s="4" t="s">
        <v>880</v>
      </c>
      <c r="D79" s="4" t="s">
        <v>882</v>
      </c>
      <c r="E79" s="4" t="s">
        <v>883</v>
      </c>
      <c r="F79" s="5"/>
      <c r="G79" s="5"/>
      <c r="H79" s="5"/>
      <c r="I79" s="5"/>
      <c r="J79" s="32">
        <f>COUNTIF(TableFields[Field],Columns[[#This Row],[Column]])</f>
        <v>1</v>
      </c>
    </row>
    <row r="80" spans="1:10" x14ac:dyDescent="0.25">
      <c r="A80" s="4" t="s">
        <v>885</v>
      </c>
      <c r="B80" s="4" t="s">
        <v>828</v>
      </c>
      <c r="C80" s="4" t="s">
        <v>885</v>
      </c>
      <c r="D80" s="4" t="s">
        <v>881</v>
      </c>
      <c r="E80" s="4" t="s">
        <v>830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886</v>
      </c>
      <c r="B81" s="4" t="s">
        <v>770</v>
      </c>
      <c r="C81" s="4" t="s">
        <v>886</v>
      </c>
      <c r="D81" s="4">
        <v>5</v>
      </c>
      <c r="E81" s="4" t="s">
        <v>772</v>
      </c>
      <c r="F81" s="4" t="s">
        <v>771</v>
      </c>
      <c r="G81" s="4"/>
      <c r="H81" s="4"/>
      <c r="I81" s="4"/>
      <c r="J81" s="32">
        <f>COUNTIF(TableFields[Field],Columns[[#This Row],[Column]])</f>
        <v>2</v>
      </c>
    </row>
    <row r="82" spans="1:10" x14ac:dyDescent="0.25">
      <c r="A82" s="4" t="s">
        <v>887</v>
      </c>
      <c r="B82" s="4" t="s">
        <v>770</v>
      </c>
      <c r="C82" s="4" t="s">
        <v>887</v>
      </c>
      <c r="D82" s="4">
        <v>6</v>
      </c>
      <c r="E82" s="4" t="s">
        <v>772</v>
      </c>
      <c r="F82" s="4" t="s">
        <v>771</v>
      </c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894</v>
      </c>
      <c r="B83" s="4" t="s">
        <v>878</v>
      </c>
      <c r="C83" s="4" t="s">
        <v>894</v>
      </c>
      <c r="D83" s="4"/>
      <c r="E83" s="4" t="s">
        <v>838</v>
      </c>
      <c r="F83" s="4"/>
      <c r="G83" s="4"/>
      <c r="H83" s="4"/>
      <c r="I83" s="4"/>
      <c r="J83" s="58">
        <f>COUNTIF(TableFields[Field],Columns[[#This Row],[Column]])</f>
        <v>1</v>
      </c>
    </row>
    <row r="84" spans="1:10" x14ac:dyDescent="0.25">
      <c r="A84" s="4" t="s">
        <v>897</v>
      </c>
      <c r="B84" s="4" t="s">
        <v>774</v>
      </c>
      <c r="C84" s="4" t="s">
        <v>35</v>
      </c>
      <c r="D84" s="4" t="s">
        <v>898</v>
      </c>
      <c r="E84" s="4" t="s">
        <v>899</v>
      </c>
      <c r="F84" s="4"/>
      <c r="G84" s="4"/>
      <c r="H84" s="4"/>
      <c r="I84" s="4"/>
      <c r="J84" s="58">
        <f>COUNTIF(TableFields[Field],Columns[[#This Row],[Column]])</f>
        <v>0</v>
      </c>
    </row>
    <row r="85" spans="1:10" x14ac:dyDescent="0.25">
      <c r="A85" s="4" t="s">
        <v>900</v>
      </c>
      <c r="B85" s="4" t="s">
        <v>782</v>
      </c>
      <c r="C85" s="4" t="s">
        <v>64</v>
      </c>
      <c r="D85" s="4" t="s">
        <v>75</v>
      </c>
      <c r="E85" s="4"/>
      <c r="F85" s="4"/>
      <c r="G85" s="4"/>
      <c r="H85" s="4"/>
      <c r="I85" s="4"/>
      <c r="J85" s="58">
        <f>COUNTIF(TableFields[Field],Columns[[#This Row],[Column]])</f>
        <v>2</v>
      </c>
    </row>
    <row r="86" spans="1:10" x14ac:dyDescent="0.25">
      <c r="A86" s="4" t="s">
        <v>911</v>
      </c>
      <c r="B86" s="4" t="s">
        <v>794</v>
      </c>
      <c r="C86" s="4" t="s">
        <v>64</v>
      </c>
      <c r="D86" s="4" t="s">
        <v>75</v>
      </c>
      <c r="E86" s="4"/>
      <c r="F86" s="4"/>
      <c r="G86" s="4"/>
      <c r="H86" s="4"/>
      <c r="I86" s="4"/>
      <c r="J86" s="58">
        <f>COUNTIF(TableFields[Field],Columns[[#This Row],[Column]])</f>
        <v>4</v>
      </c>
    </row>
    <row r="87" spans="1:10" x14ac:dyDescent="0.25">
      <c r="A87" s="4" t="s">
        <v>902</v>
      </c>
      <c r="B87" s="4" t="s">
        <v>842</v>
      </c>
      <c r="C87" s="4" t="s">
        <v>903</v>
      </c>
      <c r="D87" s="4"/>
      <c r="E87" s="4" t="s">
        <v>772</v>
      </c>
      <c r="F87" s="4"/>
      <c r="G87" s="4"/>
      <c r="H87" s="4"/>
      <c r="I87" s="4"/>
      <c r="J87" s="58">
        <f>COUNTIF(TableFields[Field],Columns[[#This Row],[Column]])</f>
        <v>1</v>
      </c>
    </row>
    <row r="88" spans="1:10" x14ac:dyDescent="0.25">
      <c r="A88" s="4" t="s">
        <v>904</v>
      </c>
      <c r="B88" s="4" t="s">
        <v>842</v>
      </c>
      <c r="C88" s="4" t="s">
        <v>905</v>
      </c>
      <c r="D88" s="4"/>
      <c r="E88" s="4" t="s">
        <v>772</v>
      </c>
      <c r="F88" s="4"/>
      <c r="G88" s="4"/>
      <c r="H88" s="4"/>
      <c r="I88" s="4"/>
      <c r="J88" s="58">
        <f>COUNTIF(TableFields[Field],Columns[[#This Row],[Column]])</f>
        <v>1</v>
      </c>
    </row>
    <row r="89" spans="1:10" x14ac:dyDescent="0.25">
      <c r="A89" s="4" t="s">
        <v>906</v>
      </c>
      <c r="B89" s="4" t="s">
        <v>774</v>
      </c>
      <c r="C89" s="4" t="s">
        <v>777</v>
      </c>
      <c r="D89" s="4" t="s">
        <v>907</v>
      </c>
      <c r="E89" s="4" t="s">
        <v>908</v>
      </c>
      <c r="F89" s="4" t="s">
        <v>772</v>
      </c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912</v>
      </c>
      <c r="B90" s="4" t="s">
        <v>782</v>
      </c>
      <c r="C90" s="4" t="s">
        <v>913</v>
      </c>
      <c r="D90" s="4" t="s">
        <v>909</v>
      </c>
      <c r="E90" s="4"/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914</v>
      </c>
      <c r="B91" s="4" t="s">
        <v>828</v>
      </c>
      <c r="C91" s="4" t="s">
        <v>914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 x14ac:dyDescent="0.25">
      <c r="A92" s="4" t="s">
        <v>915</v>
      </c>
      <c r="B92" s="4" t="s">
        <v>828</v>
      </c>
      <c r="C92" s="4" t="s">
        <v>915</v>
      </c>
      <c r="D92" s="4" t="s">
        <v>829</v>
      </c>
      <c r="E92" s="4" t="s">
        <v>830</v>
      </c>
      <c r="F92" s="4"/>
      <c r="G92" s="4"/>
      <c r="H92" s="4"/>
      <c r="I92" s="4"/>
      <c r="J92" s="58">
        <f>COUNTIF(TableFields[Field],Columns[[#This Row],[Column]])</f>
        <v>2</v>
      </c>
    </row>
    <row r="93" spans="1:10" x14ac:dyDescent="0.25">
      <c r="A93" s="4" t="s">
        <v>979</v>
      </c>
      <c r="B93" s="4" t="s">
        <v>828</v>
      </c>
      <c r="C93" s="4" t="s">
        <v>979</v>
      </c>
      <c r="D93" s="4" t="s">
        <v>829</v>
      </c>
      <c r="E93" s="4" t="s">
        <v>830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916</v>
      </c>
      <c r="B94" s="4" t="s">
        <v>770</v>
      </c>
      <c r="C94" s="4" t="s">
        <v>916</v>
      </c>
      <c r="D94" s="4">
        <v>5</v>
      </c>
      <c r="E94" s="4" t="s">
        <v>772</v>
      </c>
      <c r="F94" s="4" t="s">
        <v>771</v>
      </c>
      <c r="G94" s="4"/>
      <c r="H94" s="4"/>
      <c r="I94" s="4"/>
      <c r="J94" s="58">
        <f>COUNTIF(TableFields[Field],Columns[[#This Row],[Column]])</f>
        <v>3</v>
      </c>
    </row>
    <row r="95" spans="1:10" x14ac:dyDescent="0.25">
      <c r="A95" s="4" t="s">
        <v>869</v>
      </c>
      <c r="B95" s="4" t="s">
        <v>770</v>
      </c>
      <c r="C95" s="4" t="s">
        <v>869</v>
      </c>
      <c r="D95" s="4">
        <v>5</v>
      </c>
      <c r="E95" s="4" t="s">
        <v>772</v>
      </c>
      <c r="F95" s="4" t="s">
        <v>771</v>
      </c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918</v>
      </c>
      <c r="B96" s="4" t="s">
        <v>794</v>
      </c>
      <c r="C96" s="4" t="s">
        <v>919</v>
      </c>
      <c r="D96" s="4" t="s">
        <v>909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920</v>
      </c>
      <c r="B97" s="4" t="s">
        <v>794</v>
      </c>
      <c r="C97" s="4" t="s">
        <v>921</v>
      </c>
      <c r="D97" s="4" t="s">
        <v>909</v>
      </c>
      <c r="E97" s="4"/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922</v>
      </c>
      <c r="B98" s="4" t="s">
        <v>794</v>
      </c>
      <c r="C98" s="4" t="s">
        <v>924</v>
      </c>
      <c r="D98" s="4" t="s">
        <v>75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923</v>
      </c>
      <c r="B99" s="4" t="s">
        <v>843</v>
      </c>
      <c r="C99" s="4" t="s">
        <v>925</v>
      </c>
      <c r="D99" s="4"/>
      <c r="E99" s="4" t="s">
        <v>772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926</v>
      </c>
      <c r="B100" s="4" t="s">
        <v>828</v>
      </c>
      <c r="C100" s="4" t="s">
        <v>926</v>
      </c>
      <c r="D100" s="4" t="s">
        <v>829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928</v>
      </c>
      <c r="B101" s="4" t="s">
        <v>770</v>
      </c>
      <c r="C101" s="4" t="s">
        <v>928</v>
      </c>
      <c r="D101" s="4">
        <v>15</v>
      </c>
      <c r="E101" s="4" t="s">
        <v>772</v>
      </c>
      <c r="F101" s="4" t="s">
        <v>771</v>
      </c>
      <c r="G101" s="4"/>
      <c r="H101" s="4"/>
      <c r="I101" s="4"/>
      <c r="J101" s="58">
        <f>COUNTIF(TableFields[Field],Columns[[#This Row],[Column]])</f>
        <v>1</v>
      </c>
    </row>
    <row r="102" spans="1:10" x14ac:dyDescent="0.25">
      <c r="A102" s="4" t="s">
        <v>929</v>
      </c>
      <c r="B102" s="4" t="s">
        <v>828</v>
      </c>
      <c r="C102" s="4" t="s">
        <v>929</v>
      </c>
      <c r="D102" s="4" t="s">
        <v>881</v>
      </c>
      <c r="E102" s="4" t="s">
        <v>830</v>
      </c>
      <c r="F102" s="4"/>
      <c r="G102" s="4"/>
      <c r="H102" s="4"/>
      <c r="I102" s="4"/>
      <c r="J102" s="58">
        <f>COUNTIF(TableFields[Field],Columns[[#This Row],[Column]])</f>
        <v>1</v>
      </c>
    </row>
    <row r="103" spans="1:10" x14ac:dyDescent="0.25">
      <c r="A103" s="4" t="s">
        <v>930</v>
      </c>
      <c r="B103" s="4" t="s">
        <v>770</v>
      </c>
      <c r="C103" s="4" t="s">
        <v>931</v>
      </c>
      <c r="D103" s="4">
        <v>15</v>
      </c>
      <c r="E103" s="4" t="s">
        <v>772</v>
      </c>
      <c r="F103" s="4"/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932</v>
      </c>
      <c r="B104" s="4" t="s">
        <v>774</v>
      </c>
      <c r="C104" s="4" t="s">
        <v>914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933</v>
      </c>
      <c r="B105" s="4" t="s">
        <v>774</v>
      </c>
      <c r="C105" s="4" t="s">
        <v>957</v>
      </c>
      <c r="D105" s="4" t="s">
        <v>956</v>
      </c>
      <c r="E105" s="4" t="s">
        <v>772</v>
      </c>
      <c r="F105" s="4" t="s">
        <v>960</v>
      </c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935</v>
      </c>
      <c r="B106" s="4" t="s">
        <v>774</v>
      </c>
      <c r="C106" s="4" t="s">
        <v>934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936</v>
      </c>
      <c r="B107" s="4" t="s">
        <v>794</v>
      </c>
      <c r="C107" s="4" t="s">
        <v>927</v>
      </c>
      <c r="D107" s="4" t="s">
        <v>914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937</v>
      </c>
      <c r="B108" s="4" t="s">
        <v>774</v>
      </c>
      <c r="C108" s="4" t="s">
        <v>958</v>
      </c>
      <c r="D108" s="4" t="s">
        <v>955</v>
      </c>
      <c r="E108" s="4" t="s">
        <v>772</v>
      </c>
      <c r="F108" s="4" t="s">
        <v>959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938</v>
      </c>
      <c r="B109" s="4" t="s">
        <v>774</v>
      </c>
      <c r="C109" s="4" t="s">
        <v>948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939</v>
      </c>
      <c r="B110" s="4" t="s">
        <v>774</v>
      </c>
      <c r="C110" s="4" t="s">
        <v>947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940</v>
      </c>
      <c r="B111" s="4" t="s">
        <v>774</v>
      </c>
      <c r="C111" s="4" t="s">
        <v>946</v>
      </c>
      <c r="D111" s="4" t="s">
        <v>950</v>
      </c>
      <c r="E111" s="4" t="s">
        <v>772</v>
      </c>
      <c r="F111" s="4" t="s">
        <v>954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941</v>
      </c>
      <c r="B112" s="4" t="s">
        <v>774</v>
      </c>
      <c r="C112" s="4" t="s">
        <v>945</v>
      </c>
      <c r="D112" s="4" t="s">
        <v>949</v>
      </c>
      <c r="E112" s="4" t="s">
        <v>772</v>
      </c>
      <c r="F112" s="4" t="s">
        <v>952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942</v>
      </c>
      <c r="B113" s="4" t="s">
        <v>774</v>
      </c>
      <c r="C113" s="4" t="s">
        <v>944</v>
      </c>
      <c r="D113" s="4" t="s">
        <v>951</v>
      </c>
      <c r="E113" s="4" t="s">
        <v>772</v>
      </c>
      <c r="F113" s="4" t="s">
        <v>953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943</v>
      </c>
      <c r="B114" s="4" t="s">
        <v>770</v>
      </c>
      <c r="C114" s="4" t="s">
        <v>926</v>
      </c>
      <c r="D114" s="4">
        <v>15</v>
      </c>
      <c r="E114" s="4" t="s">
        <v>772</v>
      </c>
      <c r="F114" s="4"/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963</v>
      </c>
      <c r="B115" s="4" t="s">
        <v>794</v>
      </c>
      <c r="C115" s="4" t="s">
        <v>849</v>
      </c>
      <c r="D115" s="4" t="s">
        <v>75</v>
      </c>
      <c r="E115" s="4"/>
      <c r="F115" s="4"/>
      <c r="G115" s="4"/>
      <c r="H115" s="4"/>
      <c r="I115" s="4"/>
      <c r="J115" s="58">
        <f>COUNTIF(TableFields[Field],Columns[[#This Row],[Column]])</f>
        <v>3</v>
      </c>
    </row>
    <row r="116" spans="1:10" x14ac:dyDescent="0.25">
      <c r="A116" s="4" t="s">
        <v>965</v>
      </c>
      <c r="B116" s="4" t="s">
        <v>774</v>
      </c>
      <c r="C116" s="4" t="s">
        <v>964</v>
      </c>
      <c r="D116" s="4" t="s">
        <v>966</v>
      </c>
      <c r="E116" s="4" t="s">
        <v>772</v>
      </c>
      <c r="F116" s="4" t="s">
        <v>967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968</v>
      </c>
      <c r="B117" s="4" t="s">
        <v>794</v>
      </c>
      <c r="C117" s="4" t="s">
        <v>969</v>
      </c>
      <c r="D117" s="4" t="s">
        <v>961</v>
      </c>
      <c r="E117" s="4"/>
      <c r="F117" s="4"/>
      <c r="G117" s="4"/>
      <c r="H117" s="4"/>
      <c r="I117" s="4"/>
      <c r="J117" s="58">
        <f>COUNTIF(TableFields[Field],Columns[[#This Row],[Column]])</f>
        <v>2</v>
      </c>
    </row>
    <row r="118" spans="1:10" x14ac:dyDescent="0.25">
      <c r="A118" s="4" t="s">
        <v>970</v>
      </c>
      <c r="B118" s="4" t="s">
        <v>828</v>
      </c>
      <c r="C118" s="4" t="s">
        <v>970</v>
      </c>
      <c r="D118" s="4" t="s">
        <v>829</v>
      </c>
      <c r="E118" s="4" t="s">
        <v>830</v>
      </c>
      <c r="F118" s="4"/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971</v>
      </c>
      <c r="B119" s="4" t="s">
        <v>782</v>
      </c>
      <c r="C119" s="4" t="s">
        <v>914</v>
      </c>
      <c r="D119" s="4" t="s">
        <v>914</v>
      </c>
      <c r="E119" s="4"/>
      <c r="F119" s="4"/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2" t="s">
        <v>1274</v>
      </c>
      <c r="B120" s="2" t="s">
        <v>798</v>
      </c>
      <c r="C120" s="2" t="s">
        <v>1274</v>
      </c>
      <c r="D120" s="2">
        <v>200</v>
      </c>
      <c r="E120" s="2" t="s">
        <v>772</v>
      </c>
      <c r="F120" s="2"/>
      <c r="G120" s="2"/>
      <c r="H120" s="2"/>
      <c r="I120" s="2"/>
      <c r="J120" s="59">
        <f>COUNTIF(TableFields[Field],Columns[[#This Row],[Column]])</f>
        <v>1</v>
      </c>
    </row>
    <row r="121" spans="1:10" x14ac:dyDescent="0.25">
      <c r="A121" s="4" t="s">
        <v>972</v>
      </c>
      <c r="B121" s="4" t="s">
        <v>774</v>
      </c>
      <c r="C121" s="2" t="s">
        <v>1283</v>
      </c>
      <c r="D121" s="4" t="s">
        <v>973</v>
      </c>
      <c r="E121" s="5" t="s">
        <v>772</v>
      </c>
      <c r="F121" s="4" t="s">
        <v>974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975</v>
      </c>
      <c r="B122" s="4" t="s">
        <v>774</v>
      </c>
      <c r="C122" s="2" t="s">
        <v>1284</v>
      </c>
      <c r="D122" s="4" t="s">
        <v>976</v>
      </c>
      <c r="E122" s="4" t="s">
        <v>772</v>
      </c>
      <c r="F122" s="4" t="s">
        <v>977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978</v>
      </c>
      <c r="B123" s="4" t="s">
        <v>828</v>
      </c>
      <c r="C123" s="4" t="s">
        <v>979</v>
      </c>
      <c r="D123" s="4" t="s">
        <v>829</v>
      </c>
      <c r="E123" s="2" t="s">
        <v>830</v>
      </c>
      <c r="F123" s="4"/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2" t="s">
        <v>1275</v>
      </c>
      <c r="B124" s="2" t="s">
        <v>770</v>
      </c>
      <c r="C124" s="2" t="s">
        <v>1279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 x14ac:dyDescent="0.25">
      <c r="A125" s="2" t="s">
        <v>1276</v>
      </c>
      <c r="B125" s="2" t="s">
        <v>770</v>
      </c>
      <c r="C125" s="2" t="s">
        <v>1280</v>
      </c>
      <c r="D125" s="2">
        <v>15</v>
      </c>
      <c r="E125" s="2" t="s">
        <v>772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 x14ac:dyDescent="0.25">
      <c r="A126" s="2" t="s">
        <v>1277</v>
      </c>
      <c r="B126" s="2" t="s">
        <v>770</v>
      </c>
      <c r="C126" s="2" t="s">
        <v>1281</v>
      </c>
      <c r="D126" s="2">
        <v>15</v>
      </c>
      <c r="E126" s="2" t="s">
        <v>772</v>
      </c>
      <c r="F126" s="2"/>
      <c r="G126" s="2"/>
      <c r="H126" s="2"/>
      <c r="I126" s="2"/>
      <c r="J126" s="59">
        <f>COUNTIF(TableFields[Field],Columns[[#This Row],[Column]])</f>
        <v>1</v>
      </c>
    </row>
    <row r="127" spans="1:10" x14ac:dyDescent="0.25">
      <c r="A127" s="2" t="s">
        <v>1278</v>
      </c>
      <c r="B127" s="2" t="s">
        <v>878</v>
      </c>
      <c r="C127" s="2" t="s">
        <v>1282</v>
      </c>
      <c r="D127" s="2"/>
      <c r="E127" s="2" t="s">
        <v>838</v>
      </c>
      <c r="F127" s="2"/>
      <c r="G127" s="2"/>
      <c r="H127" s="2"/>
      <c r="I127" s="2"/>
      <c r="J127" s="59">
        <f>COUNTIF(TableFields[Field],Columns[[#This Row],[Column]])</f>
        <v>1</v>
      </c>
    </row>
    <row r="128" spans="1:10" x14ac:dyDescent="0.25">
      <c r="A128" s="4" t="s">
        <v>981</v>
      </c>
      <c r="B128" s="4" t="s">
        <v>794</v>
      </c>
      <c r="C128" s="4" t="s">
        <v>983</v>
      </c>
      <c r="D128" s="4" t="s">
        <v>914</v>
      </c>
      <c r="E128" s="4"/>
      <c r="F128" s="4"/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982</v>
      </c>
      <c r="B129" s="4" t="s">
        <v>794</v>
      </c>
      <c r="C129" s="4" t="s">
        <v>984</v>
      </c>
      <c r="D129" s="4" t="s">
        <v>914</v>
      </c>
      <c r="E129" s="4"/>
      <c r="F129" s="4"/>
      <c r="G129" s="4"/>
      <c r="H129" s="4"/>
      <c r="I129" s="4"/>
      <c r="J129" s="58">
        <f>COUNTIF(TableFields[Field],Columns[[#This Row],[Column]])</f>
        <v>1</v>
      </c>
    </row>
    <row r="130" spans="1:10" x14ac:dyDescent="0.25">
      <c r="A130" s="4" t="s">
        <v>1826</v>
      </c>
      <c r="B130" s="4" t="s">
        <v>798</v>
      </c>
      <c r="C130" s="4" t="s">
        <v>1826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2</v>
      </c>
    </row>
    <row r="131" spans="1:10" x14ac:dyDescent="0.25">
      <c r="A131" s="4" t="s">
        <v>1827</v>
      </c>
      <c r="B131" s="4" t="s">
        <v>798</v>
      </c>
      <c r="C131" s="4" t="s">
        <v>1827</v>
      </c>
      <c r="D131" s="4">
        <v>15</v>
      </c>
      <c r="E131" s="4" t="s">
        <v>772</v>
      </c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1828</v>
      </c>
      <c r="B132" s="4" t="s">
        <v>798</v>
      </c>
      <c r="C132" s="4" t="s">
        <v>1828</v>
      </c>
      <c r="D132" s="4">
        <v>15</v>
      </c>
      <c r="E132" s="4" t="s">
        <v>772</v>
      </c>
      <c r="F132" s="4"/>
      <c r="G132" s="4"/>
      <c r="H132" s="4"/>
      <c r="I132" s="4"/>
      <c r="J132" s="58">
        <f>COUNTIF(TableFields[Field],Columns[[#This Row],[Column]])</f>
        <v>1</v>
      </c>
    </row>
    <row r="133" spans="1:10" x14ac:dyDescent="0.25">
      <c r="A133" s="4" t="s">
        <v>1748</v>
      </c>
      <c r="B133" s="4" t="s">
        <v>770</v>
      </c>
      <c r="C133" s="4" t="s">
        <v>1748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5</v>
      </c>
    </row>
    <row r="134" spans="1:10" x14ac:dyDescent="0.25">
      <c r="A134" s="4" t="s">
        <v>1781</v>
      </c>
      <c r="B134" s="4" t="s">
        <v>770</v>
      </c>
      <c r="C134" s="4" t="s">
        <v>1781</v>
      </c>
      <c r="D134" s="4">
        <v>30</v>
      </c>
      <c r="E134" s="4" t="s">
        <v>772</v>
      </c>
      <c r="F134" s="4" t="s">
        <v>771</v>
      </c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1782</v>
      </c>
      <c r="B135" s="4" t="s">
        <v>770</v>
      </c>
      <c r="C135" s="4" t="s">
        <v>1782</v>
      </c>
      <c r="D135" s="4">
        <v>30</v>
      </c>
      <c r="E135" s="4" t="s">
        <v>772</v>
      </c>
      <c r="F135" s="4" t="s">
        <v>771</v>
      </c>
      <c r="G135" s="4"/>
      <c r="H135" s="4"/>
      <c r="I135" s="4"/>
      <c r="J135" s="58">
        <f>COUNTIF(TableFields[Field],Columns[[#This Row],[Column]])</f>
        <v>1</v>
      </c>
    </row>
    <row r="136" spans="1:10" x14ac:dyDescent="0.25">
      <c r="A136" s="4" t="s">
        <v>1785</v>
      </c>
      <c r="B136" s="4" t="s">
        <v>774</v>
      </c>
      <c r="C136" s="4" t="s">
        <v>1784</v>
      </c>
      <c r="D136" s="4" t="s">
        <v>1786</v>
      </c>
      <c r="E136" s="4" t="s">
        <v>772</v>
      </c>
      <c r="F136" s="4" t="s">
        <v>1787</v>
      </c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1829</v>
      </c>
      <c r="B137" s="4" t="s">
        <v>774</v>
      </c>
      <c r="C137" s="4" t="s">
        <v>1829</v>
      </c>
      <c r="D137" s="4" t="s">
        <v>1830</v>
      </c>
      <c r="E137" s="4" t="s">
        <v>772</v>
      </c>
      <c r="F137" s="4" t="s">
        <v>1787</v>
      </c>
      <c r="G137" s="4"/>
      <c r="H137" s="4"/>
      <c r="I137" s="4"/>
      <c r="J137" s="58">
        <f>COUNTIF(TableFields[Field],Columns[[#This Row],[Column]])</f>
        <v>2</v>
      </c>
    </row>
    <row r="138" spans="1:10" x14ac:dyDescent="0.25">
      <c r="A138" s="4" t="s">
        <v>1788</v>
      </c>
      <c r="B138" s="4" t="s">
        <v>798</v>
      </c>
      <c r="C138" s="4" t="s">
        <v>1788</v>
      </c>
      <c r="D138" s="4">
        <v>60</v>
      </c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1789</v>
      </c>
      <c r="B139" s="4" t="s">
        <v>798</v>
      </c>
      <c r="C139" s="4" t="s">
        <v>1789</v>
      </c>
      <c r="D139" s="4">
        <v>60</v>
      </c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 x14ac:dyDescent="0.25">
      <c r="A140" s="4" t="s">
        <v>1790</v>
      </c>
      <c r="B140" s="4" t="s">
        <v>842</v>
      </c>
      <c r="C140" s="4" t="s">
        <v>1790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1819</v>
      </c>
      <c r="B141" s="4" t="s">
        <v>1821</v>
      </c>
      <c r="C141" s="4" t="s">
        <v>1819</v>
      </c>
      <c r="D141" s="4"/>
      <c r="E141" s="4" t="s">
        <v>772</v>
      </c>
      <c r="F141" s="4"/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1820</v>
      </c>
      <c r="B142" s="4" t="s">
        <v>1821</v>
      </c>
      <c r="C142" s="4" t="s">
        <v>1820</v>
      </c>
      <c r="D142" s="4"/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1837</v>
      </c>
      <c r="B143" s="4" t="s">
        <v>1821</v>
      </c>
      <c r="C143" s="4" t="s">
        <v>1838</v>
      </c>
      <c r="D143" s="4"/>
      <c r="E143" s="4" t="s">
        <v>772</v>
      </c>
      <c r="F143" s="4" t="s">
        <v>830</v>
      </c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1822</v>
      </c>
      <c r="B144" s="4" t="s">
        <v>774</v>
      </c>
      <c r="C144" s="4" t="s">
        <v>964</v>
      </c>
      <c r="D144" s="4" t="s">
        <v>1823</v>
      </c>
      <c r="E144" s="4" t="s">
        <v>772</v>
      </c>
      <c r="F144" s="4" t="s">
        <v>1824</v>
      </c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1841</v>
      </c>
      <c r="B145" s="4" t="s">
        <v>794</v>
      </c>
      <c r="C145" s="4" t="s">
        <v>913</v>
      </c>
      <c r="D145" s="4" t="s">
        <v>909</v>
      </c>
      <c r="E145" s="4"/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1842</v>
      </c>
      <c r="B146" s="4" t="s">
        <v>828</v>
      </c>
      <c r="C146" s="4" t="s">
        <v>1843</v>
      </c>
      <c r="D146" s="4" t="s">
        <v>829</v>
      </c>
      <c r="E146" s="4" t="s">
        <v>830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1856</v>
      </c>
      <c r="B147" s="4" t="s">
        <v>770</v>
      </c>
      <c r="C147" s="4" t="s">
        <v>1855</v>
      </c>
      <c r="D147" s="4">
        <v>15</v>
      </c>
      <c r="E147" s="4" t="s">
        <v>772</v>
      </c>
      <c r="F147" s="4" t="s">
        <v>771</v>
      </c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1857</v>
      </c>
      <c r="B148" s="4" t="s">
        <v>798</v>
      </c>
      <c r="C148" s="4" t="s">
        <v>1858</v>
      </c>
      <c r="D148" s="4">
        <v>30</v>
      </c>
      <c r="E148" s="4" t="s">
        <v>772</v>
      </c>
      <c r="F148" s="4" t="s">
        <v>771</v>
      </c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1892</v>
      </c>
      <c r="B149" s="4" t="s">
        <v>798</v>
      </c>
      <c r="C149" s="4" t="s">
        <v>1892</v>
      </c>
      <c r="D149" s="4">
        <v>15</v>
      </c>
      <c r="E149" s="4" t="s">
        <v>772</v>
      </c>
      <c r="F149" s="4"/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5" t="s">
        <v>985</v>
      </c>
      <c r="B150" s="5" t="s">
        <v>770</v>
      </c>
      <c r="C150" s="5" t="s">
        <v>986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4</v>
      </c>
    </row>
    <row r="151" spans="1:10" x14ac:dyDescent="0.25">
      <c r="A151" s="5" t="s">
        <v>987</v>
      </c>
      <c r="B151" s="5" t="s">
        <v>770</v>
      </c>
      <c r="C151" s="5" t="s">
        <v>988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4</v>
      </c>
    </row>
    <row r="152" spans="1:10" x14ac:dyDescent="0.25">
      <c r="A152" s="5" t="s">
        <v>989</v>
      </c>
      <c r="B152" s="5" t="s">
        <v>770</v>
      </c>
      <c r="C152" s="5" t="s">
        <v>990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4</v>
      </c>
    </row>
    <row r="153" spans="1:10" x14ac:dyDescent="0.25">
      <c r="A153" s="5" t="s">
        <v>991</v>
      </c>
      <c r="B153" s="5" t="s">
        <v>770</v>
      </c>
      <c r="C153" s="5" t="s">
        <v>992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 x14ac:dyDescent="0.25">
      <c r="A154" s="5" t="s">
        <v>993</v>
      </c>
      <c r="B154" s="5" t="s">
        <v>770</v>
      </c>
      <c r="C154" s="5" t="s">
        <v>994</v>
      </c>
      <c r="D154" s="5">
        <v>20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 x14ac:dyDescent="0.25">
      <c r="A155" s="5" t="s">
        <v>995</v>
      </c>
      <c r="B155" s="5" t="s">
        <v>828</v>
      </c>
      <c r="C155" s="5" t="s">
        <v>996</v>
      </c>
      <c r="D155" s="5" t="s">
        <v>1031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 x14ac:dyDescent="0.25">
      <c r="A156" s="5" t="s">
        <v>997</v>
      </c>
      <c r="B156" s="5" t="s">
        <v>828</v>
      </c>
      <c r="C156" s="5" t="s">
        <v>998</v>
      </c>
      <c r="D156" s="5" t="s">
        <v>1031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 x14ac:dyDescent="0.25">
      <c r="A157" s="5" t="s">
        <v>999</v>
      </c>
      <c r="B157" s="5" t="s">
        <v>842</v>
      </c>
      <c r="C157" s="5" t="s">
        <v>1000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4</v>
      </c>
    </row>
    <row r="158" spans="1:10" x14ac:dyDescent="0.25">
      <c r="A158" s="5" t="s">
        <v>1001</v>
      </c>
      <c r="B158" s="5" t="s">
        <v>770</v>
      </c>
      <c r="C158" s="5" t="s">
        <v>1002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3</v>
      </c>
    </row>
    <row r="159" spans="1:10" x14ac:dyDescent="0.25">
      <c r="A159" s="5" t="s">
        <v>1003</v>
      </c>
      <c r="B159" s="5" t="s">
        <v>770</v>
      </c>
      <c r="C159" s="5" t="s">
        <v>1004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3</v>
      </c>
    </row>
    <row r="160" spans="1:10" x14ac:dyDescent="0.25">
      <c r="A160" s="5" t="s">
        <v>1005</v>
      </c>
      <c r="B160" s="5" t="s">
        <v>770</v>
      </c>
      <c r="C160" s="5" t="s">
        <v>1006</v>
      </c>
      <c r="D160" s="5">
        <v>15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4</v>
      </c>
    </row>
    <row r="161" spans="1:10" x14ac:dyDescent="0.25">
      <c r="A161" s="5" t="s">
        <v>1007</v>
      </c>
      <c r="B161" s="5" t="s">
        <v>798</v>
      </c>
      <c r="C161" s="5" t="s">
        <v>1030</v>
      </c>
      <c r="D161" s="5">
        <v>60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 x14ac:dyDescent="0.25">
      <c r="A162" s="5" t="s">
        <v>1008</v>
      </c>
      <c r="B162" s="5" t="s">
        <v>842</v>
      </c>
      <c r="C162" s="5" t="s">
        <v>1009</v>
      </c>
      <c r="D162" s="5"/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x14ac:dyDescent="0.25">
      <c r="A163" s="5" t="s">
        <v>1010</v>
      </c>
      <c r="B163" s="5" t="s">
        <v>842</v>
      </c>
      <c r="C163" s="5" t="s">
        <v>1011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x14ac:dyDescent="0.25">
      <c r="A164" s="5" t="s">
        <v>1012</v>
      </c>
      <c r="B164" s="5" t="s">
        <v>828</v>
      </c>
      <c r="C164" s="5" t="s">
        <v>1013</v>
      </c>
      <c r="D164" s="5" t="s">
        <v>829</v>
      </c>
      <c r="E164" s="5" t="s">
        <v>830</v>
      </c>
      <c r="F164" s="5"/>
      <c r="G164" s="5"/>
      <c r="H164" s="5"/>
      <c r="I164" s="5"/>
      <c r="J164" s="32">
        <f>COUNTIF(TableFields[Field],Columns[[#This Row],[Column]])</f>
        <v>3</v>
      </c>
    </row>
    <row r="165" spans="1:10" x14ac:dyDescent="0.25">
      <c r="A165" s="5" t="s">
        <v>1014</v>
      </c>
      <c r="B165" s="5" t="s">
        <v>828</v>
      </c>
      <c r="C165" s="5" t="s">
        <v>1015</v>
      </c>
      <c r="D165" s="5" t="s">
        <v>866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3</v>
      </c>
    </row>
    <row r="166" spans="1:10" x14ac:dyDescent="0.25">
      <c r="A166" s="5" t="s">
        <v>1016</v>
      </c>
      <c r="B166" s="5" t="s">
        <v>774</v>
      </c>
      <c r="C166" s="5" t="s">
        <v>1017</v>
      </c>
      <c r="D166" s="5" t="s">
        <v>1032</v>
      </c>
      <c r="E166" s="5" t="s">
        <v>1033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x14ac:dyDescent="0.25">
      <c r="A167" s="5" t="s">
        <v>1018</v>
      </c>
      <c r="B167" s="5" t="s">
        <v>774</v>
      </c>
      <c r="C167" s="5" t="s">
        <v>1019</v>
      </c>
      <c r="D167" s="5" t="s">
        <v>1034</v>
      </c>
      <c r="E167" s="5" t="s">
        <v>1035</v>
      </c>
      <c r="F167" s="5"/>
      <c r="G167" s="5"/>
      <c r="H167" s="5"/>
      <c r="I167" s="5"/>
      <c r="J167" s="32">
        <f>COUNTIF(TableFields[Field],Columns[[#This Row],[Column]])</f>
        <v>2</v>
      </c>
    </row>
    <row r="168" spans="1:10" x14ac:dyDescent="0.25">
      <c r="A168" s="5" t="s">
        <v>1028</v>
      </c>
      <c r="B168" s="5" t="s">
        <v>828</v>
      </c>
      <c r="C168" s="5" t="s">
        <v>1029</v>
      </c>
      <c r="D168" s="5" t="s">
        <v>1031</v>
      </c>
      <c r="E168" s="5" t="s">
        <v>838</v>
      </c>
      <c r="F168" s="5"/>
      <c r="G168" s="5"/>
      <c r="H168" s="5"/>
      <c r="I168" s="5"/>
      <c r="J168" s="32">
        <f>COUNTIF(TableFields[Field],Columns[[#This Row],[Column]])</f>
        <v>2</v>
      </c>
    </row>
    <row r="169" spans="1:10" x14ac:dyDescent="0.25">
      <c r="A169" s="5" t="s">
        <v>1036</v>
      </c>
      <c r="B169" s="5" t="s">
        <v>770</v>
      </c>
      <c r="C169" s="5" t="s">
        <v>1037</v>
      </c>
      <c r="D169" s="5">
        <v>15</v>
      </c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x14ac:dyDescent="0.25">
      <c r="A170" s="5" t="s">
        <v>1038</v>
      </c>
      <c r="B170" s="5" t="s">
        <v>770</v>
      </c>
      <c r="C170" s="5" t="s">
        <v>1039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1040</v>
      </c>
      <c r="B171" s="5" t="s">
        <v>798</v>
      </c>
      <c r="C171" s="5" t="s">
        <v>1041</v>
      </c>
      <c r="D171" s="5">
        <v>60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 x14ac:dyDescent="0.25">
      <c r="A172" s="5" t="s">
        <v>1042</v>
      </c>
      <c r="B172" s="5" t="s">
        <v>842</v>
      </c>
      <c r="C172" s="5" t="s">
        <v>1043</v>
      </c>
      <c r="D172" s="5"/>
      <c r="E172" s="5" t="s">
        <v>772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x14ac:dyDescent="0.25">
      <c r="A173" s="5" t="s">
        <v>1044</v>
      </c>
      <c r="B173" s="5" t="s">
        <v>842</v>
      </c>
      <c r="C173" s="5" t="s">
        <v>1045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1046</v>
      </c>
      <c r="B174" s="5" t="s">
        <v>842</v>
      </c>
      <c r="C174" s="5" t="s">
        <v>1047</v>
      </c>
      <c r="D174" s="5"/>
      <c r="E174" s="5" t="s">
        <v>772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1048</v>
      </c>
      <c r="B175" s="5" t="s">
        <v>774</v>
      </c>
      <c r="C175" s="5" t="s">
        <v>1049</v>
      </c>
      <c r="D175" s="5" t="s">
        <v>1064</v>
      </c>
      <c r="E175" s="5" t="s">
        <v>1065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1026</v>
      </c>
      <c r="B176" s="5" t="s">
        <v>774</v>
      </c>
      <c r="C176" s="5" t="s">
        <v>1027</v>
      </c>
      <c r="D176" s="5" t="s">
        <v>955</v>
      </c>
      <c r="E176" s="5" t="s">
        <v>959</v>
      </c>
      <c r="F176" s="5"/>
      <c r="G176" s="5"/>
      <c r="H176" s="5"/>
      <c r="I176" s="5"/>
      <c r="J176" s="32">
        <f>COUNTIF(TableFields[Field],Columns[[#This Row],[Column]])</f>
        <v>3</v>
      </c>
    </row>
    <row r="177" spans="1:10" x14ac:dyDescent="0.25">
      <c r="A177" s="5" t="s">
        <v>1050</v>
      </c>
      <c r="B177" s="5" t="s">
        <v>774</v>
      </c>
      <c r="C177" s="5" t="s">
        <v>1051</v>
      </c>
      <c r="D177" s="5" t="s">
        <v>1066</v>
      </c>
      <c r="E177" s="5" t="s">
        <v>1069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1052</v>
      </c>
      <c r="B178" s="5" t="s">
        <v>842</v>
      </c>
      <c r="C178" s="5" t="s">
        <v>1053</v>
      </c>
      <c r="D178" s="5"/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1054</v>
      </c>
      <c r="B179" s="5" t="s">
        <v>770</v>
      </c>
      <c r="C179" s="5" t="s">
        <v>1055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 x14ac:dyDescent="0.25">
      <c r="A180" s="5" t="s">
        <v>1056</v>
      </c>
      <c r="B180" s="5" t="s">
        <v>770</v>
      </c>
      <c r="C180" s="5" t="s">
        <v>1057</v>
      </c>
      <c r="D180" s="5">
        <v>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 x14ac:dyDescent="0.25">
      <c r="A181" s="5" t="s">
        <v>1058</v>
      </c>
      <c r="B181" s="5" t="s">
        <v>770</v>
      </c>
      <c r="C181" s="5" t="s">
        <v>1059</v>
      </c>
      <c r="D181" s="5">
        <v>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2</v>
      </c>
    </row>
    <row r="182" spans="1:10" x14ac:dyDescent="0.25">
      <c r="A182" s="5" t="s">
        <v>1060</v>
      </c>
      <c r="B182" s="5" t="s">
        <v>770</v>
      </c>
      <c r="C182" s="5" t="s">
        <v>1061</v>
      </c>
      <c r="D182" s="5">
        <v>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2</v>
      </c>
    </row>
    <row r="183" spans="1:10" x14ac:dyDescent="0.25">
      <c r="A183" s="5" t="s">
        <v>1062</v>
      </c>
      <c r="B183" s="5" t="s">
        <v>770</v>
      </c>
      <c r="C183" s="5" t="s">
        <v>1063</v>
      </c>
      <c r="D183" s="5">
        <v>20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2</v>
      </c>
    </row>
    <row r="184" spans="1:10" x14ac:dyDescent="0.25">
      <c r="A184" s="5" t="s">
        <v>1071</v>
      </c>
      <c r="B184" s="5" t="s">
        <v>828</v>
      </c>
      <c r="C184" s="5" t="s">
        <v>1072</v>
      </c>
      <c r="D184" s="5" t="s">
        <v>1070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1073</v>
      </c>
      <c r="B185" s="5" t="s">
        <v>798</v>
      </c>
      <c r="C185" s="5" t="s">
        <v>1074</v>
      </c>
      <c r="D185" s="5">
        <v>60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1075</v>
      </c>
      <c r="B186" s="5" t="s">
        <v>842</v>
      </c>
      <c r="C186" s="5" t="s">
        <v>1076</v>
      </c>
      <c r="D186" s="5"/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1077</v>
      </c>
      <c r="B187" s="5" t="s">
        <v>798</v>
      </c>
      <c r="C187" s="5" t="s">
        <v>1078</v>
      </c>
      <c r="D187" s="5">
        <v>255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1079</v>
      </c>
      <c r="B188" s="5" t="s">
        <v>798</v>
      </c>
      <c r="C188" s="5" t="s">
        <v>1080</v>
      </c>
      <c r="D188" s="5">
        <v>255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1081</v>
      </c>
      <c r="B189" s="5" t="s">
        <v>828</v>
      </c>
      <c r="C189" s="5" t="s">
        <v>1082</v>
      </c>
      <c r="D189" s="5" t="s">
        <v>1070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1020</v>
      </c>
      <c r="B190" s="5" t="s">
        <v>774</v>
      </c>
      <c r="C190" s="5" t="s">
        <v>1021</v>
      </c>
      <c r="D190" s="5" t="s">
        <v>1064</v>
      </c>
      <c r="E190" s="5" t="s">
        <v>772</v>
      </c>
      <c r="F190" s="5" t="s">
        <v>1065</v>
      </c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1022</v>
      </c>
      <c r="B191" s="5" t="s">
        <v>774</v>
      </c>
      <c r="C191" s="5" t="s">
        <v>1023</v>
      </c>
      <c r="D191" s="5" t="s">
        <v>1083</v>
      </c>
      <c r="E191" s="5" t="s">
        <v>772</v>
      </c>
      <c r="F191" s="5" t="s">
        <v>1086</v>
      </c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1024</v>
      </c>
      <c r="B192" s="5" t="s">
        <v>774</v>
      </c>
      <c r="C192" s="5" t="s">
        <v>1025</v>
      </c>
      <c r="D192" s="5" t="s">
        <v>1084</v>
      </c>
      <c r="E192" s="5" t="s">
        <v>772</v>
      </c>
      <c r="F192" s="5" t="s">
        <v>1087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1089</v>
      </c>
      <c r="B193" s="5" t="s">
        <v>770</v>
      </c>
      <c r="C193" s="5" t="s">
        <v>1090</v>
      </c>
      <c r="D193" s="5">
        <v>15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1091</v>
      </c>
      <c r="B194" s="5" t="s">
        <v>774</v>
      </c>
      <c r="C194" s="5" t="s">
        <v>1092</v>
      </c>
      <c r="D194" s="5" t="s">
        <v>1093</v>
      </c>
      <c r="E194" s="5" t="s">
        <v>772</v>
      </c>
      <c r="F194" s="5" t="s">
        <v>1035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1094</v>
      </c>
      <c r="B195" s="5" t="s">
        <v>828</v>
      </c>
      <c r="C195" s="5" t="s">
        <v>1095</v>
      </c>
      <c r="D195" s="5" t="s">
        <v>1031</v>
      </c>
      <c r="E195" s="5" t="s">
        <v>772</v>
      </c>
      <c r="F195" s="5" t="s">
        <v>1271</v>
      </c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1096</v>
      </c>
      <c r="B196" s="5" t="s">
        <v>828</v>
      </c>
      <c r="C196" s="5" t="s">
        <v>1097</v>
      </c>
      <c r="D196" s="5" t="s">
        <v>1031</v>
      </c>
      <c r="E196" s="5" t="s">
        <v>772</v>
      </c>
      <c r="F196" s="5" t="s">
        <v>1272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1098</v>
      </c>
      <c r="B197" s="5" t="s">
        <v>828</v>
      </c>
      <c r="C197" s="5" t="s">
        <v>1099</v>
      </c>
      <c r="D197" s="5" t="s">
        <v>1031</v>
      </c>
      <c r="E197" s="5" t="s">
        <v>772</v>
      </c>
      <c r="F197" s="5" t="s">
        <v>1272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1100</v>
      </c>
      <c r="B198" s="5" t="s">
        <v>828</v>
      </c>
      <c r="C198" s="5" t="s">
        <v>1101</v>
      </c>
      <c r="D198" s="5" t="s">
        <v>1031</v>
      </c>
      <c r="E198" s="5" t="s">
        <v>772</v>
      </c>
      <c r="F198" s="5" t="s">
        <v>1273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1102</v>
      </c>
      <c r="B199" s="5" t="s">
        <v>774</v>
      </c>
      <c r="C199" s="5" t="s">
        <v>1103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1104</v>
      </c>
      <c r="B200" s="5" t="s">
        <v>774</v>
      </c>
      <c r="C200" s="5" t="s">
        <v>1105</v>
      </c>
      <c r="D200" s="5" t="s">
        <v>955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1106</v>
      </c>
      <c r="B201" s="5" t="s">
        <v>774</v>
      </c>
      <c r="C201" s="5" t="s">
        <v>1107</v>
      </c>
      <c r="D201" s="5" t="s">
        <v>955</v>
      </c>
      <c r="E201" s="5" t="s">
        <v>772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1108</v>
      </c>
      <c r="B202" s="5" t="s">
        <v>774</v>
      </c>
      <c r="C202" s="5" t="s">
        <v>1109</v>
      </c>
      <c r="D202" s="5" t="s">
        <v>955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1110</v>
      </c>
      <c r="B203" s="5" t="s">
        <v>798</v>
      </c>
      <c r="C203" s="5" t="s">
        <v>1111</v>
      </c>
      <c r="D203" s="5">
        <v>30</v>
      </c>
      <c r="E203" s="5" t="s">
        <v>772</v>
      </c>
      <c r="F203" s="5" t="s">
        <v>1112</v>
      </c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1113</v>
      </c>
      <c r="B204" s="5" t="s">
        <v>798</v>
      </c>
      <c r="C204" s="5" t="s">
        <v>1114</v>
      </c>
      <c r="D204" s="5">
        <v>30</v>
      </c>
      <c r="E204" s="5" t="s">
        <v>772</v>
      </c>
      <c r="F204" s="5" t="s">
        <v>1112</v>
      </c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1115</v>
      </c>
      <c r="B205" s="5" t="s">
        <v>798</v>
      </c>
      <c r="C205" s="5" t="s">
        <v>1116</v>
      </c>
      <c r="D205" s="5">
        <v>30</v>
      </c>
      <c r="E205" s="5" t="s">
        <v>772</v>
      </c>
      <c r="F205" s="5" t="s">
        <v>1112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1117</v>
      </c>
      <c r="B206" s="5" t="s">
        <v>798</v>
      </c>
      <c r="C206" s="5" t="s">
        <v>1118</v>
      </c>
      <c r="D206" s="5">
        <v>30</v>
      </c>
      <c r="E206" s="5" t="s">
        <v>772</v>
      </c>
      <c r="F206" s="5" t="s">
        <v>1112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1119</v>
      </c>
      <c r="B207" s="5" t="s">
        <v>798</v>
      </c>
      <c r="C207" s="5" t="s">
        <v>1120</v>
      </c>
      <c r="D207" s="5">
        <v>200</v>
      </c>
      <c r="E207" s="5" t="s">
        <v>772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1121</v>
      </c>
      <c r="B208" s="5" t="s">
        <v>774</v>
      </c>
      <c r="C208" s="5" t="s">
        <v>1122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1123</v>
      </c>
      <c r="B209" s="5" t="s">
        <v>774</v>
      </c>
      <c r="C209" s="5" t="s">
        <v>1124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1125</v>
      </c>
      <c r="B210" s="5" t="s">
        <v>774</v>
      </c>
      <c r="C210" s="5" t="s">
        <v>1126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1127</v>
      </c>
      <c r="B211" s="5" t="s">
        <v>774</v>
      </c>
      <c r="C211" s="5" t="s">
        <v>1128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1129</v>
      </c>
      <c r="B212" s="5" t="s">
        <v>774</v>
      </c>
      <c r="C212" s="5" t="s">
        <v>1130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1131</v>
      </c>
      <c r="B213" s="5" t="s">
        <v>774</v>
      </c>
      <c r="C213" s="5" t="s">
        <v>1132</v>
      </c>
      <c r="D213" s="5" t="s">
        <v>955</v>
      </c>
      <c r="E213" s="5" t="s">
        <v>772</v>
      </c>
      <c r="F213" s="5" t="s">
        <v>959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1133</v>
      </c>
      <c r="B214" s="5" t="s">
        <v>774</v>
      </c>
      <c r="C214" s="5" t="s">
        <v>1134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1135</v>
      </c>
      <c r="B215" s="5" t="s">
        <v>798</v>
      </c>
      <c r="C215" s="5" t="s">
        <v>1136</v>
      </c>
      <c r="D215" s="5">
        <v>60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1137</v>
      </c>
      <c r="B216" s="5" t="s">
        <v>774</v>
      </c>
      <c r="C216" s="5" t="s">
        <v>1138</v>
      </c>
      <c r="D216" s="5" t="s">
        <v>1139</v>
      </c>
      <c r="E216" s="5" t="s">
        <v>772</v>
      </c>
      <c r="F216" s="5" t="s">
        <v>1140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1141</v>
      </c>
      <c r="B217" s="5" t="s">
        <v>774</v>
      </c>
      <c r="C217" s="5" t="s">
        <v>1142</v>
      </c>
      <c r="D217" s="5" t="s">
        <v>955</v>
      </c>
      <c r="E217" s="5" t="s">
        <v>772</v>
      </c>
      <c r="F217" s="5" t="s">
        <v>959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1143</v>
      </c>
      <c r="B218" s="5" t="s">
        <v>774</v>
      </c>
      <c r="C218" s="5" t="s">
        <v>1144</v>
      </c>
      <c r="D218" s="5" t="s">
        <v>1145</v>
      </c>
      <c r="E218" s="5" t="s">
        <v>772</v>
      </c>
      <c r="F218" s="5" t="s">
        <v>1146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1147</v>
      </c>
      <c r="B219" s="5" t="s">
        <v>798</v>
      </c>
      <c r="C219" s="5" t="s">
        <v>1148</v>
      </c>
      <c r="D219" s="5">
        <v>200</v>
      </c>
      <c r="E219" s="5" t="s">
        <v>772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1149</v>
      </c>
      <c r="B220" s="5" t="s">
        <v>798</v>
      </c>
      <c r="C220" s="5" t="s">
        <v>1150</v>
      </c>
      <c r="D220" s="5">
        <v>200</v>
      </c>
      <c r="E220" s="5" t="s">
        <v>772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1151</v>
      </c>
      <c r="B221" s="5" t="s">
        <v>774</v>
      </c>
      <c r="C221" s="5" t="s">
        <v>1152</v>
      </c>
      <c r="D221" s="5" t="s">
        <v>1153</v>
      </c>
      <c r="E221" s="5" t="s">
        <v>772</v>
      </c>
      <c r="F221" s="5" t="s">
        <v>953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1154</v>
      </c>
      <c r="B222" s="5" t="s">
        <v>774</v>
      </c>
      <c r="C222" s="5" t="s">
        <v>1155</v>
      </c>
      <c r="D222" s="5" t="s">
        <v>1156</v>
      </c>
      <c r="E222" s="5" t="s">
        <v>772</v>
      </c>
      <c r="F222" s="5" t="s">
        <v>953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1157</v>
      </c>
      <c r="B223" s="5" t="s">
        <v>774</v>
      </c>
      <c r="C223" s="5" t="s">
        <v>1158</v>
      </c>
      <c r="D223" s="5" t="s">
        <v>1159</v>
      </c>
      <c r="E223" s="5" t="s">
        <v>772</v>
      </c>
      <c r="F223" s="5" t="s">
        <v>1160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1161</v>
      </c>
      <c r="B224" s="5" t="s">
        <v>770</v>
      </c>
      <c r="C224" s="5" t="s">
        <v>1162</v>
      </c>
      <c r="D224" s="5">
        <v>15</v>
      </c>
      <c r="E224" s="5" t="s">
        <v>772</v>
      </c>
      <c r="F224" s="5" t="s">
        <v>1163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1164</v>
      </c>
      <c r="B225" s="5" t="s">
        <v>770</v>
      </c>
      <c r="C225" s="5" t="s">
        <v>1165</v>
      </c>
      <c r="D225" s="5">
        <v>15</v>
      </c>
      <c r="E225" s="5" t="s">
        <v>772</v>
      </c>
      <c r="F225" s="5" t="s">
        <v>1166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1167</v>
      </c>
      <c r="B226" s="5" t="s">
        <v>774</v>
      </c>
      <c r="C226" s="5" t="s">
        <v>1168</v>
      </c>
      <c r="D226" s="5" t="s">
        <v>955</v>
      </c>
      <c r="E226" s="5" t="s">
        <v>772</v>
      </c>
      <c r="F226" s="5" t="s">
        <v>1169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1170</v>
      </c>
      <c r="B227" s="5" t="s">
        <v>774</v>
      </c>
      <c r="C227" s="5" t="s">
        <v>1171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1172</v>
      </c>
      <c r="B228" s="5" t="s">
        <v>774</v>
      </c>
      <c r="C228" s="5" t="s">
        <v>1173</v>
      </c>
      <c r="D228" s="5" t="s">
        <v>1174</v>
      </c>
      <c r="E228" s="5" t="s">
        <v>772</v>
      </c>
      <c r="F228" s="5" t="s">
        <v>1175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1176</v>
      </c>
      <c r="B229" s="5" t="s">
        <v>774</v>
      </c>
      <c r="C229" s="5" t="s">
        <v>1177</v>
      </c>
      <c r="D229" s="5" t="s">
        <v>955</v>
      </c>
      <c r="E229" s="5" t="s">
        <v>772</v>
      </c>
      <c r="F229" s="5" t="s">
        <v>959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1178</v>
      </c>
      <c r="B230" s="5" t="s">
        <v>798</v>
      </c>
      <c r="C230" s="5" t="s">
        <v>1179</v>
      </c>
      <c r="D230" s="5">
        <v>30</v>
      </c>
      <c r="E230" s="5" t="s">
        <v>772</v>
      </c>
      <c r="F230" s="1" t="s">
        <v>1853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1180</v>
      </c>
      <c r="B231" s="5" t="s">
        <v>774</v>
      </c>
      <c r="C231" s="5" t="s">
        <v>1181</v>
      </c>
      <c r="D231" s="5" t="s">
        <v>1182</v>
      </c>
      <c r="E231" s="5" t="s">
        <v>772</v>
      </c>
      <c r="F231" s="5" t="s">
        <v>1183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1184</v>
      </c>
      <c r="B232" s="5" t="s">
        <v>774</v>
      </c>
      <c r="C232" s="5" t="s">
        <v>1185</v>
      </c>
      <c r="D232" s="5" t="s">
        <v>1186</v>
      </c>
      <c r="E232" s="5" t="s">
        <v>772</v>
      </c>
      <c r="F232" s="5" t="s">
        <v>1187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1188</v>
      </c>
      <c r="B233" s="5" t="s">
        <v>774</v>
      </c>
      <c r="C233" s="5" t="s">
        <v>1189</v>
      </c>
      <c r="D233" s="5" t="s">
        <v>1190</v>
      </c>
      <c r="E233" s="5" t="s">
        <v>772</v>
      </c>
      <c r="F233" s="5" t="s">
        <v>1191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1192</v>
      </c>
      <c r="B234" s="5" t="s">
        <v>774</v>
      </c>
      <c r="C234" s="5" t="s">
        <v>1193</v>
      </c>
      <c r="D234" s="5" t="s">
        <v>1194</v>
      </c>
      <c r="E234" s="5" t="s">
        <v>772</v>
      </c>
      <c r="F234" s="5" t="s">
        <v>1195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1196</v>
      </c>
      <c r="B235" s="5" t="s">
        <v>774</v>
      </c>
      <c r="C235" s="5" t="s">
        <v>1197</v>
      </c>
      <c r="D235" s="5" t="s">
        <v>1198</v>
      </c>
      <c r="E235" s="5" t="s">
        <v>772</v>
      </c>
      <c r="F235" s="5" t="s">
        <v>1199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1269</v>
      </c>
      <c r="B236" s="5" t="s">
        <v>842</v>
      </c>
      <c r="C236" s="5" t="s">
        <v>1270</v>
      </c>
      <c r="D236" s="5"/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1200</v>
      </c>
      <c r="B237" s="5" t="s">
        <v>774</v>
      </c>
      <c r="C237" s="5" t="s">
        <v>1201</v>
      </c>
      <c r="D237" s="5" t="s">
        <v>1202</v>
      </c>
      <c r="E237" s="5" t="s">
        <v>772</v>
      </c>
      <c r="F237" s="5" t="s">
        <v>1203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1204</v>
      </c>
      <c r="B238" s="5" t="s">
        <v>774</v>
      </c>
      <c r="C238" s="5" t="s">
        <v>1205</v>
      </c>
      <c r="D238" s="5" t="s">
        <v>1186</v>
      </c>
      <c r="E238" s="5" t="s">
        <v>772</v>
      </c>
      <c r="F238" s="5" t="s">
        <v>953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1206</v>
      </c>
      <c r="B239" s="5" t="s">
        <v>774</v>
      </c>
      <c r="C239" s="5" t="s">
        <v>1207</v>
      </c>
      <c r="D239" s="5" t="s">
        <v>1186</v>
      </c>
      <c r="E239" s="5" t="s">
        <v>772</v>
      </c>
      <c r="F239" s="5" t="s">
        <v>953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1208</v>
      </c>
      <c r="B240" s="5" t="s">
        <v>774</v>
      </c>
      <c r="C240" s="5" t="s">
        <v>1209</v>
      </c>
      <c r="D240" s="5" t="s">
        <v>1186</v>
      </c>
      <c r="E240" s="5" t="s">
        <v>772</v>
      </c>
      <c r="F240" s="5" t="s">
        <v>953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1210</v>
      </c>
      <c r="B241" s="5" t="s">
        <v>798</v>
      </c>
      <c r="C241" s="5" t="s">
        <v>1211</v>
      </c>
      <c r="D241" s="5">
        <v>30</v>
      </c>
      <c r="E241" s="5" t="s">
        <v>772</v>
      </c>
      <c r="F241" s="5" t="s">
        <v>1212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1213</v>
      </c>
      <c r="B242" s="5" t="s">
        <v>798</v>
      </c>
      <c r="C242" s="5" t="s">
        <v>1214</v>
      </c>
      <c r="D242" s="5">
        <v>30</v>
      </c>
      <c r="E242" s="5" t="s">
        <v>772</v>
      </c>
      <c r="F242" s="5" t="s">
        <v>1212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1215</v>
      </c>
      <c r="B243" s="1" t="s">
        <v>1285</v>
      </c>
      <c r="C243" s="5" t="s">
        <v>1216</v>
      </c>
      <c r="D243" s="5"/>
      <c r="E243" s="5" t="s">
        <v>1272</v>
      </c>
      <c r="F243" s="1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1217</v>
      </c>
      <c r="B244" s="5" t="s">
        <v>774</v>
      </c>
      <c r="C244" s="5" t="s">
        <v>1218</v>
      </c>
      <c r="D244" s="5" t="s">
        <v>1219</v>
      </c>
      <c r="E244" s="5" t="s">
        <v>772</v>
      </c>
      <c r="F244" s="5" t="s">
        <v>1220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1221</v>
      </c>
      <c r="B245" s="5" t="s">
        <v>774</v>
      </c>
      <c r="C245" s="5" t="s">
        <v>1222</v>
      </c>
      <c r="D245" s="5" t="s">
        <v>955</v>
      </c>
      <c r="E245" s="5" t="s">
        <v>772</v>
      </c>
      <c r="F245" s="5" t="s">
        <v>959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1223</v>
      </c>
      <c r="B246" s="5" t="s">
        <v>798</v>
      </c>
      <c r="C246" s="5" t="s">
        <v>1224</v>
      </c>
      <c r="D246" s="5">
        <v>30</v>
      </c>
      <c r="E246" s="5" t="s">
        <v>1225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1226</v>
      </c>
      <c r="B247" s="5" t="s">
        <v>774</v>
      </c>
      <c r="C247" s="5" t="s">
        <v>1227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1228</v>
      </c>
      <c r="B248" s="5" t="s">
        <v>798</v>
      </c>
      <c r="C248" s="5" t="s">
        <v>1229</v>
      </c>
      <c r="D248" s="5">
        <v>30</v>
      </c>
      <c r="E248" s="5" t="s">
        <v>1230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1231</v>
      </c>
      <c r="B249" s="5" t="s">
        <v>774</v>
      </c>
      <c r="C249" s="5" t="s">
        <v>1232</v>
      </c>
      <c r="D249" s="5" t="s">
        <v>955</v>
      </c>
      <c r="E249" s="5" t="s">
        <v>772</v>
      </c>
      <c r="F249" s="5" t="s">
        <v>959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1233</v>
      </c>
      <c r="B250" s="5" t="s">
        <v>798</v>
      </c>
      <c r="C250" s="5" t="s">
        <v>1234</v>
      </c>
      <c r="D250" s="5">
        <v>30</v>
      </c>
      <c r="E250" s="5" t="s">
        <v>772</v>
      </c>
      <c r="F250" s="1" t="s">
        <v>1854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1235</v>
      </c>
      <c r="B251" s="5" t="s">
        <v>774</v>
      </c>
      <c r="C251" s="5" t="s">
        <v>1236</v>
      </c>
      <c r="D251" s="5" t="s">
        <v>1237</v>
      </c>
      <c r="E251" s="5" t="s">
        <v>772</v>
      </c>
      <c r="F251" s="5" t="s">
        <v>1238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1239</v>
      </c>
      <c r="B252" s="5" t="s">
        <v>770</v>
      </c>
      <c r="C252" s="5" t="s">
        <v>1240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1241</v>
      </c>
      <c r="B253" s="5" t="s">
        <v>798</v>
      </c>
      <c r="C253" s="5" t="s">
        <v>1242</v>
      </c>
      <c r="D253" s="5">
        <v>30</v>
      </c>
      <c r="E253" s="5" t="s">
        <v>772</v>
      </c>
      <c r="F253" s="5"/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1243</v>
      </c>
      <c r="B254" s="5" t="s">
        <v>774</v>
      </c>
      <c r="C254" s="5" t="s">
        <v>1244</v>
      </c>
      <c r="D254" s="1" t="s">
        <v>1286</v>
      </c>
      <c r="E254" s="5" t="s">
        <v>772</v>
      </c>
      <c r="F254" s="5" t="s">
        <v>1245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1246</v>
      </c>
      <c r="B255" s="5" t="s">
        <v>774</v>
      </c>
      <c r="C255" s="5" t="s">
        <v>1247</v>
      </c>
      <c r="D255" s="1" t="s">
        <v>1286</v>
      </c>
      <c r="E255" s="5" t="s">
        <v>772</v>
      </c>
      <c r="F255" s="5" t="s">
        <v>1248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1249</v>
      </c>
      <c r="B256" s="5" t="s">
        <v>774</v>
      </c>
      <c r="C256" s="5" t="s">
        <v>1250</v>
      </c>
      <c r="D256" s="5" t="s">
        <v>1251</v>
      </c>
      <c r="E256" s="5" t="s">
        <v>772</v>
      </c>
      <c r="F256" s="5" t="s">
        <v>1252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1253</v>
      </c>
      <c r="B257" s="5" t="s">
        <v>774</v>
      </c>
      <c r="C257" s="5" t="s">
        <v>1254</v>
      </c>
      <c r="D257" s="5" t="s">
        <v>1255</v>
      </c>
      <c r="E257" s="5" t="s">
        <v>772</v>
      </c>
      <c r="F257" s="5" t="s">
        <v>953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1256</v>
      </c>
      <c r="B258" s="5" t="s">
        <v>774</v>
      </c>
      <c r="C258" s="5" t="s">
        <v>1257</v>
      </c>
      <c r="D258" s="5" t="s">
        <v>955</v>
      </c>
      <c r="E258" s="5" t="s">
        <v>772</v>
      </c>
      <c r="F258" s="5" t="s">
        <v>959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1258</v>
      </c>
      <c r="B259" s="5" t="s">
        <v>770</v>
      </c>
      <c r="C259" s="5" t="s">
        <v>1259</v>
      </c>
      <c r="D259" s="5">
        <v>15</v>
      </c>
      <c r="E259" s="5" t="s">
        <v>772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1260</v>
      </c>
      <c r="B260" s="5" t="s">
        <v>774</v>
      </c>
      <c r="C260" s="5" t="s">
        <v>1261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1262</v>
      </c>
      <c r="B261" s="5" t="s">
        <v>774</v>
      </c>
      <c r="C261" s="5" t="s">
        <v>1263</v>
      </c>
      <c r="D261" s="5" t="s">
        <v>955</v>
      </c>
      <c r="E261" s="5" t="s">
        <v>772</v>
      </c>
      <c r="F261" s="5" t="s">
        <v>1169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1264</v>
      </c>
      <c r="B262" s="5" t="s">
        <v>774</v>
      </c>
      <c r="C262" s="5" t="s">
        <v>1265</v>
      </c>
      <c r="D262" s="5" t="s">
        <v>955</v>
      </c>
      <c r="E262" s="5" t="s">
        <v>772</v>
      </c>
      <c r="F262" s="5" t="s">
        <v>959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1266</v>
      </c>
      <c r="B263" s="5" t="s">
        <v>798</v>
      </c>
      <c r="C263" s="5" t="s">
        <v>1267</v>
      </c>
      <c r="D263" s="5">
        <v>30</v>
      </c>
      <c r="E263" s="5" t="s">
        <v>772</v>
      </c>
      <c r="F263" s="5" t="s">
        <v>1268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4" t="s">
        <v>1289</v>
      </c>
      <c r="B264" s="4" t="s">
        <v>782</v>
      </c>
      <c r="C264" s="4" t="s">
        <v>1290</v>
      </c>
      <c r="D264" s="4" t="s">
        <v>1287</v>
      </c>
      <c r="E264" s="4"/>
      <c r="F264" s="4"/>
      <c r="G264" s="4"/>
      <c r="H264" s="4"/>
      <c r="I264" s="4"/>
      <c r="J264" s="58">
        <f>COUNTIF(TableFields[Field],Columns[[#This Row],[Column]])</f>
        <v>1</v>
      </c>
    </row>
    <row r="265" spans="1:10" x14ac:dyDescent="0.25">
      <c r="A265" s="5" t="s">
        <v>1860</v>
      </c>
      <c r="B265" s="5" t="s">
        <v>770</v>
      </c>
      <c r="C265" s="5" t="s">
        <v>1861</v>
      </c>
      <c r="D265" s="5">
        <v>30</v>
      </c>
      <c r="E265" s="5" t="s">
        <v>772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1862</v>
      </c>
      <c r="B266" s="5" t="s">
        <v>770</v>
      </c>
      <c r="C266" s="5" t="s">
        <v>1863</v>
      </c>
      <c r="D266" s="5">
        <v>15</v>
      </c>
      <c r="E266" s="5" t="s">
        <v>772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1867</v>
      </c>
      <c r="B267" s="5" t="s">
        <v>770</v>
      </c>
      <c r="C267" s="5" t="s">
        <v>1222</v>
      </c>
      <c r="D267" s="5">
        <v>30</v>
      </c>
      <c r="E267" s="5" t="s">
        <v>772</v>
      </c>
      <c r="F267" s="5"/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1864</v>
      </c>
      <c r="B268" s="5" t="s">
        <v>828</v>
      </c>
      <c r="C268" s="5" t="s">
        <v>1865</v>
      </c>
      <c r="D268" s="5" t="s">
        <v>829</v>
      </c>
      <c r="E268" s="5" t="s">
        <v>1866</v>
      </c>
      <c r="F268" s="5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1868</v>
      </c>
      <c r="B269" s="5" t="s">
        <v>828</v>
      </c>
      <c r="C269" s="5" t="s">
        <v>1869</v>
      </c>
      <c r="D269" s="5" t="s">
        <v>829</v>
      </c>
      <c r="E269" s="5" t="s">
        <v>1271</v>
      </c>
      <c r="F269" s="5"/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1870</v>
      </c>
      <c r="B270" s="5" t="s">
        <v>828</v>
      </c>
      <c r="C270" s="5" t="s">
        <v>1871</v>
      </c>
      <c r="D270" s="5" t="s">
        <v>829</v>
      </c>
      <c r="E270" s="5" t="s">
        <v>1271</v>
      </c>
      <c r="F270" s="5"/>
      <c r="G270" s="5"/>
      <c r="H270" s="5"/>
      <c r="I270" s="5"/>
      <c r="J270" s="32">
        <f>COUNTIF(TableFields[Field],Columns[[#This Row],[Column]])</f>
        <v>1</v>
      </c>
    </row>
  </sheetData>
  <conditionalFormatting sqref="A71">
    <cfRule type="duplicateValues" dxfId="11" priority="5"/>
  </conditionalFormatting>
  <conditionalFormatting sqref="A79:A80">
    <cfRule type="duplicateValues" dxfId="10" priority="4"/>
  </conditionalFormatting>
  <conditionalFormatting sqref="C141:C144">
    <cfRule type="duplicateValues" dxfId="9" priority="186"/>
  </conditionalFormatting>
  <conditionalFormatting sqref="A128:A149">
    <cfRule type="duplicateValues" dxfId="8" priority="187"/>
  </conditionalFormatting>
  <conditionalFormatting sqref="A2:A270">
    <cfRule type="duplicateValues" dxfId="7" priority="19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topLeftCell="A151" workbookViewId="0">
      <selection activeCell="B161" sqref="B161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1088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1088</v>
      </c>
      <c r="B3" s="1" t="s">
        <v>1089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1088</v>
      </c>
      <c r="B4" s="1" t="s">
        <v>1091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1088</v>
      </c>
      <c r="B5" s="1" t="s">
        <v>1094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1088</v>
      </c>
      <c r="B6" s="1" t="s">
        <v>1096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1088</v>
      </c>
      <c r="B7" s="1" t="s">
        <v>1098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1088</v>
      </c>
      <c r="B8" s="1" t="s">
        <v>1100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1088</v>
      </c>
      <c r="B9" s="1" t="s">
        <v>1102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1088</v>
      </c>
      <c r="B10" s="1" t="s">
        <v>1104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1088</v>
      </c>
      <c r="B11" s="1" t="s">
        <v>1106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1088</v>
      </c>
      <c r="B12" s="1" t="s">
        <v>1108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1088</v>
      </c>
      <c r="B13" s="1" t="s">
        <v>1110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1088</v>
      </c>
      <c r="B14" s="1" t="s">
        <v>1113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1088</v>
      </c>
      <c r="B15" s="1" t="s">
        <v>1115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1088</v>
      </c>
      <c r="B16" s="1" t="s">
        <v>1117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1088</v>
      </c>
      <c r="B17" s="1" t="s">
        <v>1119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1088</v>
      </c>
      <c r="B18" s="1" t="s">
        <v>1121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1088</v>
      </c>
      <c r="B19" s="1" t="s">
        <v>1123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1088</v>
      </c>
      <c r="B20" s="1" t="s">
        <v>1125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1088</v>
      </c>
      <c r="B21" s="1" t="s">
        <v>1127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1088</v>
      </c>
      <c r="B22" s="1" t="s">
        <v>1129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1088</v>
      </c>
      <c r="B23" s="1" t="s">
        <v>1131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1088</v>
      </c>
      <c r="B24" s="1" t="s">
        <v>1133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1088</v>
      </c>
      <c r="B25" s="1" t="s">
        <v>1135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1088</v>
      </c>
      <c r="B26" s="1" t="s">
        <v>1137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1088</v>
      </c>
      <c r="B27" s="1" t="s">
        <v>1141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1088</v>
      </c>
      <c r="B28" s="1" t="s">
        <v>1143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1088</v>
      </c>
      <c r="B29" s="1" t="s">
        <v>1147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1088</v>
      </c>
      <c r="B30" s="1" t="s">
        <v>1149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1088</v>
      </c>
      <c r="B31" s="1" t="s">
        <v>1151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1088</v>
      </c>
      <c r="B32" s="1" t="s">
        <v>1154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1088</v>
      </c>
      <c r="B33" s="1" t="s">
        <v>1157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1088</v>
      </c>
      <c r="B34" s="1" t="s">
        <v>1161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1088</v>
      </c>
      <c r="B35" s="1" t="s">
        <v>1164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1088</v>
      </c>
      <c r="B36" s="1" t="s">
        <v>1167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1088</v>
      </c>
      <c r="B37" s="1" t="s">
        <v>1170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1088</v>
      </c>
      <c r="B38" s="1" t="s">
        <v>1172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1088</v>
      </c>
      <c r="B39" s="1" t="s">
        <v>1176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1088</v>
      </c>
      <c r="B40" s="1" t="s">
        <v>1178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1088</v>
      </c>
      <c r="B41" s="1" t="s">
        <v>1180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1088</v>
      </c>
      <c r="B42" s="1" t="s">
        <v>1184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1088</v>
      </c>
      <c r="B43" s="1" t="s">
        <v>1188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1088</v>
      </c>
      <c r="B44" s="1" t="s">
        <v>1192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1088</v>
      </c>
      <c r="B45" s="1" t="s">
        <v>1196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1088</v>
      </c>
      <c r="B46" s="1" t="s">
        <v>1269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1088</v>
      </c>
      <c r="B47" s="1" t="s">
        <v>1200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1088</v>
      </c>
      <c r="B48" s="1" t="s">
        <v>1204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1088</v>
      </c>
      <c r="B49" s="1" t="s">
        <v>1206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1088</v>
      </c>
      <c r="B50" s="1" t="s">
        <v>1208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1088</v>
      </c>
      <c r="B51" s="1" t="s">
        <v>1210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1088</v>
      </c>
      <c r="B52" s="1" t="s">
        <v>1213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1088</v>
      </c>
      <c r="B53" s="1" t="s">
        <v>1215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1088</v>
      </c>
      <c r="B54" s="1" t="s">
        <v>1217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1088</v>
      </c>
      <c r="B55" s="1" t="s">
        <v>1221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1088</v>
      </c>
      <c r="B56" s="1" t="s">
        <v>1223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1088</v>
      </c>
      <c r="B57" s="1" t="s">
        <v>1226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1088</v>
      </c>
      <c r="B58" s="1" t="s">
        <v>1228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1088</v>
      </c>
      <c r="B59" s="1" t="s">
        <v>1231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1088</v>
      </c>
      <c r="B60" s="1" t="s">
        <v>1233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1088</v>
      </c>
      <c r="B61" s="1" t="s">
        <v>1235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1088</v>
      </c>
      <c r="B62" s="1" t="s">
        <v>1239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1088</v>
      </c>
      <c r="B63" s="1" t="s">
        <v>1241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1088</v>
      </c>
      <c r="B64" s="1" t="s">
        <v>1243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1088</v>
      </c>
      <c r="B65" s="1" t="s">
        <v>1246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1088</v>
      </c>
      <c r="B66" s="1" t="s">
        <v>1249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1088</v>
      </c>
      <c r="B67" s="1" t="s">
        <v>1253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1088</v>
      </c>
      <c r="B68" s="1" t="s">
        <v>1256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1088</v>
      </c>
      <c r="B69" s="1" t="s">
        <v>1258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1088</v>
      </c>
      <c r="B70" s="1" t="s">
        <v>1260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1088</v>
      </c>
      <c r="B71" s="1" t="s">
        <v>1262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1088</v>
      </c>
      <c r="B72" s="1" t="s">
        <v>1264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1088</v>
      </c>
      <c r="B73" s="1" t="s">
        <v>1266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1088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1827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1828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1892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914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914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914</v>
      </c>
      <c r="B100" s="4" t="s">
        <v>23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'name'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>-&gt;index()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1" spans="1:11" x14ac:dyDescent="0.25">
      <c r="A101" s="4" t="s">
        <v>914</v>
      </c>
      <c r="B101" s="4" t="s">
        <v>776</v>
      </c>
      <c r="C101" s="4" t="str">
        <f>VLOOKUP(TableFields[Field],Columns[],2,0)&amp;"("</f>
        <v>enum(</v>
      </c>
      <c r="D101" s="4" t="str">
        <f>IF(VLOOKUP(TableFields[Field],Columns[],3,0)&lt;&gt;"","'"&amp;VLOOKUP(TableFields[Field],Columns[],3,0)&amp;"'","")</f>
        <v>'status'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-&gt;default('Active')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02" spans="1:11" x14ac:dyDescent="0.25">
      <c r="A102" s="4" t="s">
        <v>914</v>
      </c>
      <c r="B102" s="4" t="s">
        <v>288</v>
      </c>
      <c r="C102" s="4" t="str">
        <f>VLOOKUP(TableFields[Field],Columns[],2,0)&amp;"("</f>
        <v>audit(</v>
      </c>
      <c r="D102" s="4" t="str">
        <f>IF(VLOOKUP(TableFields[Field],Columns[],3,0)&lt;&gt;"","'"&amp;VLOOKUP(TableFields[Field],Columns[],3,0)&amp;"'","")</f>
        <v/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2" s="4" t="str">
        <f>IF(VLOOKUP(TableFields[Field],Columns[],5,0)=0,"","-&gt;"&amp;VLOOKUP(TableFields[Field],Columns[],5,0))</f>
        <v/>
      </c>
      <c r="G102" s="4" t="str">
        <f>IF(VLOOKUP(TableFields[Field],Columns[],6,0)=0,"","-&gt;"&amp;VLOOKUP(TableFields[Field],Columns[],6,0))</f>
        <v/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3" spans="1:11" x14ac:dyDescent="0.25">
      <c r="A103" s="4" t="s">
        <v>980</v>
      </c>
      <c r="B103" s="4" t="s">
        <v>21</v>
      </c>
      <c r="C103" s="4" t="str">
        <f>VLOOKUP(TableFields[Field],Columns[],2,0)&amp;"("</f>
        <v>bigIncrements(</v>
      </c>
      <c r="D103" s="4" t="str">
        <f>IF(VLOOKUP(TableFields[Field],Columns[],3,0)&lt;&gt;"","'"&amp;VLOOKUP(TableFields[Field],Columns[],3,0)&amp;"'","")</f>
        <v>'id'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3" s="4" t="str">
        <f>IF(VLOOKUP(TableFields[Field],Columns[],5,0)=0,"","-&gt;"&amp;VLOOKUP(TableFields[Field],Columns[],5,0))</f>
        <v/>
      </c>
      <c r="G103" s="4" t="str">
        <f>IF(VLOOKUP(TableFields[Field],Columns[],6,0)=0,"","-&gt;"&amp;VLOOKUP(TableFields[Field],Columns[],6,0))</f>
        <v/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4" spans="1:11" x14ac:dyDescent="0.25">
      <c r="A104" s="4" t="s">
        <v>980</v>
      </c>
      <c r="B104" s="4" t="s">
        <v>971</v>
      </c>
      <c r="C104" s="4" t="str">
        <f>VLOOKUP(TableFields[Field],Columns[],2,0)&amp;"("</f>
        <v>foreignCascade(</v>
      </c>
      <c r="D104" s="4" t="str">
        <f>IF(VLOOKUP(TableFields[Field],Columns[],3,0)&lt;&gt;"","'"&amp;VLOOKUP(TableFields[Field],Columns[],3,0)&amp;"'","")</f>
        <v>'tax'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04" s="4" t="str">
        <f>IF(VLOOKUP(TableFields[Field],Columns[],5,0)=0,"","-&gt;"&amp;VLOOKUP(TableFields[Field],Columns[],5,0))</f>
        <v/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$table-&gt;foreignCascade('tax', 'tax');</v>
      </c>
    </row>
    <row r="105" spans="1:11" x14ac:dyDescent="0.25">
      <c r="A105" s="4" t="s">
        <v>980</v>
      </c>
      <c r="B105" s="2" t="s">
        <v>928</v>
      </c>
      <c r="C105" s="2" t="str">
        <f>VLOOKUP(TableFields[Field],Columns[],2,0)&amp;"("</f>
        <v>char(</v>
      </c>
      <c r="D105" s="2" t="str">
        <f>IF(VLOOKUP(TableFields[Field],Columns[],3,0)&lt;&gt;"","'"&amp;VLOOKUP(TableFields[Field],Columns[],3,0)&amp;"'","")</f>
        <v>'taxcode'</v>
      </c>
      <c r="E105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5" s="2" t="str">
        <f>IF(VLOOKUP(TableFields[Field],Columns[],5,0)=0,"","-&gt;"&amp;VLOOKUP(TableFields[Field],Columns[],5,0))</f>
        <v>-&gt;nullable()</v>
      </c>
      <c r="G105" s="2" t="str">
        <f>IF(VLOOKUP(TableFields[Field],Columns[],6,0)=0,"","-&gt;"&amp;VLOOKUP(TableFields[Field],Columns[],6,0))</f>
        <v>-&gt;index()</v>
      </c>
      <c r="H105" s="2" t="str">
        <f>IF(VLOOKUP(TableFields[Field],Columns[],7,0)=0,"","-&gt;"&amp;VLOOKUP(TableFields[Field],Columns[],7,0))</f>
        <v/>
      </c>
      <c r="I105" s="2" t="str">
        <f>IF(VLOOKUP(TableFields[Field],Columns[],8,0)=0,"","-&gt;"&amp;VLOOKUP(TableFields[Field],Columns[],8,0))</f>
        <v/>
      </c>
      <c r="J105" s="2" t="str">
        <f>IF(VLOOKUP(TableFields[Field],Columns[],9,0)=0,"","-&gt;"&amp;VLOOKUP(TableFields[Field],Columns[],9,0))</f>
        <v/>
      </c>
      <c r="K105" s="2" t="str">
        <f>"$table-&gt;"&amp;TableFields[Type]&amp;TableFields[Name]&amp;TableFields[Arg2]&amp;TableFields[Method1]&amp;TableFields[Method2]&amp;TableFields[Method3]&amp;TableFields[Method4]&amp;TableFields[Method5]&amp;";"</f>
        <v>$table-&gt;char('taxcode', '15')-&gt;nullable()-&gt;index();</v>
      </c>
    </row>
    <row r="106" spans="1:11" x14ac:dyDescent="0.25">
      <c r="A106" s="4" t="s">
        <v>980</v>
      </c>
      <c r="B106" s="4" t="s">
        <v>769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'code'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>-&gt;index()</v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7" spans="1:11" x14ac:dyDescent="0.25">
      <c r="A107" s="4" t="s">
        <v>980</v>
      </c>
      <c r="B107" s="4" t="s">
        <v>23</v>
      </c>
      <c r="C107" s="4" t="str">
        <f>VLOOKUP(TableFields[Field],Columns[],2,0)&amp;"("</f>
        <v>string(</v>
      </c>
      <c r="D107" s="4" t="str">
        <f>IF(VLOOKUP(TableFields[Field],Columns[],3,0)&lt;&gt;"","'"&amp;VLOOKUP(TableFields[Field],Columns[],3,0)&amp;"'","")</f>
        <v>'name'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8" spans="1:11" x14ac:dyDescent="0.25">
      <c r="A108" s="4" t="s">
        <v>980</v>
      </c>
      <c r="B108" s="4" t="s">
        <v>929</v>
      </c>
      <c r="C108" s="4" t="str">
        <f>VLOOKUP(TableFields[Field],Columns[],2,0)&amp;"("</f>
        <v>decimal(</v>
      </c>
      <c r="D108" s="4" t="str">
        <f>IF(VLOOKUP(TableFields[Field],Columns[],3,0)&lt;&gt;"","'"&amp;VLOOKUP(TableFields[Field],Columns[],3,0)&amp;"'","")</f>
        <v>'percentage'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08" s="4" t="str">
        <f>IF(VLOOKUP(TableFields[Field],Columns[],5,0)=0,"","-&gt;"&amp;VLOOKUP(TableFields[Field],Columns[],5,0))</f>
        <v>-&gt;default(0)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$table-&gt;decimal('percentage', 5,2)-&gt;default(0);</v>
      </c>
    </row>
    <row r="109" spans="1:11" x14ac:dyDescent="0.25">
      <c r="A109" s="4" t="s">
        <v>980</v>
      </c>
      <c r="B109" s="2" t="s">
        <v>1274</v>
      </c>
      <c r="C109" s="2" t="str">
        <f>VLOOKUP(TableFields[Field],Columns[],2,0)&amp;"("</f>
        <v>string(</v>
      </c>
      <c r="D109" s="2" t="str">
        <f>IF(VLOOKUP(TableFields[Field],Columns[],3,0)&lt;&gt;"","'"&amp;VLOOKUP(TableFields[Field],Columns[],3,0)&amp;"'","")</f>
        <v>'percentageequation'</v>
      </c>
      <c r="E109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09" s="2" t="str">
        <f>IF(VLOOKUP(TableFields[Field],Columns[],5,0)=0,"","-&gt;"&amp;VLOOKUP(TableFields[Field],Columns[],5,0))</f>
        <v>-&gt;nullable()</v>
      </c>
      <c r="G109" s="2" t="str">
        <f>IF(VLOOKUP(TableFields[Field],Columns[],6,0)=0,"","-&gt;"&amp;VLOOKUP(TableFields[Field],Columns[],6,0))</f>
        <v/>
      </c>
      <c r="H109" s="2" t="str">
        <f>IF(VLOOKUP(TableFields[Field],Columns[],7,0)=0,"","-&gt;"&amp;VLOOKUP(TableFields[Field],Columns[],7,0))</f>
        <v/>
      </c>
      <c r="I109" s="2" t="str">
        <f>IF(VLOOKUP(TableFields[Field],Columns[],8,0)=0,"","-&gt;"&amp;VLOOKUP(TableFields[Field],Columns[],8,0))</f>
        <v/>
      </c>
      <c r="J109" s="2" t="str">
        <f>IF(VLOOKUP(TableFields[Field],Columns[],9,0)=0,"","-&gt;"&amp;VLOOKUP(TableFields[Field],Columns[],9,0))</f>
        <v/>
      </c>
      <c r="K109" s="2" t="str">
        <f>"$table-&gt;"&amp;TableFields[Type]&amp;TableFields[Name]&amp;TableFields[Arg2]&amp;TableFields[Method1]&amp;TableFields[Method2]&amp;TableFields[Method3]&amp;TableFields[Method4]&amp;TableFields[Method5]&amp;";"</f>
        <v>$table-&gt;string('percentageequation', '200')-&gt;nullable();</v>
      </c>
    </row>
    <row r="110" spans="1:11" x14ac:dyDescent="0.25">
      <c r="A110" s="4" t="s">
        <v>980</v>
      </c>
      <c r="B110" s="4" t="s">
        <v>972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'taxtype'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['TaxOnTaxableAmount','TaxOnMRP','TaxOnTotalAmount','TaxOnTax','TaxOnTotalTax','TaxOnQuantity','FixedTax'])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-&gt;default('TaxOnTaxableAmount')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$table-&gt;enum('taxtype', ['TaxOnTaxableAmount','TaxOnMRP','TaxOnTotalAmount','TaxOnTax','TaxOnTotalTax','TaxOnQuantity','FixedTax'])-&gt;nullable()-&gt;default('TaxOnTaxableAmount');</v>
      </c>
    </row>
    <row r="111" spans="1:11" x14ac:dyDescent="0.25">
      <c r="A111" s="4" t="s">
        <v>980</v>
      </c>
      <c r="B111" s="4" t="s">
        <v>975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'taxnature'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['Tax','SubTax','AdditionalTax'])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-&gt;default('Tax')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$table-&gt;enum('taxnature', ['Tax','SubTax','AdditionalTax'])-&gt;nullable()-&gt;default('Tax');</v>
      </c>
    </row>
    <row r="112" spans="1:11" x14ac:dyDescent="0.25">
      <c r="A112" s="4" t="s">
        <v>980</v>
      </c>
      <c r="B112" s="4" t="s">
        <v>978</v>
      </c>
      <c r="C112" s="4" t="str">
        <f>VLOOKUP(TableFields[Field],Columns[],2,0)&amp;"("</f>
        <v>decimal(</v>
      </c>
      <c r="D112" s="4" t="str">
        <f>IF(VLOOKUP(TableFields[Field],Columns[],3,0)&lt;&gt;"","'"&amp;VLOOKUP(TableFields[Field],Columns[],3,0)&amp;"'","")</f>
        <v>'amount'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12" s="4" t="str">
        <f>IF(VLOOKUP(TableFields[Field],Columns[],5,0)=0,"","-&gt;"&amp;VLOOKUP(TableFields[Field],Columns[],5,0))</f>
        <v>-&gt;default(0)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113" spans="1:11" x14ac:dyDescent="0.25">
      <c r="A113" s="4" t="s">
        <v>980</v>
      </c>
      <c r="B113" s="2" t="s">
        <v>1275</v>
      </c>
      <c r="C113" s="2" t="str">
        <f>VLOOKUP(TableFields[Field],Columns[],2,0)&amp;"("</f>
        <v>char(</v>
      </c>
      <c r="D113" s="2" t="str">
        <f>IF(VLOOKUP(TableFields[Field],Columns[],3,0)&lt;&gt;"","'"&amp;VLOOKUP(TableFields[Field],Columns[],3,0)&amp;"'","")</f>
        <v>'inputcode'</v>
      </c>
      <c r="E113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3" s="2" t="str">
        <f>IF(VLOOKUP(TableFields[Field],Columns[],5,0)=0,"","-&gt;"&amp;VLOOKUP(TableFields[Field],Columns[],5,0))</f>
        <v>-&gt;nullable()</v>
      </c>
      <c r="G113" s="2" t="str">
        <f>IF(VLOOKUP(TableFields[Field],Columns[],6,0)=0,"","-&gt;"&amp;VLOOKUP(TableFields[Field],Columns[],6,0))</f>
        <v/>
      </c>
      <c r="H113" s="2" t="str">
        <f>IF(VLOOKUP(TableFields[Field],Columns[],7,0)=0,"","-&gt;"&amp;VLOOKUP(TableFields[Field],Columns[],7,0))</f>
        <v/>
      </c>
      <c r="I113" s="2" t="str">
        <f>IF(VLOOKUP(TableFields[Field],Columns[],8,0)=0,"","-&gt;"&amp;VLOOKUP(TableFields[Field],Columns[],8,0))</f>
        <v/>
      </c>
      <c r="J113" s="2" t="str">
        <f>IF(VLOOKUP(TableFields[Field],Columns[],9,0)=0,"","-&gt;"&amp;VLOOKUP(TableFields[Field],Columns[],9,0))</f>
        <v/>
      </c>
      <c r="K113" s="2" t="str">
        <f>"$table-&gt;"&amp;TableFields[Type]&amp;TableFields[Name]&amp;TableFields[Arg2]&amp;TableFields[Method1]&amp;TableFields[Method2]&amp;TableFields[Method3]&amp;TableFields[Method4]&amp;TableFields[Method5]&amp;";"</f>
        <v>$table-&gt;char('inputcode', '15')-&gt;nullable();</v>
      </c>
    </row>
    <row r="114" spans="1:11" x14ac:dyDescent="0.25">
      <c r="A114" s="4" t="s">
        <v>980</v>
      </c>
      <c r="B114" s="2" t="s">
        <v>1276</v>
      </c>
      <c r="C114" s="2" t="str">
        <f>VLOOKUP(TableFields[Field],Columns[],2,0)&amp;"("</f>
        <v>char(</v>
      </c>
      <c r="D114" s="2" t="str">
        <f>IF(VLOOKUP(TableFields[Field],Columns[],3,0)&lt;&gt;"","'"&amp;VLOOKUP(TableFields[Field],Columns[],3,0)&amp;"'","")</f>
        <v>'outputcode'</v>
      </c>
      <c r="E114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2" t="str">
        <f>IF(VLOOKUP(TableFields[Field],Columns[],5,0)=0,"","-&gt;"&amp;VLOOKUP(TableFields[Field],Columns[],5,0))</f>
        <v>-&gt;nullable()</v>
      </c>
      <c r="G114" s="2" t="str">
        <f>IF(VLOOKUP(TableFields[Field],Columns[],6,0)=0,"","-&gt;"&amp;VLOOKUP(TableFields[Field],Columns[],6,0))</f>
        <v/>
      </c>
      <c r="H114" s="2" t="str">
        <f>IF(VLOOKUP(TableFields[Field],Columns[],7,0)=0,"","-&gt;"&amp;VLOOKUP(TableFields[Field],Columns[],7,0))</f>
        <v/>
      </c>
      <c r="I114" s="2" t="str">
        <f>IF(VLOOKUP(TableFields[Field],Columns[],8,0)=0,"","-&gt;"&amp;VLOOKUP(TableFields[Field],Columns[],8,0))</f>
        <v/>
      </c>
      <c r="J114" s="2" t="str">
        <f>IF(VLOOKUP(TableFields[Field],Columns[],9,0)=0,"","-&gt;"&amp;VLOOKUP(TableFields[Field],Columns[],9,0))</f>
        <v/>
      </c>
      <c r="K114" s="2" t="str">
        <f>"$table-&gt;"&amp;TableFields[Type]&amp;TableFields[Name]&amp;TableFields[Arg2]&amp;TableFields[Method1]&amp;TableFields[Method2]&amp;TableFields[Method3]&amp;TableFields[Method4]&amp;TableFields[Method5]&amp;";"</f>
        <v>$table-&gt;char('outputcode', '15')-&gt;nullable();</v>
      </c>
    </row>
    <row r="115" spans="1:11" x14ac:dyDescent="0.25">
      <c r="A115" s="4" t="s">
        <v>980</v>
      </c>
      <c r="B115" s="2" t="s">
        <v>1277</v>
      </c>
      <c r="C115" s="2" t="str">
        <f>VLOOKUP(TableFields[Field],Columns[],2,0)&amp;"("</f>
        <v>char(</v>
      </c>
      <c r="D115" s="2" t="str">
        <f>IF(VLOOKUP(TableFields[Field],Columns[],3,0)&lt;&gt;"","'"&amp;VLOOKUP(TableFields[Field],Columns[],3,0)&amp;"'","")</f>
        <v>'reftaxcode'</v>
      </c>
      <c r="E115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2" t="str">
        <f>IF(VLOOKUP(TableFields[Field],Columns[],5,0)=0,"","-&gt;"&amp;VLOOKUP(TableFields[Field],Columns[],5,0))</f>
        <v>-&gt;nullable()</v>
      </c>
      <c r="G115" s="2" t="str">
        <f>IF(VLOOKUP(TableFields[Field],Columns[],6,0)=0,"","-&gt;"&amp;VLOOKUP(TableFields[Field],Columns[],6,0))</f>
        <v/>
      </c>
      <c r="H115" s="2" t="str">
        <f>IF(VLOOKUP(TableFields[Field],Columns[],7,0)=0,"","-&gt;"&amp;VLOOKUP(TableFields[Field],Columns[],7,0))</f>
        <v/>
      </c>
      <c r="I115" s="2" t="str">
        <f>IF(VLOOKUP(TableFields[Field],Columns[],8,0)=0,"","-&gt;"&amp;VLOOKUP(TableFields[Field],Columns[],8,0))</f>
        <v/>
      </c>
      <c r="J115" s="2" t="str">
        <f>IF(VLOOKUP(TableFields[Field],Columns[],9,0)=0,"","-&gt;"&amp;VLOOKUP(TableFields[Field],Columns[],9,0))</f>
        <v/>
      </c>
      <c r="K115" s="2" t="str">
        <f>"$table-&gt;"&amp;TableFields[Type]&amp;TableFields[Name]&amp;TableFields[Arg2]&amp;TableFields[Method1]&amp;TableFields[Method2]&amp;TableFields[Method3]&amp;TableFields[Method4]&amp;TableFields[Method5]&amp;";"</f>
        <v>$table-&gt;char('reftaxcode', '15')-&gt;nullable();</v>
      </c>
    </row>
    <row r="116" spans="1:11" x14ac:dyDescent="0.25">
      <c r="A116" s="4" t="s">
        <v>980</v>
      </c>
      <c r="B116" s="4" t="s">
        <v>1278</v>
      </c>
      <c r="C116" s="4" t="str">
        <f>VLOOKUP(TableFields[Field],Columns[],2,0)&amp;"("</f>
        <v>unsignedTinyInteger(</v>
      </c>
      <c r="D116" s="4" t="str">
        <f>IF(VLOOKUP(TableFields[Field],Columns[],3,0)&lt;&gt;"","'"&amp;VLOOKUP(TableFields[Field],Columns[],3,0)&amp;"'","")</f>
        <v>'processorder'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6" s="4" t="str">
        <f>IF(VLOOKUP(TableFields[Field],Columns[],5,0)=0,"","-&gt;"&amp;VLOOKUP(TableFields[Field],Columns[],5,0))</f>
        <v>-&gt;default(1)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$table-&gt;unsignedTinyInteger('processorder')-&gt;default(1);</v>
      </c>
    </row>
    <row r="117" spans="1:11" x14ac:dyDescent="0.25">
      <c r="A117" s="4" t="s">
        <v>980</v>
      </c>
      <c r="B117" s="4" t="s">
        <v>776</v>
      </c>
      <c r="C117" s="4" t="str">
        <f>VLOOKUP(TableFields[Field],Columns[],2,0)&amp;"("</f>
        <v>enum(</v>
      </c>
      <c r="D117" s="4" t="str">
        <f>IF(VLOOKUP(TableFields[Field],Columns[],3,0)&lt;&gt;"","'"&amp;VLOOKUP(TableFields[Field],Columns[],3,0)&amp;"'","")</f>
        <v>'status'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-&gt;default('Active')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8" spans="1:11" x14ac:dyDescent="0.25">
      <c r="A118" s="4" t="s">
        <v>980</v>
      </c>
      <c r="B118" s="4" t="s">
        <v>288</v>
      </c>
      <c r="C118" s="4" t="str">
        <f>VLOOKUP(TableFields[Field],Columns[],2,0)&amp;"("</f>
        <v>audit(</v>
      </c>
      <c r="D118" s="4" t="str">
        <f>IF(VLOOKUP(TableFields[Field],Columns[],3,0)&lt;&gt;"","'"&amp;VLOOKUP(TableFields[Field],Columns[],3,0)&amp;"'","")</f>
        <v/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9" spans="1:11" x14ac:dyDescent="0.25">
      <c r="A119" s="4" t="s">
        <v>861</v>
      </c>
      <c r="B119" s="4" t="s">
        <v>21</v>
      </c>
      <c r="C119" s="4" t="str">
        <f>VLOOKUP(TableFields[Field],Columns[],2,0)&amp;"("</f>
        <v>bigIncrements(</v>
      </c>
      <c r="D119" s="4" t="str">
        <f>IF(VLOOKUP(TableFields[Field],Columns[],3,0)&lt;&gt;"","'"&amp;VLOOKUP(TableFields[Field],Columns[],3,0)&amp;"'","")</f>
        <v>'id'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0" spans="1:11" x14ac:dyDescent="0.25">
      <c r="A120" s="4" t="s">
        <v>861</v>
      </c>
      <c r="B120" s="4" t="s">
        <v>769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1" spans="1:11" x14ac:dyDescent="0.25">
      <c r="A121" s="4" t="s">
        <v>861</v>
      </c>
      <c r="B121" s="4" t="s">
        <v>1826</v>
      </c>
      <c r="C121" s="4" t="str">
        <f>VLOOKUP(TableFields[Field],Columns[],2,0)&amp;"("</f>
        <v>string(</v>
      </c>
      <c r="D121" s="4" t="str">
        <f>IF(VLOOKUP(TableFields[Field],Columns[],3,0)&lt;&gt;"","'"&amp;VLOOKUP(TableFields[Field],Columns[],3,0)&amp;"'","")</f>
        <v>'abr'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2" spans="1:11" x14ac:dyDescent="0.25">
      <c r="A122" s="4" t="s">
        <v>861</v>
      </c>
      <c r="B122" s="4" t="s">
        <v>1856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'category'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23" spans="1:11" x14ac:dyDescent="0.25">
      <c r="A123" s="4" t="s">
        <v>861</v>
      </c>
      <c r="B123" s="4" t="s">
        <v>1857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'wtype'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>-&gt;index()</v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24" spans="1:11" x14ac:dyDescent="0.25">
      <c r="A124" s="4" t="s">
        <v>861</v>
      </c>
      <c r="B124" s="4" t="s">
        <v>862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'format'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-&gt;default('[BR][FN]-[FY]-[AI]')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5" spans="1:11" x14ac:dyDescent="0.25">
      <c r="A125" s="4" t="s">
        <v>861</v>
      </c>
      <c r="B125" s="4" t="s">
        <v>865</v>
      </c>
      <c r="C125" s="4" t="str">
        <f>VLOOKUP(TableFields[Field],Columns[],2,0)&amp;"("</f>
        <v>decimal(</v>
      </c>
      <c r="D125" s="4" t="str">
        <f>IF(VLOOKUP(TableFields[Field],Columns[],3,0)&lt;&gt;"","'"&amp;VLOOKUP(TableFields[Field],Columns[],3,0)&amp;"'","")</f>
        <v>'digit_length'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5" s="4" t="str">
        <f>IF(VLOOKUP(TableFields[Field],Columns[],5,0)=0,"","-&gt;"&amp;VLOOKUP(TableFields[Field],Columns[],5,0))</f>
        <v>-&gt;default(4)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6" spans="1:11" x14ac:dyDescent="0.25">
      <c r="A126" s="4" t="s">
        <v>861</v>
      </c>
      <c r="B126" s="4" t="s">
        <v>833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'direction'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6" s="4" t="str">
        <f>IF(VLOOKUP(TableFields[Field],Columns[],5,0)=0,"","-&gt;"&amp;VLOOKUP(TableFields[Field],Columns[],5,0))</f>
        <v>-&gt;default('Out')</v>
      </c>
      <c r="G126" s="4" t="str">
        <f>IF(VLOOKUP(TableFields[Field],Columns[],6,0)=0,"","-&gt;"&amp;VLOOKUP(TableFields[Field],Columns[],6,0))</f>
        <v/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7" spans="1:11" x14ac:dyDescent="0.25">
      <c r="A127" s="4" t="s">
        <v>861</v>
      </c>
      <c r="B127" s="4" t="s">
        <v>930</v>
      </c>
      <c r="C127" s="4" t="str">
        <f>VLOOKUP(TableFields[Field],Columns[],2,0)&amp;"("</f>
        <v>char(</v>
      </c>
      <c r="D127" s="4" t="str">
        <f>IF(VLOOKUP(TableFields[Field],Columns[],3,0)&lt;&gt;"","'"&amp;VLOOKUP(TableFields[Field],Columns[],3,0)&amp;"'","")</f>
        <v>'default_account'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8" spans="1:11" x14ac:dyDescent="0.25">
      <c r="A128" s="4" t="s">
        <v>861</v>
      </c>
      <c r="B128" s="4" t="s">
        <v>932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'tax'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9" spans="1:11" x14ac:dyDescent="0.25">
      <c r="A129" s="4" t="s">
        <v>861</v>
      </c>
      <c r="B129" s="4" t="s">
        <v>933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'taxselection'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-&gt;default('Tax01')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30" spans="1:11" x14ac:dyDescent="0.25">
      <c r="A130" s="4" t="s">
        <v>861</v>
      </c>
      <c r="B130" s="4" t="s">
        <v>935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'taxunique'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-&gt;default('No')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31" spans="1:11" x14ac:dyDescent="0.25">
      <c r="A131" s="4" t="s">
        <v>861</v>
      </c>
      <c r="B131" s="4" t="s">
        <v>936</v>
      </c>
      <c r="C131" s="4" t="str">
        <f>VLOOKUP(TableFields[Field],Columns[],2,0)&amp;"("</f>
        <v>foreignNullable(</v>
      </c>
      <c r="D131" s="4" t="str">
        <f>IF(VLOOKUP(TableFields[Field],Columns[],3,0)&lt;&gt;"","'"&amp;VLOOKUP(TableFields[Field],Columns[],3,0)&amp;"'","")</f>
        <v>'taxrule'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31" s="4" t="str">
        <f>IF(VLOOKUP(TableFields[Field],Columns[],5,0)=0,"","-&gt;"&amp;VLOOKUP(TableFields[Field],Columns[],5,0))</f>
        <v/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$table-&gt;foreignNullable('taxrule', 'tax');</v>
      </c>
    </row>
    <row r="132" spans="1:11" x14ac:dyDescent="0.25">
      <c r="A132" s="4" t="s">
        <v>861</v>
      </c>
      <c r="B132" s="4" t="s">
        <v>937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'ratewithtax'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33" spans="1:11" x14ac:dyDescent="0.25">
      <c r="A133" s="4" t="s">
        <v>861</v>
      </c>
      <c r="B133" s="4" t="s">
        <v>938</v>
      </c>
      <c r="C133" s="4" t="str">
        <f>VLOOKUP(TableFields[Field],Columns[],2,0)&amp;"("</f>
        <v>enum(</v>
      </c>
      <c r="D133" s="4" t="str">
        <f>IF(VLOOKUP(TableFields[Field],Columns[],3,0)&lt;&gt;"","'"&amp;VLOOKUP(TableFields[Field],Columns[],3,0)&amp;"'","")</f>
        <v>'discount01'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>-&gt;default('NotRequired')</v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34" spans="1:11" x14ac:dyDescent="0.25">
      <c r="A134" s="4" t="s">
        <v>861</v>
      </c>
      <c r="B134" s="4" t="s">
        <v>939</v>
      </c>
      <c r="C134" s="4" t="str">
        <f>VLOOKUP(TableFields[Field],Columns[],2,0)&amp;"("</f>
        <v>enum(</v>
      </c>
      <c r="D134" s="4" t="str">
        <f>IF(VLOOKUP(TableFields[Field],Columns[],3,0)&lt;&gt;"","'"&amp;VLOOKUP(TableFields[Field],Columns[],3,0)&amp;"'","")</f>
        <v>'discount02'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-&gt;default('NotRequired')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5" spans="1:11" x14ac:dyDescent="0.25">
      <c r="A135" s="4" t="s">
        <v>861</v>
      </c>
      <c r="B135" s="4" t="s">
        <v>940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'discount02base'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-&gt;default('Net')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6" spans="1:11" x14ac:dyDescent="0.25">
      <c r="A136" s="4" t="s">
        <v>861</v>
      </c>
      <c r="B136" s="4" t="s">
        <v>941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'discount03'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-&gt;default('NotRequired')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7" spans="1:11" x14ac:dyDescent="0.25">
      <c r="A137" s="4" t="s">
        <v>861</v>
      </c>
      <c r="B137" s="4" t="s">
        <v>942</v>
      </c>
      <c r="C137" s="4" t="str">
        <f>VLOOKUP(TableFields[Field],Columns[],2,0)&amp;"("</f>
        <v>enum(</v>
      </c>
      <c r="D137" s="4" t="str">
        <f>IF(VLOOKUP(TableFields[Field],Columns[],3,0)&lt;&gt;"","'"&amp;VLOOKUP(TableFields[Field],Columns[],3,0)&amp;"'","")</f>
        <v>'discountmode'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>-&gt;default('None')</v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8" spans="1:11" x14ac:dyDescent="0.25">
      <c r="A138" s="4" t="s">
        <v>861</v>
      </c>
      <c r="B138" s="4" t="s">
        <v>943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'discount'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9" spans="1:11" x14ac:dyDescent="0.25">
      <c r="A139" s="4" t="s">
        <v>861</v>
      </c>
      <c r="B139" s="4" t="s">
        <v>288</v>
      </c>
      <c r="C139" s="4" t="str">
        <f>VLOOKUP(TableFields[Field],Columns[],2,0)&amp;"("</f>
        <v>audit(</v>
      </c>
      <c r="D139" s="4" t="str">
        <f>IF(VLOOKUP(TableFields[Field],Columns[],3,0)&lt;&gt;"","'"&amp;VLOOKUP(TableFields[Field],Columns[],3,0)&amp;"'","")</f>
        <v/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9" s="4" t="str">
        <f>IF(VLOOKUP(TableFields[Field],Columns[],5,0)=0,"","-&gt;"&amp;VLOOKUP(TableFields[Field],Columns[],5,0))</f>
        <v/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0" spans="1:11" x14ac:dyDescent="0.25">
      <c r="A140" s="4" t="s">
        <v>901</v>
      </c>
      <c r="B140" s="4" t="s">
        <v>21</v>
      </c>
      <c r="C140" s="4" t="str">
        <f>VLOOKUP(TableFields[Field],Columns[],2,0)&amp;"("</f>
        <v>bigIncrements(</v>
      </c>
      <c r="D140" s="4" t="str">
        <f>IF(VLOOKUP(TableFields[Field],Columns[],3,0)&lt;&gt;"","'"&amp;VLOOKUP(TableFields[Field],Columns[],3,0)&amp;"'","")</f>
        <v>'id'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0" s="4" t="str">
        <f>IF(VLOOKUP(TableFields[Field],Columns[],5,0)=0,"","-&gt;"&amp;VLOOKUP(TableFields[Field],Columns[],5,0))</f>
        <v/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1" spans="1:11" x14ac:dyDescent="0.25">
      <c r="A141" s="4" t="s">
        <v>901</v>
      </c>
      <c r="B141" s="4" t="s">
        <v>769</v>
      </c>
      <c r="C141" s="4" t="str">
        <f>VLOOKUP(TableFields[Field],Columns[],2,0)&amp;"("</f>
        <v>char(</v>
      </c>
      <c r="D141" s="4" t="str">
        <f>IF(VLOOKUP(TableFields[Field],Columns[],3,0)&lt;&gt;"","'"&amp;VLOOKUP(TableFields[Field],Columns[],3,0)&amp;"'","")</f>
        <v>'code'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2" spans="1:11" x14ac:dyDescent="0.25">
      <c r="A142" s="4" t="s">
        <v>901</v>
      </c>
      <c r="B142" s="4" t="s">
        <v>886</v>
      </c>
      <c r="C142" s="4" t="str">
        <f>VLOOKUP(TableFields[Field],Columns[],2,0)&amp;"("</f>
        <v>char(</v>
      </c>
      <c r="D142" s="4" t="str">
        <f>IF(VLOOKUP(TableFields[Field],Columns[],3,0)&lt;&gt;"","'"&amp;VLOOKUP(TableFields[Field],Columns[],3,0)&amp;"'","")</f>
        <v>'cocode'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>-&gt;index()</v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3" spans="1:11" x14ac:dyDescent="0.25">
      <c r="A143" s="4" t="s">
        <v>901</v>
      </c>
      <c r="B143" s="4" t="s">
        <v>23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'name'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>-&gt;index()</v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4" spans="1:11" x14ac:dyDescent="0.25">
      <c r="A144" s="4" t="s">
        <v>901</v>
      </c>
      <c r="B144" s="4" t="s">
        <v>1826</v>
      </c>
      <c r="C144" s="4" t="str">
        <f>VLOOKUP(TableFields[Field],Columns[],2,0)&amp;"("</f>
        <v>string(</v>
      </c>
      <c r="D144" s="4" t="str">
        <f>IF(VLOOKUP(TableFields[Field],Columns[],3,0)&lt;&gt;"","'"&amp;VLOOKUP(TableFields[Field],Columns[],3,0)&amp;"'","")</f>
        <v>'abr'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5" spans="1:11" x14ac:dyDescent="0.25">
      <c r="A145" s="4" t="s">
        <v>901</v>
      </c>
      <c r="B145" s="4" t="s">
        <v>902</v>
      </c>
      <c r="C145" s="4" t="str">
        <f>VLOOKUP(TableFields[Field],Columns[],2,0)&amp;"("</f>
        <v>datetime(</v>
      </c>
      <c r="D145" s="4" t="str">
        <f>IF(VLOOKUP(TableFields[Field],Columns[],3,0)&lt;&gt;"","'"&amp;VLOOKUP(TableFields[Field],Columns[],3,0)&amp;"'","")</f>
        <v>'start_date'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>-&gt;nullable()</v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6" spans="1:11" x14ac:dyDescent="0.25">
      <c r="A146" s="4" t="s">
        <v>901</v>
      </c>
      <c r="B146" s="4" t="s">
        <v>904</v>
      </c>
      <c r="C146" s="4" t="str">
        <f>VLOOKUP(TableFields[Field],Columns[],2,0)&amp;"("</f>
        <v>datetime(</v>
      </c>
      <c r="D146" s="4" t="str">
        <f>IF(VLOOKUP(TableFields[Field],Columns[],3,0)&lt;&gt;"","'"&amp;VLOOKUP(TableFields[Field],Columns[],3,0)&amp;"'","")</f>
        <v>'end_date'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>-&gt;nullable()</v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7" spans="1:11" x14ac:dyDescent="0.25">
      <c r="A147" s="4" t="s">
        <v>901</v>
      </c>
      <c r="B147" s="4" t="s">
        <v>906</v>
      </c>
      <c r="C147" s="4" t="str">
        <f>VLOOKUP(TableFields[Field],Columns[],2,0)&amp;"("</f>
        <v>enum(</v>
      </c>
      <c r="D147" s="4" t="str">
        <f>IF(VLOOKUP(TableFields[Field],Columns[],3,0)&lt;&gt;"","'"&amp;VLOOKUP(TableFields[Field],Columns[],3,0)&amp;"'","")</f>
        <v>'status'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7" s="4" t="str">
        <f>IF(VLOOKUP(TableFields[Field],Columns[],5,0)=0,"","-&gt;"&amp;VLOOKUP(TableFields[Field],Columns[],5,0))</f>
        <v>-&gt;default('ReadWrite')</v>
      </c>
      <c r="G147" s="4" t="str">
        <f>IF(VLOOKUP(TableFields[Field],Columns[],6,0)=0,"","-&gt;"&amp;VLOOKUP(TableFields[Field],Columns[],6,0))</f>
        <v>-&gt;nullable()</v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8" spans="1:11" x14ac:dyDescent="0.25">
      <c r="A148" s="4" t="s">
        <v>901</v>
      </c>
      <c r="B148" s="4" t="s">
        <v>288</v>
      </c>
      <c r="C148" s="4" t="str">
        <f>VLOOKUP(TableFields[Field],Columns[],2,0)&amp;"("</f>
        <v>audit(</v>
      </c>
      <c r="D148" s="4" t="str">
        <f>IF(VLOOKUP(TableFields[Field],Columns[],3,0)&lt;&gt;"","'"&amp;VLOOKUP(TableFields[Field],Columns[],3,0)&amp;"'","")</f>
        <v/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9" spans="1:11" x14ac:dyDescent="0.25">
      <c r="A149" s="2" t="s">
        <v>759</v>
      </c>
      <c r="B149" s="4" t="s">
        <v>21</v>
      </c>
      <c r="C149" s="4" t="str">
        <f>VLOOKUP(TableFields[Field],Columns[],2,0)&amp;"("</f>
        <v>bigIncrements(</v>
      </c>
      <c r="D149" s="4" t="str">
        <f>IF(VLOOKUP(TableFields[Field],Columns[],3,0)&lt;&gt;"","'"&amp;VLOOKUP(TableFields[Field],Columns[],3,0)&amp;"'","")</f>
        <v>'id'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0" spans="1:11" x14ac:dyDescent="0.25">
      <c r="A150" s="2" t="s">
        <v>759</v>
      </c>
      <c r="B150" s="4" t="s">
        <v>900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'user'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51" spans="1:11" x14ac:dyDescent="0.25">
      <c r="A151" s="2" t="s">
        <v>759</v>
      </c>
      <c r="B151" s="4" t="s">
        <v>792</v>
      </c>
      <c r="C151" s="4" t="str">
        <f>VLOOKUP(TableFields[Field],Columns[],2,0)&amp;"("</f>
        <v>foreignCascade(</v>
      </c>
      <c r="D151" s="4" t="str">
        <f>IF(VLOOKUP(TableFields[Field],Columns[],3,0)&lt;&gt;"","'"&amp;VLOOKUP(TableFields[Field],Columns[],3,0)&amp;"'","")</f>
        <v>'store'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2" spans="1:11" x14ac:dyDescent="0.25">
      <c r="A152" s="2" t="s">
        <v>759</v>
      </c>
      <c r="B152" s="4" t="s">
        <v>781</v>
      </c>
      <c r="C152" s="4" t="str">
        <f>VLOOKUP(TableFields[Field],Columns[],2,0)&amp;"("</f>
        <v>foreignCascade(</v>
      </c>
      <c r="D152" s="4" t="str">
        <f>IF(VLOOKUP(TableFields[Field],Columns[],3,0)&lt;&gt;"","'"&amp;VLOOKUP(TableFields[Field],Columns[],3,0)&amp;"'","")</f>
        <v>'area'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3" spans="1:11" x14ac:dyDescent="0.25">
      <c r="A153" s="2" t="s">
        <v>759</v>
      </c>
      <c r="B153" s="4" t="s">
        <v>776</v>
      </c>
      <c r="C153" s="4" t="str">
        <f>VLOOKUP(TableFields[Field],Columns[],2,0)&amp;"("</f>
        <v>enum(</v>
      </c>
      <c r="D153" s="4" t="str">
        <f>IF(VLOOKUP(TableFields[Field],Columns[],3,0)&lt;&gt;"","'"&amp;VLOOKUP(TableFields[Field],Columns[],3,0)&amp;"'","")</f>
        <v>'status'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-&gt;default('Active')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4" spans="1:11" x14ac:dyDescent="0.25">
      <c r="A154" s="2" t="s">
        <v>759</v>
      </c>
      <c r="B154" s="4" t="s">
        <v>288</v>
      </c>
      <c r="C154" s="4" t="str">
        <f>VLOOKUP(TableFields[Field],Columns[],2,0)&amp;"("</f>
        <v>audit(</v>
      </c>
      <c r="D154" s="4" t="str">
        <f>IF(VLOOKUP(TableFields[Field],Columns[],3,0)&lt;&gt;"","'"&amp;VLOOKUP(TableFields[Field],Columns[],3,0)&amp;"'","")</f>
        <v/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4" s="4" t="str">
        <f>IF(VLOOKUP(TableFields[Field],Columns[],5,0)=0,"","-&gt;"&amp;VLOOKUP(TableFields[Field],Columns[],5,0))</f>
        <v/>
      </c>
      <c r="G154" s="4" t="str">
        <f>IF(VLOOKUP(TableFields[Field],Columns[],6,0)=0,"","-&gt;"&amp;VLOOKUP(TableFields[Field],Columns[],6,0))</f>
        <v/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5" spans="1:11" x14ac:dyDescent="0.25">
      <c r="A155" s="2" t="s">
        <v>761</v>
      </c>
      <c r="B155" s="4" t="s">
        <v>21</v>
      </c>
      <c r="C155" s="4" t="str">
        <f>VLOOKUP(TableFields[Field],Columns[],2,0)&amp;"("</f>
        <v>bigIncrements(</v>
      </c>
      <c r="D155" s="4" t="str">
        <f>IF(VLOOKUP(TableFields[Field],Columns[],3,0)&lt;&gt;"","'"&amp;VLOOKUP(TableFields[Field],Columns[],3,0)&amp;"'","")</f>
        <v>'id'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6" spans="1:11" x14ac:dyDescent="0.25">
      <c r="A156" s="2" t="s">
        <v>761</v>
      </c>
      <c r="B156" s="4" t="s">
        <v>769</v>
      </c>
      <c r="C156" s="4" t="str">
        <f>VLOOKUP(TableFields[Field],Columns[],2,0)&amp;"("</f>
        <v>char(</v>
      </c>
      <c r="D156" s="4" t="str">
        <f>IF(VLOOKUP(TableFields[Field],Columns[],3,0)&lt;&gt;"","'"&amp;VLOOKUP(TableFields[Field],Columns[],3,0)&amp;"'","")</f>
        <v>'code'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7" spans="1:11" x14ac:dyDescent="0.25">
      <c r="A157" s="2" t="s">
        <v>761</v>
      </c>
      <c r="B157" s="4" t="s">
        <v>23</v>
      </c>
      <c r="C157" s="4" t="str">
        <f>VLOOKUP(TableFields[Field],Columns[],2,0)&amp;"("</f>
        <v>string(</v>
      </c>
      <c r="D157" s="4" t="str">
        <f>IF(VLOOKUP(TableFields[Field],Columns[],3,0)&lt;&gt;"","'"&amp;VLOOKUP(TableFields[Field],Columns[],3,0)&amp;"'","")</f>
        <v>'name'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7" s="4" t="str">
        <f>IF(VLOOKUP(TableFields[Field],Columns[],5,0)=0,"","-&gt;"&amp;VLOOKUP(TableFields[Field],Columns[],5,0))</f>
        <v>-&gt;nullable()</v>
      </c>
      <c r="G157" s="4" t="str">
        <f>IF(VLOOKUP(TableFields[Field],Columns[],6,0)=0,"","-&gt;"&amp;VLOOKUP(TableFields[Field],Columns[],6,0))</f>
        <v>-&gt;index()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8" spans="1:11" x14ac:dyDescent="0.25">
      <c r="A158" s="2" t="s">
        <v>761</v>
      </c>
      <c r="B158" s="4" t="s">
        <v>891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'igmref'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'31')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$table-&gt;char('igmref', '31')-&gt;nullable()-&gt;index();</v>
      </c>
    </row>
    <row r="159" spans="1:11" x14ac:dyDescent="0.25">
      <c r="A159" s="2" t="s">
        <v>761</v>
      </c>
      <c r="B159" s="4" t="s">
        <v>889</v>
      </c>
      <c r="C159" s="5" t="str">
        <f>VLOOKUP(TableFields[Field],Columns[],2,0)&amp;"("</f>
        <v>foreignNullable(</v>
      </c>
      <c r="D159" s="5" t="str">
        <f>IF(VLOOKUP(TableFields[Field],Columns[],3,0)&lt;&gt;"","'"&amp;VLOOKUP(TableFields[Field],Columns[],3,0)&amp;"'","")</f>
        <v>'belongs'</v>
      </c>
      <c r="E1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59" s="5" t="str">
        <f>IF(VLOOKUP(TableFields[Field],Columns[],5,0)=0,"","-&gt;"&amp;VLOOKUP(TableFields[Field],Columns[],5,0))</f>
        <v/>
      </c>
      <c r="G159" s="5" t="str">
        <f>IF(VLOOKUP(TableFields[Field],Columns[],6,0)=0,"","-&gt;"&amp;VLOOKUP(TableFields[Field],Columns[],6,0))</f>
        <v/>
      </c>
      <c r="H159" s="5" t="str">
        <f>IF(VLOOKUP(TableFields[Field],Columns[],7,0)=0,"","-&gt;"&amp;VLOOKUP(TableFields[Field],Columns[],7,0))</f>
        <v/>
      </c>
      <c r="I159" s="5" t="str">
        <f>IF(VLOOKUP(TableFields[Field],Columns[],8,0)=0,"","-&gt;"&amp;VLOOKUP(TableFields[Field],Columns[],8,0))</f>
        <v/>
      </c>
      <c r="J159" s="5" t="str">
        <f>IF(VLOOKUP(TableFields[Field],Columns[],9,0)=0,"","-&gt;"&amp;VLOOKUP(TableFields[Field],Columns[],9,0))</f>
        <v/>
      </c>
      <c r="K15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$table-&gt;foreignNullable('belongs', 'productgroups');</v>
      </c>
    </row>
    <row r="160" spans="1:11" x14ac:dyDescent="0.25">
      <c r="A160" s="2" t="s">
        <v>761</v>
      </c>
      <c r="B160" s="4" t="s">
        <v>796</v>
      </c>
      <c r="C160" s="4" t="str">
        <f>VLOOKUP(TableFields[Field],Columns[],2,0)&amp;"("</f>
        <v>foreignNullable(</v>
      </c>
      <c r="D160" s="4" t="str">
        <f>IF(VLOOKUP(TableFields[Field],Columns[],3,0)&lt;&gt;"","'"&amp;VLOOKUP(TableFields[Field],Columns[],3,0)&amp;"'","")</f>
        <v>'parent'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60" s="4" t="str">
        <f>IF(VLOOKUP(TableFields[Field],Columns[],5,0)=0,"","-&gt;"&amp;VLOOKUP(TableFields[Field],Columns[],5,0))</f>
        <v/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'productgroups');</v>
      </c>
    </row>
    <row r="161" spans="1:11" x14ac:dyDescent="0.25">
      <c r="A161" s="2" t="s">
        <v>761</v>
      </c>
      <c r="B161" s="4" t="s">
        <v>981</v>
      </c>
      <c r="C161" s="4" t="str">
        <f>VLOOKUP(TableFields[Field],Columns[],2,0)&amp;"("</f>
        <v>foreignNullable(</v>
      </c>
      <c r="D161" s="4" t="str">
        <f>IF(VLOOKUP(TableFields[Field],Columns[],3,0)&lt;&gt;"","'"&amp;VLOOKUP(TableFields[Field],Columns[],3,0)&amp;"'","")</f>
        <v>'tax1'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61" s="4" t="str">
        <f>IF(VLOOKUP(TableFields[Field],Columns[],5,0)=0,"","-&gt;"&amp;VLOOKUP(TableFields[Field],Columns[],5,0))</f>
        <v/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$table-&gt;foreignNullable('tax1', 'tax');</v>
      </c>
    </row>
    <row r="162" spans="1:11" x14ac:dyDescent="0.25">
      <c r="A162" s="2" t="s">
        <v>761</v>
      </c>
      <c r="B162" s="4" t="s">
        <v>982</v>
      </c>
      <c r="C162" s="4" t="str">
        <f>VLOOKUP(TableFields[Field],Columns[],2,0)&amp;"("</f>
        <v>foreignNullable(</v>
      </c>
      <c r="D162" s="4" t="str">
        <f>IF(VLOOKUP(TableFields[Field],Columns[],3,0)&lt;&gt;"","'"&amp;VLOOKUP(TableFields[Field],Columns[],3,0)&amp;"'","")</f>
        <v>'tax2'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62" s="4" t="str">
        <f>IF(VLOOKUP(TableFields[Field],Columns[],5,0)=0,"","-&gt;"&amp;VLOOKUP(TableFields[Field],Columns[],5,0))</f>
        <v/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$table-&gt;foreignNullable('tax2', 'tax');</v>
      </c>
    </row>
    <row r="163" spans="1:11" x14ac:dyDescent="0.25">
      <c r="A163" s="2" t="s">
        <v>761</v>
      </c>
      <c r="B163" s="4" t="s">
        <v>773</v>
      </c>
      <c r="C163" s="4" t="str">
        <f>VLOOKUP(TableFields[Field],Columns[],2,0)&amp;"("</f>
        <v>enum(</v>
      </c>
      <c r="D163" s="4" t="str">
        <f>IF(VLOOKUP(TableFields[Field],Columns[],3,0)&lt;&gt;"","'"&amp;VLOOKUP(TableFields[Field],Columns[],3,0)&amp;"'","")</f>
        <v>'type'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>-&gt;default('Public')</v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64" spans="1:11" x14ac:dyDescent="0.25">
      <c r="A164" s="2" t="s">
        <v>761</v>
      </c>
      <c r="B164" s="4" t="s">
        <v>776</v>
      </c>
      <c r="C164" s="5" t="str">
        <f>VLOOKUP(TableFields[Field],Columns[],2,0)&amp;"("</f>
        <v>enum(</v>
      </c>
      <c r="D164" s="5" t="str">
        <f>IF(VLOOKUP(TableFields[Field],Columns[],3,0)&lt;&gt;"","'"&amp;VLOOKUP(TableFields[Field],Columns[],3,0)&amp;"'","")</f>
        <v>'status'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>-&gt;default('Active')</v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65" spans="1:11" x14ac:dyDescent="0.25">
      <c r="A165" s="2" t="s">
        <v>761</v>
      </c>
      <c r="B165" s="4" t="s">
        <v>288</v>
      </c>
      <c r="C165" s="4" t="str">
        <f>VLOOKUP(TableFields[Field],Columns[],2,0)&amp;"("</f>
        <v>audit(</v>
      </c>
      <c r="D165" s="4" t="str">
        <f>IF(VLOOKUP(TableFields[Field],Columns[],3,0)&lt;&gt;"","'"&amp;VLOOKUP(TableFields[Field],Columns[],3,0)&amp;"'","")</f>
        <v/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6" spans="1:11" x14ac:dyDescent="0.25">
      <c r="A166" s="4" t="s">
        <v>760</v>
      </c>
      <c r="B166" s="4" t="s">
        <v>21</v>
      </c>
      <c r="C166" s="4" t="str">
        <f>VLOOKUP(TableFields[Field],Columns[],2,0)&amp;"("</f>
        <v>bigIncrements(</v>
      </c>
      <c r="D166" s="4" t="str">
        <f>IF(VLOOKUP(TableFields[Field],Columns[],3,0)&lt;&gt;"","'"&amp;VLOOKUP(TableFields[Field],Columns[],3,0)&amp;"'","")</f>
        <v>'id'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6" s="4" t="str">
        <f>IF(VLOOKUP(TableFields[Field],Columns[],5,0)=0,"","-&gt;"&amp;VLOOKUP(TableFields[Field],Columns[],5,0))</f>
        <v/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7" spans="1:11" x14ac:dyDescent="0.25">
      <c r="A167" s="4" t="s">
        <v>760</v>
      </c>
      <c r="B167" s="4" t="s">
        <v>821</v>
      </c>
      <c r="C167" s="4" t="str">
        <f>VLOOKUP(TableFields[Field],Columns[],2,0)&amp;"("</f>
        <v>char(</v>
      </c>
      <c r="D167" s="4" t="str">
        <f>IF(VLOOKUP(TableFields[Field],Columns[],3,0)&lt;&gt;"","'"&amp;VLOOKUP(TableFields[Field],Columns[],3,0)&amp;"'","")</f>
        <v>'code'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>-&gt;index()</v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8" spans="1:11" x14ac:dyDescent="0.25">
      <c r="A168" s="4" t="s">
        <v>760</v>
      </c>
      <c r="B168" s="4" t="s">
        <v>23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'name'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>-&gt;index()</v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9" spans="1:11" x14ac:dyDescent="0.25">
      <c r="A169" s="4" t="s">
        <v>760</v>
      </c>
      <c r="B169" s="4" t="s">
        <v>818</v>
      </c>
      <c r="C169" s="4" t="str">
        <f>VLOOKUP(TableFields[Field],Columns[],2,0)&amp;"("</f>
        <v>char(</v>
      </c>
      <c r="D169" s="4" t="str">
        <f>IF(VLOOKUP(TableFields[Field],Columns[],3,0)&lt;&gt;"","'"&amp;VLOOKUP(TableFields[Field],Columns[],3,0)&amp;"'","")</f>
        <v>'uom'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70" spans="1:11" x14ac:dyDescent="0.25">
      <c r="A170" s="4" t="s">
        <v>760</v>
      </c>
      <c r="B170" s="4" t="s">
        <v>819</v>
      </c>
      <c r="C170" s="4" t="str">
        <f>VLOOKUP(TableFields[Field],Columns[],2,0)&amp;"("</f>
        <v>char(</v>
      </c>
      <c r="D170" s="4" t="str">
        <f>IF(VLOOKUP(TableFields[Field],Columns[],3,0)&lt;&gt;"","'"&amp;VLOOKUP(TableFields[Field],Columns[],3,0)&amp;"'","")</f>
        <v>'partcode'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71" spans="1:11" x14ac:dyDescent="0.25">
      <c r="A171" s="4" t="s">
        <v>760</v>
      </c>
      <c r="B171" s="4" t="s">
        <v>820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'barcode'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72" spans="1:11" x14ac:dyDescent="0.25">
      <c r="A172" s="4" t="s">
        <v>760</v>
      </c>
      <c r="B172" s="4" t="s">
        <v>797</v>
      </c>
      <c r="C172" s="5" t="str">
        <f>VLOOKUP(TableFields[Field],Columns[],2,0)&amp;"("</f>
        <v>string(</v>
      </c>
      <c r="D172" s="5" t="str">
        <f>IF(VLOOKUP(TableFields[Field],Columns[],3,0)&lt;&gt;"","'"&amp;VLOOKUP(TableFields[Field],Columns[],3,0)&amp;"'","")</f>
        <v>'narration'</v>
      </c>
      <c r="E1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2" s="5" t="str">
        <f>IF(VLOOKUP(TableFields[Field],Columns[],5,0)=0,"","-&gt;"&amp;VLOOKUP(TableFields[Field],Columns[],5,0))</f>
        <v>-&gt;nullable()</v>
      </c>
      <c r="G172" s="5" t="str">
        <f>IF(VLOOKUP(TableFields[Field],Columns[],6,0)=0,"","-&gt;"&amp;VLOOKUP(TableFields[Field],Columns[],6,0))</f>
        <v/>
      </c>
      <c r="H172" s="5" t="str">
        <f>IF(VLOOKUP(TableFields[Field],Columns[],7,0)=0,"","-&gt;"&amp;VLOOKUP(TableFields[Field],Columns[],7,0))</f>
        <v/>
      </c>
      <c r="I172" s="5" t="str">
        <f>IF(VLOOKUP(TableFields[Field],Columns[],8,0)=0,"","-&gt;"&amp;VLOOKUP(TableFields[Field],Columns[],8,0))</f>
        <v/>
      </c>
      <c r="J172" s="5" t="str">
        <f>IF(VLOOKUP(TableFields[Field],Columns[],9,0)=0,"","-&gt;"&amp;VLOOKUP(TableFields[Field],Columns[],9,0))</f>
        <v/>
      </c>
      <c r="K172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73" spans="1:11" x14ac:dyDescent="0.25">
      <c r="A173" s="4" t="s">
        <v>760</v>
      </c>
      <c r="B173" s="4" t="s">
        <v>799</v>
      </c>
      <c r="C173" s="5" t="str">
        <f>VLOOKUP(TableFields[Field],Columns[],2,0)&amp;"("</f>
        <v>string(</v>
      </c>
      <c r="D173" s="5" t="str">
        <f>IF(VLOOKUP(TableFields[Field],Columns[],3,0)&lt;&gt;"","'"&amp;VLOOKUP(TableFields[Field],Columns[],3,0)&amp;"'","")</f>
        <v>'narration2'</v>
      </c>
      <c r="E1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3" s="5" t="str">
        <f>IF(VLOOKUP(TableFields[Field],Columns[],5,0)=0,"","-&gt;"&amp;VLOOKUP(TableFields[Field],Columns[],5,0))</f>
        <v>-&gt;nullable()</v>
      </c>
      <c r="G173" s="5" t="str">
        <f>IF(VLOOKUP(TableFields[Field],Columns[],6,0)=0,"","-&gt;"&amp;VLOOKUP(TableFields[Field],Columns[],6,0))</f>
        <v/>
      </c>
      <c r="H173" s="5" t="str">
        <f>IF(VLOOKUP(TableFields[Field],Columns[],7,0)=0,"","-&gt;"&amp;VLOOKUP(TableFields[Field],Columns[],7,0))</f>
        <v/>
      </c>
      <c r="I173" s="5" t="str">
        <f>IF(VLOOKUP(TableFields[Field],Columns[],8,0)=0,"","-&gt;"&amp;VLOOKUP(TableFields[Field],Columns[],8,0))</f>
        <v/>
      </c>
      <c r="J173" s="5" t="str">
        <f>IF(VLOOKUP(TableFields[Field],Columns[],9,0)=0,"","-&gt;"&amp;VLOOKUP(TableFields[Field],Columns[],9,0))</f>
        <v/>
      </c>
      <c r="K17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74" spans="1:11" x14ac:dyDescent="0.25">
      <c r="A174" s="4" t="s">
        <v>760</v>
      </c>
      <c r="B174" s="4" t="s">
        <v>1893</v>
      </c>
      <c r="C174" s="5" t="str">
        <f>VLOOKUP(TableFields[Field],Columns[],2,0)&amp;"("</f>
        <v>decimal(</v>
      </c>
      <c r="D174" s="5" t="str">
        <f>IF(VLOOKUP(TableFields[Field],Columns[],3,0)&lt;&gt;"","'"&amp;VLOOKUP(TableFields[Field],Columns[],3,0)&amp;"'","")</f>
        <v>'taxfactor'</v>
      </c>
      <c r="E1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4" s="5" t="str">
        <f>IF(VLOOKUP(TableFields[Field],Columns[],5,0)=0,"","-&gt;"&amp;VLOOKUP(TableFields[Field],Columns[],5,0))</f>
        <v>-&gt;default('0')</v>
      </c>
      <c r="G174" s="5" t="str">
        <f>IF(VLOOKUP(TableFields[Field],Columns[],6,0)=0,"","-&gt;"&amp;VLOOKUP(TableFields[Field],Columns[],6,0))</f>
        <v/>
      </c>
      <c r="H174" s="5" t="str">
        <f>IF(VLOOKUP(TableFields[Field],Columns[],7,0)=0,"","-&gt;"&amp;VLOOKUP(TableFields[Field],Columns[],7,0))</f>
        <v/>
      </c>
      <c r="I174" s="5" t="str">
        <f>IF(VLOOKUP(TableFields[Field],Columns[],8,0)=0,"","-&gt;"&amp;VLOOKUP(TableFields[Field],Columns[],8,0))</f>
        <v/>
      </c>
      <c r="J174" s="5" t="str">
        <f>IF(VLOOKUP(TableFields[Field],Columns[],9,0)=0,"","-&gt;"&amp;VLOOKUP(TableFields[Field],Columns[],9,0))</f>
        <v/>
      </c>
      <c r="K174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75" spans="1:11" x14ac:dyDescent="0.25">
      <c r="A175" s="4" t="s">
        <v>760</v>
      </c>
      <c r="B175" s="4" t="s">
        <v>1894</v>
      </c>
      <c r="C175" s="5" t="str">
        <f>VLOOKUP(TableFields[Field],Columns[],2,0)&amp;"("</f>
        <v>decimal(</v>
      </c>
      <c r="D175" s="5" t="str">
        <f>IF(VLOOKUP(TableFields[Field],Columns[],3,0)&lt;&gt;"","'"&amp;VLOOKUP(TableFields[Field],Columns[],3,0)&amp;"'","")</f>
        <v>'taxfactor02'</v>
      </c>
      <c r="E1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5" s="5" t="str">
        <f>IF(VLOOKUP(TableFields[Field],Columns[],5,0)=0,"","-&gt;"&amp;VLOOKUP(TableFields[Field],Columns[],5,0))</f>
        <v>-&gt;default('0')</v>
      </c>
      <c r="G175" s="5" t="str">
        <f>IF(VLOOKUP(TableFields[Field],Columns[],6,0)=0,"","-&gt;"&amp;VLOOKUP(TableFields[Field],Columns[],6,0))</f>
        <v/>
      </c>
      <c r="H175" s="5" t="str">
        <f>IF(VLOOKUP(TableFields[Field],Columns[],7,0)=0,"","-&gt;"&amp;VLOOKUP(TableFields[Field],Columns[],7,0))</f>
        <v/>
      </c>
      <c r="I175" s="5" t="str">
        <f>IF(VLOOKUP(TableFields[Field],Columns[],8,0)=0,"","-&gt;"&amp;VLOOKUP(TableFields[Field],Columns[],8,0))</f>
        <v/>
      </c>
      <c r="J175" s="5" t="str">
        <f>IF(VLOOKUP(TableFields[Field],Columns[],9,0)=0,"","-&gt;"&amp;VLOOKUP(TableFields[Field],Columns[],9,0))</f>
        <v/>
      </c>
      <c r="K175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6" spans="1:11" x14ac:dyDescent="0.25">
      <c r="A176" s="4" t="s">
        <v>760</v>
      </c>
      <c r="B176" s="4" t="s">
        <v>773</v>
      </c>
      <c r="C176" s="4" t="str">
        <f>VLOOKUP(TableFields[Field],Columns[],2,0)&amp;"("</f>
        <v>enum(</v>
      </c>
      <c r="D176" s="4" t="str">
        <f>IF(VLOOKUP(TableFields[Field],Columns[],3,0)&lt;&gt;"","'"&amp;VLOOKUP(TableFields[Field],Columns[],3,0)&amp;"'","")</f>
        <v>'type'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6" s="4" t="str">
        <f>IF(VLOOKUP(TableFields[Field],Columns[],5,0)=0,"","-&gt;"&amp;VLOOKUP(TableFields[Field],Columns[],5,0))</f>
        <v>-&gt;nullable()</v>
      </c>
      <c r="G176" s="4" t="str">
        <f>IF(VLOOKUP(TableFields[Field],Columns[],6,0)=0,"","-&gt;"&amp;VLOOKUP(TableFields[Field],Columns[],6,0))</f>
        <v>-&gt;default('Public')</v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7" spans="1:11" x14ac:dyDescent="0.25">
      <c r="A177" s="4" t="s">
        <v>760</v>
      </c>
      <c r="B177" s="4" t="s">
        <v>776</v>
      </c>
      <c r="C177" s="4" t="str">
        <f>VLOOKUP(TableFields[Field],Columns[],2,0)&amp;"("</f>
        <v>enum(</v>
      </c>
      <c r="D177" s="4" t="str">
        <f>IF(VLOOKUP(TableFields[Field],Columns[],3,0)&lt;&gt;"","'"&amp;VLOOKUP(TableFields[Field],Columns[],3,0)&amp;"'","")</f>
        <v>'status'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7" s="4" t="str">
        <f>IF(VLOOKUP(TableFields[Field],Columns[],5,0)=0,"","-&gt;"&amp;VLOOKUP(TableFields[Field],Columns[],5,0))</f>
        <v>-&gt;nullable()</v>
      </c>
      <c r="G177" s="4" t="str">
        <f>IF(VLOOKUP(TableFields[Field],Columns[],6,0)=0,"","-&gt;"&amp;VLOOKUP(TableFields[Field],Columns[],6,0))</f>
        <v>-&gt;default('Active')</v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8" spans="1:11" x14ac:dyDescent="0.25">
      <c r="A178" s="4" t="s">
        <v>760</v>
      </c>
      <c r="B178" s="4" t="s">
        <v>288</v>
      </c>
      <c r="C178" s="4" t="str">
        <f>VLOOKUP(TableFields[Field],Columns[],2,0)&amp;"("</f>
        <v>audit(</v>
      </c>
      <c r="D178" s="4" t="str">
        <f>IF(VLOOKUP(TableFields[Field],Columns[],3,0)&lt;&gt;"","'"&amp;VLOOKUP(TableFields[Field],Columns[],3,0)&amp;"'","")</f>
        <v/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9" spans="1:11" x14ac:dyDescent="0.25">
      <c r="A179" s="4" t="s">
        <v>762</v>
      </c>
      <c r="B179" s="4" t="s">
        <v>21</v>
      </c>
      <c r="C179" s="4" t="str">
        <f>VLOOKUP(TableFields[Field],Columns[],2,0)&amp;"("</f>
        <v>bigIncrements(</v>
      </c>
      <c r="D179" s="4" t="str">
        <f>IF(VLOOKUP(TableFields[Field],Columns[],3,0)&lt;&gt;"","'"&amp;VLOOKUP(TableFields[Field],Columns[],3,0)&amp;"'","")</f>
        <v>'id'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0" spans="1:11" x14ac:dyDescent="0.25">
      <c r="A180" s="4" t="s">
        <v>762</v>
      </c>
      <c r="B180" s="4" t="s">
        <v>792</v>
      </c>
      <c r="C180" s="4" t="str">
        <f>VLOOKUP(TableFields[Field],Columns[],2,0)&amp;"("</f>
        <v>foreignCascade(</v>
      </c>
      <c r="D180" s="4" t="str">
        <f>IF(VLOOKUP(TableFields[Field],Columns[],3,0)&lt;&gt;"","'"&amp;VLOOKUP(TableFields[Field],Columns[],3,0)&amp;"'","")</f>
        <v>'store'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81" spans="1:11" x14ac:dyDescent="0.25">
      <c r="A181" s="4" t="s">
        <v>762</v>
      </c>
      <c r="B181" s="4" t="s">
        <v>823</v>
      </c>
      <c r="C181" s="4" t="str">
        <f>VLOOKUP(TableFields[Field],Columns[],2,0)&amp;"("</f>
        <v>foreignCascade(</v>
      </c>
      <c r="D181" s="4" t="str">
        <f>IF(VLOOKUP(TableFields[Field],Columns[],3,0)&lt;&gt;"","'"&amp;VLOOKUP(TableFields[Field],Columns[],3,0)&amp;"'","")</f>
        <v>'product'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82" spans="1:11" x14ac:dyDescent="0.25">
      <c r="A182" s="4" t="s">
        <v>762</v>
      </c>
      <c r="B182" s="4" t="s">
        <v>288</v>
      </c>
      <c r="C182" s="4" t="str">
        <f>VLOOKUP(TableFields[Field],Columns[],2,0)&amp;"("</f>
        <v>audit(</v>
      </c>
      <c r="D182" s="4" t="str">
        <f>IF(VLOOKUP(TableFields[Field],Columns[],3,0)&lt;&gt;"","'"&amp;VLOOKUP(TableFields[Field],Columns[],3,0)&amp;"'","")</f>
        <v/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3" spans="1:11" x14ac:dyDescent="0.25">
      <c r="A183" s="4" t="s">
        <v>763</v>
      </c>
      <c r="B183" s="4" t="s">
        <v>21</v>
      </c>
      <c r="C183" s="4" t="str">
        <f>VLOOKUP(TableFields[Field],Columns[],2,0)&amp;"("</f>
        <v>bigIncrements(</v>
      </c>
      <c r="D183" s="4" t="str">
        <f>IF(VLOOKUP(TableFields[Field],Columns[],3,0)&lt;&gt;"","'"&amp;VLOOKUP(TableFields[Field],Columns[],3,0)&amp;"'","")</f>
        <v>'id'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4" spans="1:11" x14ac:dyDescent="0.25">
      <c r="A184" s="4" t="s">
        <v>763</v>
      </c>
      <c r="B184" s="4" t="s">
        <v>769</v>
      </c>
      <c r="C184" s="4" t="str">
        <f>VLOOKUP(TableFields[Field],Columns[],2,0)&amp;"("</f>
        <v>char(</v>
      </c>
      <c r="D184" s="4" t="str">
        <f>IF(VLOOKUP(TableFields[Field],Columns[],3,0)&lt;&gt;"","'"&amp;VLOOKUP(TableFields[Field],Columns[],3,0)&amp;"'","")</f>
        <v>'code'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84" s="4" t="str">
        <f>IF(VLOOKUP(TableFields[Field],Columns[],5,0)=0,"","-&gt;"&amp;VLOOKUP(TableFields[Field],Columns[],5,0))</f>
        <v>-&gt;nullable()</v>
      </c>
      <c r="G184" s="4" t="str">
        <f>IF(VLOOKUP(TableFields[Field],Columns[],6,0)=0,"","-&gt;"&amp;VLOOKUP(TableFields[Field],Columns[],6,0))</f>
        <v>-&gt;index()</v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85" spans="1:11" x14ac:dyDescent="0.25">
      <c r="A185" s="4" t="s">
        <v>763</v>
      </c>
      <c r="B185" s="4" t="s">
        <v>23</v>
      </c>
      <c r="C185" s="4" t="str">
        <f>VLOOKUP(TableFields[Field],Columns[],2,0)&amp;"("</f>
        <v>string(</v>
      </c>
      <c r="D185" s="4" t="str">
        <f>IF(VLOOKUP(TableFields[Field],Columns[],3,0)&lt;&gt;"","'"&amp;VLOOKUP(TableFields[Field],Columns[],3,0)&amp;"'","")</f>
        <v>'name'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85" s="4" t="str">
        <f>IF(VLOOKUP(TableFields[Field],Columns[],5,0)=0,"","-&gt;"&amp;VLOOKUP(TableFields[Field],Columns[],5,0))</f>
        <v>-&gt;nullable()</v>
      </c>
      <c r="G185" s="4" t="str">
        <f>IF(VLOOKUP(TableFields[Field],Columns[],6,0)=0,"","-&gt;"&amp;VLOOKUP(TableFields[Field],Columns[],6,0))</f>
        <v>-&gt;index()</v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86" spans="1:11" x14ac:dyDescent="0.25">
      <c r="A186" s="4" t="s">
        <v>763</v>
      </c>
      <c r="B186" s="4" t="s">
        <v>776</v>
      </c>
      <c r="C186" s="4" t="str">
        <f>VLOOKUP(TableFields[Field],Columns[],2,0)&amp;"("</f>
        <v>enum(</v>
      </c>
      <c r="D186" s="4" t="str">
        <f>IF(VLOOKUP(TableFields[Field],Columns[],3,0)&lt;&gt;"","'"&amp;VLOOKUP(TableFields[Field],Columns[],3,0)&amp;"'","")</f>
        <v>'status'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6" s="4" t="str">
        <f>IF(VLOOKUP(TableFields[Field],Columns[],5,0)=0,"","-&gt;"&amp;VLOOKUP(TableFields[Field],Columns[],5,0))</f>
        <v>-&gt;nullable()</v>
      </c>
      <c r="G186" s="4" t="str">
        <f>IF(VLOOKUP(TableFields[Field],Columns[],6,0)=0,"","-&gt;"&amp;VLOOKUP(TableFields[Field],Columns[],6,0))</f>
        <v>-&gt;default('Active')</v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7" spans="1:11" x14ac:dyDescent="0.25">
      <c r="A187" s="4" t="s">
        <v>763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764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764</v>
      </c>
      <c r="B189" s="4" t="s">
        <v>822</v>
      </c>
      <c r="C189" s="4" t="str">
        <f>VLOOKUP(TableFields[Field],Columns[],2,0)&amp;"("</f>
        <v>foreignCascade(</v>
      </c>
      <c r="D189" s="4" t="str">
        <f>IF(VLOOKUP(TableFields[Field],Columns[],3,0)&lt;&gt;"","'"&amp;VLOOKUP(TableFields[Field],Columns[],3,0)&amp;"'","")</f>
        <v>'pricelist'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90" spans="1:11" x14ac:dyDescent="0.25">
      <c r="A190" s="4" t="s">
        <v>764</v>
      </c>
      <c r="B190" s="4" t="s">
        <v>823</v>
      </c>
      <c r="C190" s="4" t="str">
        <f>VLOOKUP(TableFields[Field],Columns[],2,0)&amp;"("</f>
        <v>foreignCascade(</v>
      </c>
      <c r="D190" s="4" t="str">
        <f>IF(VLOOKUP(TableFields[Field],Columns[],3,0)&lt;&gt;"","'"&amp;VLOOKUP(TableFields[Field],Columns[],3,0)&amp;"'","")</f>
        <v>'product'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90" s="4" t="str">
        <f>IF(VLOOKUP(TableFields[Field],Columns[],5,0)=0,"","-&gt;"&amp;VLOOKUP(TableFields[Field],Columns[],5,0))</f>
        <v/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91" spans="1:11" x14ac:dyDescent="0.25">
      <c r="A191" s="4" t="s">
        <v>764</v>
      </c>
      <c r="B191" s="4" t="s">
        <v>825</v>
      </c>
      <c r="C191" s="4" t="str">
        <f>VLOOKUP(TableFields[Field],Columns[],2,0)&amp;"("</f>
        <v>decimal(</v>
      </c>
      <c r="D191" s="4" t="str">
        <f>IF(VLOOKUP(TableFields[Field],Columns[],3,0)&lt;&gt;"","'"&amp;VLOOKUP(TableFields[Field],Columns[],3,0)&amp;"'","")</f>
        <v>'price'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91" s="4" t="str">
        <f>IF(VLOOKUP(TableFields[Field],Columns[],5,0)=0,"","-&gt;"&amp;VLOOKUP(TableFields[Field],Columns[],5,0))</f>
        <v>-&gt;default(0)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92" spans="1:11" x14ac:dyDescent="0.25">
      <c r="A192" s="4" t="s">
        <v>764</v>
      </c>
      <c r="B192" s="4" t="s">
        <v>826</v>
      </c>
      <c r="C192" s="4" t="str">
        <f>VLOOKUP(TableFields[Field],Columns[],2,0)&amp;"("</f>
        <v>decimal(</v>
      </c>
      <c r="D192" s="4" t="str">
        <f>IF(VLOOKUP(TableFields[Field],Columns[],3,0)&lt;&gt;"","'"&amp;VLOOKUP(TableFields[Field],Columns[],3,0)&amp;"'","")</f>
        <v>'price_min'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92" s="4" t="str">
        <f>IF(VLOOKUP(TableFields[Field],Columns[],5,0)=0,"","-&gt;"&amp;VLOOKUP(TableFields[Field],Columns[],5,0))</f>
        <v>-&gt;default(0)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93" spans="1:11" x14ac:dyDescent="0.25">
      <c r="A193" s="4" t="s">
        <v>764</v>
      </c>
      <c r="B193" s="4" t="s">
        <v>827</v>
      </c>
      <c r="C193" s="4" t="str">
        <f>VLOOKUP(TableFields[Field],Columns[],2,0)&amp;"("</f>
        <v>decimal(</v>
      </c>
      <c r="D193" s="4" t="str">
        <f>IF(VLOOKUP(TableFields[Field],Columns[],3,0)&lt;&gt;"","'"&amp;VLOOKUP(TableFields[Field],Columns[],3,0)&amp;"'","")</f>
        <v>'price_max'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93" s="4" t="str">
        <f>IF(VLOOKUP(TableFields[Field],Columns[],5,0)=0,"","-&gt;"&amp;VLOOKUP(TableFields[Field],Columns[],5,0))</f>
        <v>-&gt;default(0)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94" spans="1:11" x14ac:dyDescent="0.25">
      <c r="A194" s="4" t="s">
        <v>764</v>
      </c>
      <c r="B194" s="4" t="s">
        <v>879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'discount1_type'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94" s="4" t="str">
        <f>IF(VLOOKUP(TableFields[Field],Columns[],5,0)=0,"","-&gt;"&amp;VLOOKUP(TableFields[Field],Columns[],5,0))</f>
        <v>-&gt;default('Amount')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95" spans="1:11" x14ac:dyDescent="0.25">
      <c r="A195" s="4" t="s">
        <v>764</v>
      </c>
      <c r="B195" s="4" t="s">
        <v>884</v>
      </c>
      <c r="C195" s="4" t="str">
        <f>VLOOKUP(TableFields[Field],Columns[],2,0)&amp;"("</f>
        <v>decimal(</v>
      </c>
      <c r="D195" s="4" t="str">
        <f>IF(VLOOKUP(TableFields[Field],Columns[],3,0)&lt;&gt;"","'"&amp;VLOOKUP(TableFields[Field],Columns[],3,0)&amp;"'","")</f>
        <v>'discount1_quantity'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95" s="4" t="str">
        <f>IF(VLOOKUP(TableFields[Field],Columns[],5,0)=0,"","-&gt;"&amp;VLOOKUP(TableFields[Field],Columns[],5,0))</f>
        <v>-&gt;default(0)</v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96" spans="1:11" x14ac:dyDescent="0.25">
      <c r="A196" s="4" t="s">
        <v>764</v>
      </c>
      <c r="B196" s="4" t="s">
        <v>880</v>
      </c>
      <c r="C196" s="4" t="str">
        <f>VLOOKUP(TableFields[Field],Columns[],2,0)&amp;"("</f>
        <v>enum(</v>
      </c>
      <c r="D196" s="4" t="str">
        <f>IF(VLOOKUP(TableFields[Field],Columns[],3,0)&lt;&gt;"","'"&amp;VLOOKUP(TableFields[Field],Columns[],3,0)&amp;"'","")</f>
        <v>'discount2_type'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96" s="4" t="str">
        <f>IF(VLOOKUP(TableFields[Field],Columns[],5,0)=0,"","-&gt;"&amp;VLOOKUP(TableFields[Field],Columns[],5,0))</f>
        <v>-&gt;default('Amount')</v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97" spans="1:11" x14ac:dyDescent="0.25">
      <c r="A197" s="4" t="s">
        <v>764</v>
      </c>
      <c r="B197" s="4" t="s">
        <v>885</v>
      </c>
      <c r="C197" s="4" t="str">
        <f>VLOOKUP(TableFields[Field],Columns[],2,0)&amp;"("</f>
        <v>decimal(</v>
      </c>
      <c r="D197" s="4" t="str">
        <f>IF(VLOOKUP(TableFields[Field],Columns[],3,0)&lt;&gt;"","'"&amp;VLOOKUP(TableFields[Field],Columns[],3,0)&amp;"'","")</f>
        <v>'discount2_quantity'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97" s="4" t="str">
        <f>IF(VLOOKUP(TableFields[Field],Columns[],5,0)=0,"","-&gt;"&amp;VLOOKUP(TableFields[Field],Columns[],5,0))</f>
        <v>-&gt;default(0)</v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98" spans="1:11" x14ac:dyDescent="0.25">
      <c r="A198" s="4" t="s">
        <v>764</v>
      </c>
      <c r="B198" s="4" t="s">
        <v>288</v>
      </c>
      <c r="C198" s="4" t="str">
        <f>VLOOKUP(TableFields[Field],Columns[],2,0)&amp;"("</f>
        <v>audit(</v>
      </c>
      <c r="D198" s="4" t="str">
        <f>IF(VLOOKUP(TableFields[Field],Columns[],3,0)&lt;&gt;"","'"&amp;VLOOKUP(TableFields[Field],Columns[],3,0)&amp;"'","")</f>
        <v/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/>
      </c>
      <c r="G198" s="4" t="str">
        <f>IF(VLOOKUP(TableFields[Field],Columns[],6,0)=0,"","-&gt;"&amp;VLOOKUP(TableFields[Field],Columns[],6,0))</f>
        <v/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9" spans="1:11" x14ac:dyDescent="0.25">
      <c r="A199" s="4" t="s">
        <v>839</v>
      </c>
      <c r="B199" s="4" t="s">
        <v>21</v>
      </c>
      <c r="C199" s="4" t="str">
        <f>VLOOKUP(TableFields[Field],Columns[],2,0)&amp;"("</f>
        <v>bigIncrements(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0" spans="1:11" x14ac:dyDescent="0.25">
      <c r="A200" s="4" t="s">
        <v>839</v>
      </c>
      <c r="B200" s="4" t="s">
        <v>23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-&gt;index()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1" spans="1:11" x14ac:dyDescent="0.25">
      <c r="A201" s="4" t="s">
        <v>839</v>
      </c>
      <c r="B201" s="4" t="s">
        <v>776</v>
      </c>
      <c r="C201" s="4" t="str">
        <f>VLOOKUP(TableFields[Field],Columns[],2,0)&amp;"("</f>
        <v>enum(</v>
      </c>
      <c r="D201" s="4" t="str">
        <f>IF(VLOOKUP(TableFields[Field],Columns[],3,0)&lt;&gt;"","'"&amp;VLOOKUP(TableFields[Field],Columns[],3,0)&amp;"'","")</f>
        <v>'status'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>-&gt;default('Active')</v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2" spans="1:11" x14ac:dyDescent="0.25">
      <c r="A202" s="4" t="s">
        <v>839</v>
      </c>
      <c r="B202" s="4" t="s">
        <v>288</v>
      </c>
      <c r="C202" s="4" t="str">
        <f>VLOOKUP(TableFields[Field],Columns[],2,0)&amp;"("</f>
        <v>audit(</v>
      </c>
      <c r="D202" s="4" t="str">
        <f>IF(VLOOKUP(TableFields[Field],Columns[],3,0)&lt;&gt;"","'"&amp;VLOOKUP(TableFields[Field],Columns[],3,0)&amp;"'","")</f>
        <v/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3" spans="1:11" x14ac:dyDescent="0.25">
      <c r="A203" s="4" t="s">
        <v>846</v>
      </c>
      <c r="B203" s="4" t="s">
        <v>21</v>
      </c>
      <c r="C203" s="4" t="str">
        <f>VLOOKUP(TableFields[Field],Columns[],2,0)&amp;"("</f>
        <v>bigIncrements(</v>
      </c>
      <c r="D203" s="4" t="str">
        <f>IF(VLOOKUP(TableFields[Field],Columns[],3,0)&lt;&gt;"","'"&amp;VLOOKUP(TableFields[Field],Columns[],3,0)&amp;"'","")</f>
        <v>'id'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4" spans="1:11" x14ac:dyDescent="0.25">
      <c r="A204" s="4" t="s">
        <v>846</v>
      </c>
      <c r="B204" s="4" t="s">
        <v>23</v>
      </c>
      <c r="C204" s="4" t="str">
        <f>VLOOKUP(TableFields[Field],Columns[],2,0)&amp;"("</f>
        <v>string(</v>
      </c>
      <c r="D204" s="4" t="str">
        <f>IF(VLOOKUP(TableFields[Field],Columns[],3,0)&lt;&gt;"","'"&amp;VLOOKUP(TableFields[Field],Columns[],3,0)&amp;"'","")</f>
        <v>'name'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04" s="4" t="str">
        <f>IF(VLOOKUP(TableFields[Field],Columns[],5,0)=0,"","-&gt;"&amp;VLOOKUP(TableFields[Field],Columns[],5,0))</f>
        <v>-&gt;nullable()</v>
      </c>
      <c r="G204" s="4" t="str">
        <f>IF(VLOOKUP(TableFields[Field],Columns[],6,0)=0,"","-&gt;"&amp;VLOOKUP(TableFields[Field],Columns[],6,0))</f>
        <v>-&gt;index()</v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5" spans="1:11" x14ac:dyDescent="0.25">
      <c r="A205" s="4" t="s">
        <v>846</v>
      </c>
      <c r="B205" s="4" t="s">
        <v>776</v>
      </c>
      <c r="C205" s="4" t="str">
        <f>VLOOKUP(TableFields[Field],Columns[],2,0)&amp;"("</f>
        <v>enum(</v>
      </c>
      <c r="D205" s="4" t="str">
        <f>IF(VLOOKUP(TableFields[Field],Columns[],3,0)&lt;&gt;"","'"&amp;VLOOKUP(TableFields[Field],Columns[],3,0)&amp;"'","")</f>
        <v>'status'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5" s="4" t="str">
        <f>IF(VLOOKUP(TableFields[Field],Columns[],5,0)=0,"","-&gt;"&amp;VLOOKUP(TableFields[Field],Columns[],5,0))</f>
        <v>-&gt;nullable()</v>
      </c>
      <c r="G205" s="4" t="str">
        <f>IF(VLOOKUP(TableFields[Field],Columns[],6,0)=0,"","-&gt;"&amp;VLOOKUP(TableFields[Field],Columns[],6,0))</f>
        <v>-&gt;default('Active')</v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6" spans="1:11" x14ac:dyDescent="0.25">
      <c r="A206" s="4" t="s">
        <v>846</v>
      </c>
      <c r="B206" s="4" t="s">
        <v>288</v>
      </c>
      <c r="C206" s="4" t="str">
        <f>VLOOKUP(TableFields[Field],Columns[],2,0)&amp;"("</f>
        <v>audit(</v>
      </c>
      <c r="D206" s="4" t="str">
        <f>IF(VLOOKUP(TableFields[Field],Columns[],3,0)&lt;&gt;"","'"&amp;VLOOKUP(TableFields[Field],Columns[],3,0)&amp;"'","")</f>
        <v/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7" spans="1:11" x14ac:dyDescent="0.25">
      <c r="A207" s="4" t="s">
        <v>765</v>
      </c>
      <c r="B207" s="4" t="s">
        <v>21</v>
      </c>
      <c r="C207" s="4" t="str">
        <f>VLOOKUP(TableFields[Field],Columns[],2,0)&amp;"("</f>
        <v>bigIncrements(</v>
      </c>
      <c r="D207" s="4" t="str">
        <f>IF(VLOOKUP(TableFields[Field],Columns[],3,0)&lt;&gt;"","'"&amp;VLOOKUP(TableFields[Field],Columns[],3,0)&amp;"'","")</f>
        <v>'id'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8" spans="1:11" x14ac:dyDescent="0.25">
      <c r="A208" s="4" t="s">
        <v>765</v>
      </c>
      <c r="B208" s="4" t="s">
        <v>1748</v>
      </c>
      <c r="C208" s="4" t="str">
        <f>VLOOKUP(TableFields[Field],Columns[],2,0)&amp;"("</f>
        <v>char(</v>
      </c>
      <c r="D208" s="4" t="str">
        <f>IF(VLOOKUP(TableFields[Field],Columns[],3,0)&lt;&gt;"","'"&amp;VLOOKUP(TableFields[Field],Columns[],3,0)&amp;"'","")</f>
        <v>'_ref'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8" s="4" t="str">
        <f>IF(VLOOKUP(TableFields[Field],Columns[],5,0)=0,"","-&gt;"&amp;VLOOKUP(TableFields[Field],Columns[],5,0))</f>
        <v>-&gt;nullable()</v>
      </c>
      <c r="G208" s="4" t="str">
        <f>IF(VLOOKUP(TableFields[Field],Columns[],6,0)=0,"","-&gt;"&amp;VLOOKUP(TableFields[Field],Columns[],6,0))</f>
        <v>-&gt;index()</v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09" spans="1:11" x14ac:dyDescent="0.25">
      <c r="A209" s="4" t="s">
        <v>765</v>
      </c>
      <c r="B209" s="4" t="s">
        <v>831</v>
      </c>
      <c r="C209" s="4" t="str">
        <f>VLOOKUP(TableFields[Field],Columns[],2,0)&amp;"("</f>
        <v>foreignNullable(</v>
      </c>
      <c r="D209" s="4" t="str">
        <f>IF(VLOOKUP(TableFields[Field],Columns[],3,0)&lt;&gt;"","'"&amp;VLOOKUP(TableFields[Field],Columns[],3,0)&amp;"'","")</f>
        <v>'store'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0" spans="1:11" x14ac:dyDescent="0.25">
      <c r="A210" s="4" t="s">
        <v>765</v>
      </c>
      <c r="B210" s="4" t="s">
        <v>832</v>
      </c>
      <c r="C210" s="4" t="str">
        <f>VLOOKUP(TableFields[Field],Columns[],2,0)&amp;"("</f>
        <v>foreignNullable(</v>
      </c>
      <c r="D210" s="4" t="str">
        <f>IF(VLOOKUP(TableFields[Field],Columns[],3,0)&lt;&gt;"","'"&amp;VLOOKUP(TableFields[Field],Columns[],3,0)&amp;"'","")</f>
        <v>'product'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11" spans="1:11" x14ac:dyDescent="0.25">
      <c r="A211" s="4" t="s">
        <v>765</v>
      </c>
      <c r="B211" s="4" t="s">
        <v>833</v>
      </c>
      <c r="C211" s="4" t="str">
        <f>VLOOKUP(TableFields[Field],Columns[],2,0)&amp;"("</f>
        <v>enum(</v>
      </c>
      <c r="D211" s="4" t="str">
        <f>IF(VLOOKUP(TableFields[Field],Columns[],3,0)&lt;&gt;"","'"&amp;VLOOKUP(TableFields[Field],Columns[],3,0)&amp;"'","")</f>
        <v>'direction'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11" s="4" t="str">
        <f>IF(VLOOKUP(TableFields[Field],Columns[],5,0)=0,"","-&gt;"&amp;VLOOKUP(TableFields[Field],Columns[],5,0))</f>
        <v>-&gt;default('Out')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12" spans="1:11" x14ac:dyDescent="0.25">
      <c r="A212" s="4" t="s">
        <v>765</v>
      </c>
      <c r="B212" s="4" t="s">
        <v>837</v>
      </c>
      <c r="C212" s="4" t="str">
        <f>VLOOKUP(TableFields[Field],Columns[],2,0)&amp;"("</f>
        <v>decimal(</v>
      </c>
      <c r="D212" s="4" t="str">
        <f>IF(VLOOKUP(TableFields[Field],Columns[],3,0)&lt;&gt;"","'"&amp;VLOOKUP(TableFields[Field],Columns[],3,0)&amp;"'","")</f>
        <v>'quantity'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12" s="4" t="str">
        <f>IF(VLOOKUP(TableFields[Field],Columns[],5,0)=0,"","-&gt;"&amp;VLOOKUP(TableFields[Field],Columns[],5,0))</f>
        <v>-&gt;default(1)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13" spans="1:11" x14ac:dyDescent="0.25">
      <c r="A213" s="4" t="s">
        <v>765</v>
      </c>
      <c r="B213" s="4" t="s">
        <v>876</v>
      </c>
      <c r="C213" s="4" t="str">
        <f>VLOOKUP(TableFields[Field],Columns[],2,0)&amp;"("</f>
        <v>unsignedBigInteger(</v>
      </c>
      <c r="D213" s="4" t="str">
        <f>IF(VLOOKUP(TableFields[Field],Columns[],3,0)&lt;&gt;"","'"&amp;VLOOKUP(TableFields[Field],Columns[],3,0)&amp;"'","")</f>
        <v>'user'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214" spans="1:11" x14ac:dyDescent="0.25">
      <c r="A214" s="4" t="s">
        <v>765</v>
      </c>
      <c r="B214" s="4" t="s">
        <v>840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'nature'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215" spans="1:11" x14ac:dyDescent="0.25">
      <c r="A215" s="4" t="s">
        <v>765</v>
      </c>
      <c r="B215" s="4" t="s">
        <v>842</v>
      </c>
      <c r="C215" s="4" t="str">
        <f>VLOOKUP(TableFields[Field],Columns[],2,0)&amp;"("</f>
        <v>timestamp(</v>
      </c>
      <c r="D215" s="4" t="str">
        <f>IF(VLOOKUP(TableFields[Field],Columns[],3,0)&lt;&gt;"","'"&amp;VLOOKUP(TableFields[Field],Columns[],3,0)&amp;"'","")</f>
        <v>'date'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5" s="4" t="str">
        <f>IF(VLOOKUP(TableFields[Field],Columns[],5,0)=0,"","-&gt;"&amp;VLOOKUP(TableFields[Field],Columns[],5,0))</f>
        <v>-&gt;default(DB::raw('CURRENT_TIMESTAMP'))</v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6" spans="1:11" x14ac:dyDescent="0.25">
      <c r="A216" s="4" t="s">
        <v>765</v>
      </c>
      <c r="B216" s="4" t="s">
        <v>847</v>
      </c>
      <c r="C216" s="4" t="str">
        <f>VLOOKUP(TableFields[Field],Columns[],2,0)&amp;"("</f>
        <v>foreignNullable(</v>
      </c>
      <c r="D216" s="4" t="str">
        <f>IF(VLOOKUP(TableFields[Field],Columns[],3,0)&lt;&gt;"","'"&amp;VLOOKUP(TableFields[Field],Columns[],3,0)&amp;"'","")</f>
        <v>'type'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216" s="4" t="str">
        <f>IF(VLOOKUP(TableFields[Field],Columns[],5,0)=0,"","-&gt;"&amp;VLOOKUP(TableFields[Field],Columns[],5,0))</f>
        <v/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217" spans="1:11" x14ac:dyDescent="0.25">
      <c r="A217" s="4" t="s">
        <v>765</v>
      </c>
      <c r="B217" s="4" t="s">
        <v>776</v>
      </c>
      <c r="C217" s="4" t="str">
        <f>VLOOKUP(TableFields[Field],Columns[],2,0)&amp;"("</f>
        <v>enum(</v>
      </c>
      <c r="D217" s="4" t="str">
        <f>IF(VLOOKUP(TableFields[Field],Columns[],3,0)&lt;&gt;"","'"&amp;VLOOKUP(TableFields[Field],Columns[],3,0)&amp;"'","")</f>
        <v>'status'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-&gt;default('Active')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18" spans="1:11" x14ac:dyDescent="0.25">
      <c r="A218" s="4" t="s">
        <v>765</v>
      </c>
      <c r="B218" s="4" t="s">
        <v>288</v>
      </c>
      <c r="C218" s="4" t="str">
        <f>VLOOKUP(TableFields[Field],Columns[],2,0)&amp;"("</f>
        <v>audit(</v>
      </c>
      <c r="D218" s="4" t="str">
        <f>IF(VLOOKUP(TableFields[Field],Columns[],3,0)&lt;&gt;"","'"&amp;VLOOKUP(TableFields[Field],Columns[],3,0)&amp;"'","")</f>
        <v/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9" spans="1:11" x14ac:dyDescent="0.25">
      <c r="A219" s="4" t="s">
        <v>765</v>
      </c>
      <c r="B219" s="4" t="s">
        <v>877</v>
      </c>
      <c r="C219" s="4" t="str">
        <f>VLOOKUP(TableFields[Field],Columns[],2,0)&amp;"("</f>
        <v>foreign(</v>
      </c>
      <c r="D219" s="4" t="str">
        <f>IF(VLOOKUP(TableFields[Field],Columns[],3,0)&lt;&gt;"","'"&amp;VLOOKUP(TableFields[Field],Columns[],3,0)&amp;"'","")</f>
        <v>'user'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9" s="4" t="str">
        <f>IF(VLOOKUP(TableFields[Field],Columns[],5,0)=0,"","-&gt;"&amp;VLOOKUP(TableFields[Field],Columns[],5,0))</f>
        <v>-&gt;references('id')</v>
      </c>
      <c r="G219" s="4" t="str">
        <f>IF(VLOOKUP(TableFields[Field],Columns[],6,0)=0,"","-&gt;"&amp;VLOOKUP(TableFields[Field],Columns[],6,0))</f>
        <v>-&gt;on('users')</v>
      </c>
      <c r="H219" s="4" t="str">
        <f>IF(VLOOKUP(TableFields[Field],Columns[],7,0)=0,"","-&gt;"&amp;VLOOKUP(TableFields[Field],Columns[],7,0))</f>
        <v>-&gt;onUpdate('cascade')</v>
      </c>
      <c r="I219" s="4" t="str">
        <f>IF(VLOOKUP(TableFields[Field],Columns[],8,0)=0,"","-&gt;"&amp;VLOOKUP(TableFields[Field],Columns[],8,0))</f>
        <v>-&gt;onDelete('set null')</v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220" spans="1:11" x14ac:dyDescent="0.25">
      <c r="A220" s="4" t="s">
        <v>909</v>
      </c>
      <c r="B220" s="4" t="s">
        <v>21</v>
      </c>
      <c r="C220" s="4" t="str">
        <f>VLOOKUP(TableFields[Field],Columns[],2,0)&amp;"("</f>
        <v>bigIncrements(</v>
      </c>
      <c r="D220" s="4" t="str">
        <f>IF(VLOOKUP(TableFields[Field],Columns[],3,0)&lt;&gt;"","'"&amp;VLOOKUP(TableFields[Field],Columns[],3,0)&amp;"'","")</f>
        <v>'id'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1" spans="1:11" x14ac:dyDescent="0.25">
      <c r="A221" s="4" t="s">
        <v>909</v>
      </c>
      <c r="B221" s="4" t="s">
        <v>1748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'_ref'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-&gt;index()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22" spans="1:11" x14ac:dyDescent="0.25">
      <c r="A222" s="4" t="s">
        <v>909</v>
      </c>
      <c r="B222" s="4" t="s">
        <v>911</v>
      </c>
      <c r="C222" s="4" t="str">
        <f>VLOOKUP(TableFields[Field],Columns[],2,0)&amp;"("</f>
        <v>foreignNullable(</v>
      </c>
      <c r="D222" s="4" t="str">
        <f>IF(VLOOKUP(TableFields[Field],Columns[],3,0)&lt;&gt;"","'"&amp;VLOOKUP(TableFields[Field],Columns[],3,0)&amp;"'","")</f>
        <v>'user'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22" s="4" t="str">
        <f>IF(VLOOKUP(TableFields[Field],Columns[],5,0)=0,"","-&gt;"&amp;VLOOKUP(TableFields[Field],Columns[],5,0))</f>
        <v/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23" spans="1:11" x14ac:dyDescent="0.25">
      <c r="A223" s="4" t="s">
        <v>909</v>
      </c>
      <c r="B223" s="4" t="s">
        <v>848</v>
      </c>
      <c r="C223" s="4" t="str">
        <f>VLOOKUP(TableFields[Field],Columns[],2,0)&amp;"("</f>
        <v>char(</v>
      </c>
      <c r="D223" s="4" t="str">
        <f>IF(VLOOKUP(TableFields[Field],Columns[],3,0)&lt;&gt;"","'"&amp;VLOOKUP(TableFields[Field],Columns[],3,0)&amp;"'","")</f>
        <v>'docno'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-&gt;index()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24" spans="1:11" x14ac:dyDescent="0.25">
      <c r="A224" s="4" t="s">
        <v>909</v>
      </c>
      <c r="B224" s="4" t="s">
        <v>842</v>
      </c>
      <c r="C224" s="4" t="str">
        <f>VLOOKUP(TableFields[Field],Columns[],2,0)&amp;"("</f>
        <v>timestamp(</v>
      </c>
      <c r="D224" s="4" t="str">
        <f>IF(VLOOKUP(TableFields[Field],Columns[],3,0)&lt;&gt;"","'"&amp;VLOOKUP(TableFields[Field],Columns[],3,0)&amp;"'","")</f>
        <v>'date'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>-&gt;default(DB::raw('CURRENT_TIMESTAMP'))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25" spans="1:11" x14ac:dyDescent="0.25">
      <c r="A225" s="4" t="s">
        <v>909</v>
      </c>
      <c r="B225" s="4" t="s">
        <v>963</v>
      </c>
      <c r="C225" s="4" t="str">
        <f>VLOOKUP(TableFields[Field],Columns[],2,0)&amp;"("</f>
        <v>foreignNullable(</v>
      </c>
      <c r="D225" s="4" t="str">
        <f>IF(VLOOKUP(TableFields[Field],Columns[],3,0)&lt;&gt;"","'"&amp;VLOOKUP(TableFields[Field],Columns[],3,0)&amp;"'","")</f>
        <v>'customer'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26" spans="1:11" x14ac:dyDescent="0.25">
      <c r="A226" s="4" t="s">
        <v>909</v>
      </c>
      <c r="B226" s="4" t="s">
        <v>916</v>
      </c>
      <c r="C226" s="4" t="str">
        <f>VLOOKUP(TableFields[Field],Columns[],2,0)&amp;"("</f>
        <v>char(</v>
      </c>
      <c r="D226" s="4" t="str">
        <f>IF(VLOOKUP(TableFields[Field],Columns[],3,0)&lt;&gt;"","'"&amp;VLOOKUP(TableFields[Field],Columns[],3,0)&amp;"'","")</f>
        <v>'fycode'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6" s="4" t="str">
        <f>IF(VLOOKUP(TableFields[Field],Columns[],5,0)=0,"","-&gt;"&amp;VLOOKUP(TableFields[Field],Columns[],5,0))</f>
        <v>-&gt;nullable()</v>
      </c>
      <c r="G226" s="4" t="str">
        <f>IF(VLOOKUP(TableFields[Field],Columns[],6,0)=0,"","-&gt;"&amp;VLOOKUP(TableFields[Field],Columns[],6,0))</f>
        <v>-&gt;index()</v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7" spans="1:11" x14ac:dyDescent="0.25">
      <c r="A227" s="4" t="s">
        <v>909</v>
      </c>
      <c r="B227" s="4" t="s">
        <v>869</v>
      </c>
      <c r="C227" s="4" t="str">
        <f>VLOOKUP(TableFields[Field],Columns[],2,0)&amp;"("</f>
        <v>char(</v>
      </c>
      <c r="D227" s="4" t="str">
        <f>IF(VLOOKUP(TableFields[Field],Columns[],3,0)&lt;&gt;"","'"&amp;VLOOKUP(TableFields[Field],Columns[],3,0)&amp;"'","")</f>
        <v>'fncode'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7" s="4" t="str">
        <f>IF(VLOOKUP(TableFields[Field],Columns[],5,0)=0,"","-&gt;"&amp;VLOOKUP(TableFields[Field],Columns[],5,0))</f>
        <v>-&gt;nullable()</v>
      </c>
      <c r="G227" s="4" t="str">
        <f>IF(VLOOKUP(TableFields[Field],Columns[],6,0)=0,"","-&gt;"&amp;VLOOKUP(TableFields[Field],Columns[],6,0))</f>
        <v>-&gt;index()</v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8" spans="1:11" x14ac:dyDescent="0.25">
      <c r="A228" s="4" t="s">
        <v>909</v>
      </c>
      <c r="B228" s="4" t="s">
        <v>1829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'payment_type'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>-&gt;default('Cash')</v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9" spans="1:11" x14ac:dyDescent="0.25">
      <c r="A229" s="4" t="s">
        <v>909</v>
      </c>
      <c r="B229" s="4" t="s">
        <v>776</v>
      </c>
      <c r="C229" s="4" t="str">
        <f>VLOOKUP(TableFields[Field],Columns[],2,0)&amp;"("</f>
        <v>enum(</v>
      </c>
      <c r="D229" s="4" t="str">
        <f>IF(VLOOKUP(TableFields[Field],Columns[],3,0)&lt;&gt;"","'"&amp;VLOOKUP(TableFields[Field],Columns[],3,0)&amp;"'","")</f>
        <v>'status'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>-&gt;default('Active')</v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30" spans="1:11" x14ac:dyDescent="0.25">
      <c r="A230" s="4" t="s">
        <v>909</v>
      </c>
      <c r="B230" s="4" t="s">
        <v>288</v>
      </c>
      <c r="C230" s="4" t="str">
        <f>VLOOKUP(TableFields[Field],Columns[],2,0)&amp;"("</f>
        <v>audit(</v>
      </c>
      <c r="D230" s="4" t="str">
        <f>IF(VLOOKUP(TableFields[Field],Columns[],3,0)&lt;&gt;"","'"&amp;VLOOKUP(TableFields[Field],Columns[],3,0)&amp;"'","")</f>
        <v/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0" s="4" t="str">
        <f>IF(VLOOKUP(TableFields[Field],Columns[],5,0)=0,"","-&gt;"&amp;VLOOKUP(TableFields[Field],Columns[],5,0))</f>
        <v/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1" spans="1:11" x14ac:dyDescent="0.25">
      <c r="A231" s="4" t="s">
        <v>910</v>
      </c>
      <c r="B231" s="4" t="s">
        <v>21</v>
      </c>
      <c r="C231" s="4" t="str">
        <f>VLOOKUP(TableFields[Field],Columns[],2,0)&amp;"("</f>
        <v>bigIncrements(</v>
      </c>
      <c r="D231" s="4" t="str">
        <f>IF(VLOOKUP(TableFields[Field],Columns[],3,0)&lt;&gt;"","'"&amp;VLOOKUP(TableFields[Field],Columns[],3,0)&amp;"'","")</f>
        <v>'id'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1" s="4" t="str">
        <f>IF(VLOOKUP(TableFields[Field],Columns[],5,0)=0,"","-&gt;"&amp;VLOOKUP(TableFields[Field],Columns[],5,0))</f>
        <v/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2" spans="1:11" x14ac:dyDescent="0.25">
      <c r="A232" s="4" t="s">
        <v>910</v>
      </c>
      <c r="B232" s="4" t="s">
        <v>912</v>
      </c>
      <c r="C232" s="4" t="str">
        <f>VLOOKUP(TableFields[Field],Columns[],2,0)&amp;"("</f>
        <v>foreignCascade(</v>
      </c>
      <c r="D232" s="4" t="str">
        <f>IF(VLOOKUP(TableFields[Field],Columns[],3,0)&lt;&gt;"","'"&amp;VLOOKUP(TableFields[Field],Columns[],3,0)&amp;"'","")</f>
        <v>'transaction'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32" s="4" t="str">
        <f>IF(VLOOKUP(TableFields[Field],Columns[],5,0)=0,"","-&gt;"&amp;VLOOKUP(TableFields[Field],Columns[],5,0))</f>
        <v/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33" spans="1:11" x14ac:dyDescent="0.25">
      <c r="A233" s="4" t="s">
        <v>910</v>
      </c>
      <c r="B233" s="4" t="s">
        <v>852</v>
      </c>
      <c r="C233" s="4" t="str">
        <f>VLOOKUP(TableFields[Field],Columns[],2,0)&amp;"("</f>
        <v>foreignCascade(</v>
      </c>
      <c r="D233" s="4" t="str">
        <f>IF(VLOOKUP(TableFields[Field],Columns[],3,0)&lt;&gt;"","'"&amp;VLOOKUP(TableFields[Field],Columns[],3,0)&amp;"'","")</f>
        <v>'spt'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33" s="4" t="str">
        <f>IF(VLOOKUP(TableFields[Field],Columns[],5,0)=0,"","-&gt;"&amp;VLOOKUP(TableFields[Field],Columns[],5,0))</f>
        <v/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34" spans="1:11" x14ac:dyDescent="0.25">
      <c r="A234" s="4" t="s">
        <v>910</v>
      </c>
      <c r="B234" s="4" t="s">
        <v>979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'amount'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35" spans="1:11" x14ac:dyDescent="0.25">
      <c r="A235" s="4" t="s">
        <v>910</v>
      </c>
      <c r="B235" s="4" t="s">
        <v>914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'tax'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6" spans="1:11" x14ac:dyDescent="0.25">
      <c r="A236" s="4" t="s">
        <v>910</v>
      </c>
      <c r="B236" s="4" t="s">
        <v>926</v>
      </c>
      <c r="C236" s="4" t="str">
        <f>VLOOKUP(TableFields[Field],Columns[],2,0)&amp;"("</f>
        <v>decimal(</v>
      </c>
      <c r="D236" s="4" t="str">
        <f>IF(VLOOKUP(TableFields[Field],Columns[],3,0)&lt;&gt;"","'"&amp;VLOOKUP(TableFields[Field],Columns[],3,0)&amp;"'","")</f>
        <v>'discount'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6" s="4" t="str">
        <f>IF(VLOOKUP(TableFields[Field],Columns[],5,0)=0,"","-&gt;"&amp;VLOOKUP(TableFields[Field],Columns[],5,0))</f>
        <v>-&gt;default(0)</v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37" spans="1:11" x14ac:dyDescent="0.25">
      <c r="A237" s="4" t="s">
        <v>910</v>
      </c>
      <c r="B237" s="4" t="s">
        <v>915</v>
      </c>
      <c r="C237" s="4" t="str">
        <f>VLOOKUP(TableFields[Field],Columns[],2,0)&amp;"("</f>
        <v>decimal(</v>
      </c>
      <c r="D237" s="4" t="str">
        <f>IF(VLOOKUP(TableFields[Field],Columns[],3,0)&lt;&gt;"","'"&amp;VLOOKUP(TableFields[Field],Columns[],3,0)&amp;"'","")</f>
        <v>'total'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7" s="4" t="str">
        <f>IF(VLOOKUP(TableFields[Field],Columns[],5,0)=0,"","-&gt;"&amp;VLOOKUP(TableFields[Field],Columns[],5,0))</f>
        <v>-&gt;default(0)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38" spans="1:11" x14ac:dyDescent="0.25">
      <c r="A238" s="4" t="s">
        <v>910</v>
      </c>
      <c r="B238" s="4" t="s">
        <v>1781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'_ref_trans'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>-&gt;index()</v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39" spans="1:11" x14ac:dyDescent="0.25">
      <c r="A239" s="4" t="s">
        <v>910</v>
      </c>
      <c r="B239" s="4" t="s">
        <v>1782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'_ref_spt'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>-&gt;index()</v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40" spans="1:11" x14ac:dyDescent="0.25">
      <c r="A240" s="4" t="s">
        <v>910</v>
      </c>
      <c r="B240" s="4" t="s">
        <v>288</v>
      </c>
      <c r="C240" s="4" t="str">
        <f>VLOOKUP(TableFields[Field],Columns[],2,0)&amp;"("</f>
        <v>audit(</v>
      </c>
      <c r="D240" s="4" t="str">
        <f>IF(VLOOKUP(TableFields[Field],Columns[],3,0)&lt;&gt;"","'"&amp;VLOOKUP(TableFields[Field],Columns[],3,0)&amp;"'","")</f>
        <v/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4" t="str">
        <f>IF(VLOOKUP(TableFields[Field],Columns[],5,0)=0,"","-&gt;"&amp;VLOOKUP(TableFields[Field],Columns[],5,0))</f>
        <v/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1" spans="1:11" x14ac:dyDescent="0.25">
      <c r="A241" s="4" t="s">
        <v>1067</v>
      </c>
      <c r="B241" s="4" t="s">
        <v>21</v>
      </c>
      <c r="C241" s="4" t="str">
        <f>VLOOKUP(TableFields[Field],Columns[],2,0)&amp;"("</f>
        <v>bigIncrements(</v>
      </c>
      <c r="D241" s="4" t="str">
        <f>IF(VLOOKUP(TableFields[Field],Columns[],3,0)&lt;&gt;"","'"&amp;VLOOKUP(TableFields[Field],Columns[],3,0)&amp;"'","")</f>
        <v>'id'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1" s="4" t="str">
        <f>IF(VLOOKUP(TableFields[Field],Columns[],5,0)=0,"","-&gt;"&amp;VLOOKUP(TableFields[Field],Columns[],5,0))</f>
        <v/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2" spans="1:11" x14ac:dyDescent="0.25">
      <c r="A242" s="4" t="s">
        <v>1067</v>
      </c>
      <c r="B242" s="4" t="s">
        <v>985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'COCODE'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3" spans="1:11" x14ac:dyDescent="0.25">
      <c r="A243" s="4" t="s">
        <v>1067</v>
      </c>
      <c r="B243" s="4" t="s">
        <v>987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'BRCODE'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4" spans="1:11" x14ac:dyDescent="0.25">
      <c r="A244" s="4" t="s">
        <v>1067</v>
      </c>
      <c r="B244" s="4" t="s">
        <v>989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'FYCODE'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5" spans="1:11" x14ac:dyDescent="0.25">
      <c r="A245" s="4" t="s">
        <v>1067</v>
      </c>
      <c r="B245" s="4" t="s">
        <v>991</v>
      </c>
      <c r="C245" s="4" t="str">
        <f>VLOOKUP(TableFields[Field],Columns[],2,0)&amp;"("</f>
        <v>char(</v>
      </c>
      <c r="D245" s="4" t="str">
        <f>IF(VLOOKUP(TableFields[Field],Columns[],3,0)&lt;&gt;"","'"&amp;VLOOKUP(TableFields[Field],Columns[],3,0)&amp;"'","")</f>
        <v>'FNCODE'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6" spans="1:11" x14ac:dyDescent="0.25">
      <c r="A246" s="4" t="s">
        <v>1067</v>
      </c>
      <c r="B246" s="4" t="s">
        <v>993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'DOCNO'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7" spans="1:11" x14ac:dyDescent="0.25">
      <c r="A247" s="4" t="s">
        <v>1067</v>
      </c>
      <c r="B247" s="4" t="s">
        <v>995</v>
      </c>
      <c r="C247" s="4" t="str">
        <f>VLOOKUP(TableFields[Field],Columns[],2,0)&amp;"("</f>
        <v>decimal(</v>
      </c>
      <c r="D247" s="4" t="str">
        <f>IF(VLOOKUP(TableFields[Field],Columns[],3,0)&lt;&gt;"","'"&amp;VLOOKUP(TableFields[Field],Columns[],3,0)&amp;"'","")</f>
        <v>'SRNO'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8" spans="1:11" x14ac:dyDescent="0.25">
      <c r="A248" s="4" t="s">
        <v>1067</v>
      </c>
      <c r="B248" s="4" t="s">
        <v>997</v>
      </c>
      <c r="C248" s="4" t="str">
        <f>VLOOKUP(TableFields[Field],Columns[],2,0)&amp;"("</f>
        <v>decimal(</v>
      </c>
      <c r="D248" s="4" t="str">
        <f>IF(VLOOKUP(TableFields[Field],Columns[],3,0)&lt;&gt;"","'"&amp;VLOOKUP(TableFields[Field],Columns[],3,0)&amp;"'","")</f>
        <v>'DSRNO'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$table-&gt;decimal('DSRNO', 10,0)-&gt;nullable();</v>
      </c>
    </row>
    <row r="249" spans="1:11" x14ac:dyDescent="0.25">
      <c r="A249" s="4" t="s">
        <v>1067</v>
      </c>
      <c r="B249" s="4" t="s">
        <v>999</v>
      </c>
      <c r="C249" s="4" t="str">
        <f>VLOOKUP(TableFields[Field],Columns[],2,0)&amp;"("</f>
        <v>datetime(</v>
      </c>
      <c r="D249" s="4" t="str">
        <f>IF(VLOOKUP(TableFields[Field],Columns[],3,0)&lt;&gt;"","'"&amp;VLOOKUP(TableFields[Field],Columns[],3,0)&amp;"'","")</f>
        <v>'DOCDATE'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50" spans="1:11" x14ac:dyDescent="0.25">
      <c r="A250" s="4" t="s">
        <v>1067</v>
      </c>
      <c r="B250" s="4" t="s">
        <v>1001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'CO'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51" spans="1:11" x14ac:dyDescent="0.25">
      <c r="A251" s="4" t="s">
        <v>1067</v>
      </c>
      <c r="B251" s="4" t="s">
        <v>1003</v>
      </c>
      <c r="C251" s="4" t="str">
        <f>VLOOKUP(TableFields[Field],Columns[],2,0)&amp;"("</f>
        <v>char(</v>
      </c>
      <c r="D251" s="4" t="str">
        <f>IF(VLOOKUP(TableFields[Field],Columns[],3,0)&lt;&gt;"","'"&amp;VLOOKUP(TableFields[Field],Columns[],3,0)&amp;"'","")</f>
        <v>'BR'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2" spans="1:11" x14ac:dyDescent="0.25">
      <c r="A252" s="4" t="s">
        <v>1067</v>
      </c>
      <c r="B252" s="4" t="s">
        <v>1005</v>
      </c>
      <c r="C252" s="4" t="str">
        <f>VLOOKUP(TableFields[Field],Columns[],2,0)&amp;"("</f>
        <v>char(</v>
      </c>
      <c r="D252" s="4" t="str">
        <f>IF(VLOOKUP(TableFields[Field],Columns[],3,0)&lt;&gt;"","'"&amp;VLOOKUP(TableFields[Field],Columns[],3,0)&amp;"'","")</f>
        <v>'ACCCODE'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3" spans="1:11" x14ac:dyDescent="0.25">
      <c r="A253" s="4" t="s">
        <v>1067</v>
      </c>
      <c r="B253" s="4" t="s">
        <v>1007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'BILLNO'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254" spans="1:11" x14ac:dyDescent="0.25">
      <c r="A254" s="4" t="s">
        <v>1067</v>
      </c>
      <c r="B254" s="4" t="s">
        <v>1008</v>
      </c>
      <c r="C254" s="4" t="str">
        <f>VLOOKUP(TableFields[Field],Columns[],2,0)&amp;"("</f>
        <v>datetime(</v>
      </c>
      <c r="D254" s="4" t="str">
        <f>IF(VLOOKUP(TableFields[Field],Columns[],3,0)&lt;&gt;"","'"&amp;VLOOKUP(TableFields[Field],Columns[],3,0)&amp;"'","")</f>
        <v>'BILLDATE'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$table-&gt;datetime('BILLDATE')-&gt;nullable();</v>
      </c>
    </row>
    <row r="255" spans="1:11" x14ac:dyDescent="0.25">
      <c r="A255" s="4" t="s">
        <v>1067</v>
      </c>
      <c r="B255" s="4" t="s">
        <v>1010</v>
      </c>
      <c r="C255" s="4" t="str">
        <f>VLOOKUP(TableFields[Field],Columns[],2,0)&amp;"("</f>
        <v>datetime(</v>
      </c>
      <c r="D255" s="4" t="str">
        <f>IF(VLOOKUP(TableFields[Field],Columns[],3,0)&lt;&gt;"","'"&amp;VLOOKUP(TableFields[Field],Columns[],3,0)&amp;"'","")</f>
        <v>'DUEDATE'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$table-&gt;datetime('DUEDATE')-&gt;nullable();</v>
      </c>
    </row>
    <row r="256" spans="1:11" x14ac:dyDescent="0.25">
      <c r="A256" s="4" t="s">
        <v>1067</v>
      </c>
      <c r="B256" s="4" t="s">
        <v>1012</v>
      </c>
      <c r="C256" s="4" t="str">
        <f>VLOOKUP(TableFields[Field],Columns[],2,0)&amp;"("</f>
        <v>decimal(</v>
      </c>
      <c r="D256" s="4" t="str">
        <f>IF(VLOOKUP(TableFields[Field],Columns[],3,0)&lt;&gt;"","'"&amp;VLOOKUP(TableFields[Field],Columns[],3,0)&amp;"'","")</f>
        <v>'AMT'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6" s="4" t="str">
        <f>IF(VLOOKUP(TableFields[Field],Columns[],5,0)=0,"","-&gt;"&amp;VLOOKUP(TableFields[Field],Columns[],5,0))</f>
        <v>-&gt;default(0)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7" spans="1:11" x14ac:dyDescent="0.25">
      <c r="A257" s="4" t="s">
        <v>1067</v>
      </c>
      <c r="B257" s="4" t="s">
        <v>1014</v>
      </c>
      <c r="C257" s="4" t="str">
        <f>VLOOKUP(TableFields[Field],Columns[],2,0)&amp;"("</f>
        <v>decimal(</v>
      </c>
      <c r="D257" s="4" t="str">
        <f>IF(VLOOKUP(TableFields[Field],Columns[],3,0)&lt;&gt;"","'"&amp;VLOOKUP(TableFields[Field],Columns[],3,0)&amp;"'","")</f>
        <v>'SIGN'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7" s="4" t="str">
        <f>IF(VLOOKUP(TableFields[Field],Columns[],5,0)=0,"","-&gt;"&amp;VLOOKUP(TableFields[Field],Columns[],5,0))</f>
        <v>-&gt;default(1)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8" spans="1:11" x14ac:dyDescent="0.25">
      <c r="A258" s="4" t="s">
        <v>1067</v>
      </c>
      <c r="B258" s="4" t="s">
        <v>1016</v>
      </c>
      <c r="C258" s="4" t="str">
        <f>VLOOKUP(TableFields[Field],Columns[],2,0)&amp;"("</f>
        <v>enum(</v>
      </c>
      <c r="D258" s="4" t="str">
        <f>IF(VLOOKUP(TableFields[Field],Columns[],3,0)&lt;&gt;"","'"&amp;VLOOKUP(TableFields[Field],Columns[],3,0)&amp;"'","")</f>
        <v>'BILL_TYPE'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['Original','Allocation'])</v>
      </c>
      <c r="F258" s="4" t="str">
        <f>IF(VLOOKUP(TableFields[Field],Columns[],5,0)=0,"","-&gt;"&amp;VLOOKUP(TableFields[Field],Columns[],5,0))</f>
        <v>-&gt;default('Original')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$table-&gt;enum('BILL_TYPE', ['Original','Allocation'])-&gt;default('Original');</v>
      </c>
    </row>
    <row r="259" spans="1:11" x14ac:dyDescent="0.25">
      <c r="A259" s="4" t="s">
        <v>1067</v>
      </c>
      <c r="B259" s="4" t="s">
        <v>1018</v>
      </c>
      <c r="C259" s="4" t="str">
        <f>VLOOKUP(TableFields[Field],Columns[],2,0)&amp;"("</f>
        <v>enum(</v>
      </c>
      <c r="D259" s="4" t="str">
        <f>IF(VLOOKUP(TableFields[Field],Columns[],3,0)&lt;&gt;"","'"&amp;VLOOKUP(TableFields[Field],Columns[],3,0)&amp;"'","")</f>
        <v>'TYPE'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59" s="4" t="str">
        <f>IF(VLOOKUP(TableFields[Field],Columns[],5,0)=0,"","-&gt;"&amp;VLOOKUP(TableFields[Field],Columns[],5,0))</f>
        <v>-&gt;default('Normal')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0" spans="1:11" x14ac:dyDescent="0.25">
      <c r="A260" s="4" t="s">
        <v>1067</v>
      </c>
      <c r="B260" s="4" t="s">
        <v>1026</v>
      </c>
      <c r="C260" s="4" t="str">
        <f>VLOOKUP(TableFields[Field],Columns[],2,0)&amp;"("</f>
        <v>enum(</v>
      </c>
      <c r="D260" s="4" t="str">
        <f>IF(VLOOKUP(TableFields[Field],Columns[],3,0)&lt;&gt;"","'"&amp;VLOOKUP(TableFields[Field],Columns[],3,0)&amp;"'","")</f>
        <v>'CANCEL'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0" s="4" t="str">
        <f>IF(VLOOKUP(TableFields[Field],Columns[],5,0)=0,"","-&gt;"&amp;VLOOKUP(TableFields[Field],Columns[],5,0))</f>
        <v>-&gt;default('No')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1" spans="1:11" x14ac:dyDescent="0.25">
      <c r="A261" s="4" t="s">
        <v>1067</v>
      </c>
      <c r="B261" s="4" t="s">
        <v>288</v>
      </c>
      <c r="C261" s="4" t="str">
        <f>VLOOKUP(TableFields[Field],Columns[],2,0)&amp;"("</f>
        <v>audit(</v>
      </c>
      <c r="D261" s="4" t="str">
        <f>IF(VLOOKUP(TableFields[Field],Columns[],3,0)&lt;&gt;"","'"&amp;VLOOKUP(TableFields[Field],Columns[],3,0)&amp;"'","")</f>
        <v/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1" s="4" t="str">
        <f>IF(VLOOKUP(TableFields[Field],Columns[],5,0)=0,"","-&gt;"&amp;VLOOKUP(TableFields[Field],Columns[],5,0))</f>
        <v/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2" spans="1:11" x14ac:dyDescent="0.25">
      <c r="A262" s="4" t="s">
        <v>1068</v>
      </c>
      <c r="B262" s="4" t="s">
        <v>21</v>
      </c>
      <c r="C262" s="4" t="str">
        <f>VLOOKUP(TableFields[Field],Columns[],2,0)&amp;"("</f>
        <v>bigIncrements(</v>
      </c>
      <c r="D262" s="4" t="str">
        <f>IF(VLOOKUP(TableFields[Field],Columns[],3,0)&lt;&gt;"","'"&amp;VLOOKUP(TableFields[Field],Columns[],3,0)&amp;"'","")</f>
        <v>'id'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2" s="4" t="str">
        <f>IF(VLOOKUP(TableFields[Field],Columns[],5,0)=0,"","-&gt;"&amp;VLOOKUP(TableFields[Field],Columns[],5,0))</f>
        <v/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3" spans="1:11" x14ac:dyDescent="0.25">
      <c r="A263" s="4" t="s">
        <v>1068</v>
      </c>
      <c r="B263" s="4" t="s">
        <v>985</v>
      </c>
      <c r="C263" s="4" t="str">
        <f>VLOOKUP(TableFields[Field],Columns[],2,0)&amp;"("</f>
        <v>char(</v>
      </c>
      <c r="D263" s="4" t="str">
        <f>IF(VLOOKUP(TableFields[Field],Columns[],3,0)&lt;&gt;"","'"&amp;VLOOKUP(TableFields[Field],Columns[],3,0)&amp;"'","")</f>
        <v>'COCODE'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64" spans="1:11" x14ac:dyDescent="0.25">
      <c r="A264" s="4" t="s">
        <v>1068</v>
      </c>
      <c r="B264" s="4" t="s">
        <v>987</v>
      </c>
      <c r="C264" s="4" t="str">
        <f>VLOOKUP(TableFields[Field],Columns[],2,0)&amp;"("</f>
        <v>char(</v>
      </c>
      <c r="D264" s="4" t="str">
        <f>IF(VLOOKUP(TableFields[Field],Columns[],3,0)&lt;&gt;"","'"&amp;VLOOKUP(TableFields[Field],Columns[],3,0)&amp;"'","")</f>
        <v>'BRCODE'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65" spans="1:11" x14ac:dyDescent="0.25">
      <c r="A265" s="4" t="s">
        <v>1068</v>
      </c>
      <c r="B265" s="4" t="s">
        <v>989</v>
      </c>
      <c r="C265" s="4" t="str">
        <f>VLOOKUP(TableFields[Field],Columns[],2,0)&amp;"("</f>
        <v>char(</v>
      </c>
      <c r="D265" s="4" t="str">
        <f>IF(VLOOKUP(TableFields[Field],Columns[],3,0)&lt;&gt;"","'"&amp;VLOOKUP(TableFields[Field],Columns[],3,0)&amp;"'","")</f>
        <v>'FYCODE'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66" spans="1:11" x14ac:dyDescent="0.25">
      <c r="A266" s="4" t="s">
        <v>1068</v>
      </c>
      <c r="B266" s="4" t="s">
        <v>991</v>
      </c>
      <c r="C266" s="4" t="str">
        <f>VLOOKUP(TableFields[Field],Columns[],2,0)&amp;"("</f>
        <v>char(</v>
      </c>
      <c r="D266" s="4" t="str">
        <f>IF(VLOOKUP(TableFields[Field],Columns[],3,0)&lt;&gt;"","'"&amp;VLOOKUP(TableFields[Field],Columns[],3,0)&amp;"'","")</f>
        <v>'FNCODE'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67" spans="1:11" x14ac:dyDescent="0.25">
      <c r="A267" s="4" t="s">
        <v>1068</v>
      </c>
      <c r="B267" s="4" t="s">
        <v>993</v>
      </c>
      <c r="C267" s="4" t="str">
        <f>VLOOKUP(TableFields[Field],Columns[],2,0)&amp;"("</f>
        <v>char(</v>
      </c>
      <c r="D267" s="4" t="str">
        <f>IF(VLOOKUP(TableFields[Field],Columns[],3,0)&lt;&gt;"","'"&amp;VLOOKUP(TableFields[Field],Columns[],3,0)&amp;"'","")</f>
        <v>'DOCNO'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68" spans="1:11" x14ac:dyDescent="0.25">
      <c r="A268" s="4" t="s">
        <v>1068</v>
      </c>
      <c r="B268" s="4" t="s">
        <v>995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'SRNO'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69" spans="1:11" x14ac:dyDescent="0.25">
      <c r="A269" s="4" t="s">
        <v>1068</v>
      </c>
      <c r="B269" s="4" t="s">
        <v>1071</v>
      </c>
      <c r="C269" s="4" t="str">
        <f>VLOOKUP(TableFields[Field],Columns[],2,0)&amp;"("</f>
        <v>decimal(</v>
      </c>
      <c r="D269" s="4" t="str">
        <f>IF(VLOOKUP(TableFields[Field],Columns[],3,0)&lt;&gt;"","'"&amp;VLOOKUP(TableFields[Field],Columns[],3,0)&amp;"'","")</f>
        <v>'SLNO'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70" spans="1:11" x14ac:dyDescent="0.25">
      <c r="A270" s="4" t="s">
        <v>1068</v>
      </c>
      <c r="B270" s="4" t="s">
        <v>999</v>
      </c>
      <c r="C270" s="4" t="str">
        <f>VLOOKUP(TableFields[Field],Columns[],2,0)&amp;"("</f>
        <v>datetime(</v>
      </c>
      <c r="D270" s="4" t="str">
        <f>IF(VLOOKUP(TableFields[Field],Columns[],3,0)&lt;&gt;"","'"&amp;VLOOKUP(TableFields[Field],Columns[],3,0)&amp;"'","")</f>
        <v>'DOCDATE'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-&gt;nullable()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71" spans="1:11" x14ac:dyDescent="0.25">
      <c r="A271" s="4" t="s">
        <v>1068</v>
      </c>
      <c r="B271" s="4" t="s">
        <v>1001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'CO'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72" spans="1:11" x14ac:dyDescent="0.25">
      <c r="A272" s="4" t="s">
        <v>1068</v>
      </c>
      <c r="B272" s="4" t="s">
        <v>1003</v>
      </c>
      <c r="C272" s="4" t="str">
        <f>VLOOKUP(TableFields[Field],Columns[],2,0)&amp;"("</f>
        <v>char(</v>
      </c>
      <c r="D272" s="4" t="str">
        <f>IF(VLOOKUP(TableFields[Field],Columns[],3,0)&lt;&gt;"","'"&amp;VLOOKUP(TableFields[Field],Columns[],3,0)&amp;"'","")</f>
        <v>'BR'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73" spans="1:11" x14ac:dyDescent="0.25">
      <c r="A273" s="4" t="s">
        <v>1068</v>
      </c>
      <c r="B273" s="4" t="s">
        <v>1005</v>
      </c>
      <c r="C273" s="4" t="str">
        <f>VLOOKUP(TableFields[Field],Columns[],2,0)&amp;"("</f>
        <v>char(</v>
      </c>
      <c r="D273" s="4" t="str">
        <f>IF(VLOOKUP(TableFields[Field],Columns[],3,0)&lt;&gt;"","'"&amp;VLOOKUP(TableFields[Field],Columns[],3,0)&amp;"'","")</f>
        <v>'ACCCODE'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74" spans="1:11" x14ac:dyDescent="0.25">
      <c r="A274" s="4" t="s">
        <v>1068</v>
      </c>
      <c r="B274" s="4" t="s">
        <v>1073</v>
      </c>
      <c r="C274" s="4" t="str">
        <f>VLOOKUP(TableFields[Field],Columns[],2,0)&amp;"("</f>
        <v>string(</v>
      </c>
      <c r="D274" s="4" t="str">
        <f>IF(VLOOKUP(TableFields[Field],Columns[],3,0)&lt;&gt;"","'"&amp;VLOOKUP(TableFields[Field],Columns[],3,0)&amp;"'","")</f>
        <v>'REFNO'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75" spans="1:11" x14ac:dyDescent="0.25">
      <c r="A275" s="4" t="s">
        <v>1068</v>
      </c>
      <c r="B275" s="4" t="s">
        <v>1075</v>
      </c>
      <c r="C275" s="4" t="str">
        <f>VLOOKUP(TableFields[Field],Columns[],2,0)&amp;"("</f>
        <v>datetime(</v>
      </c>
      <c r="D275" s="4" t="str">
        <f>IF(VLOOKUP(TableFields[Field],Columns[],3,0)&lt;&gt;"","'"&amp;VLOOKUP(TableFields[Field],Columns[],3,0)&amp;"'","")</f>
        <v>'REFDATE'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76" spans="1:11" x14ac:dyDescent="0.25">
      <c r="A276" s="4" t="s">
        <v>1068</v>
      </c>
      <c r="B276" s="4" t="s">
        <v>1012</v>
      </c>
      <c r="C276" s="4" t="str">
        <f>VLOOKUP(TableFields[Field],Columns[],2,0)&amp;"("</f>
        <v>decimal(</v>
      </c>
      <c r="D276" s="4" t="str">
        <f>IF(VLOOKUP(TableFields[Field],Columns[],3,0)&lt;&gt;"","'"&amp;VLOOKUP(TableFields[Field],Columns[],3,0)&amp;"'","")</f>
        <v>'AMT'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6" s="4" t="str">
        <f>IF(VLOOKUP(TableFields[Field],Columns[],5,0)=0,"","-&gt;"&amp;VLOOKUP(TableFields[Field],Columns[],5,0))</f>
        <v>-&gt;default(0)</v>
      </c>
      <c r="G276" s="4" t="str">
        <f>IF(VLOOKUP(TableFields[Field],Columns[],6,0)=0,"","-&gt;"&amp;VLOOKUP(TableFields[Field],Columns[],6,0))</f>
        <v/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77" spans="1:11" x14ac:dyDescent="0.25">
      <c r="A277" s="4" t="s">
        <v>1068</v>
      </c>
      <c r="B277" s="4" t="s">
        <v>1014</v>
      </c>
      <c r="C277" s="4" t="str">
        <f>VLOOKUP(TableFields[Field],Columns[],2,0)&amp;"("</f>
        <v>decimal(</v>
      </c>
      <c r="D277" s="4" t="str">
        <f>IF(VLOOKUP(TableFields[Field],Columns[],3,0)&lt;&gt;"","'"&amp;VLOOKUP(TableFields[Field],Columns[],3,0)&amp;"'","")</f>
        <v>'SIGN'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77" s="4" t="str">
        <f>IF(VLOOKUP(TableFields[Field],Columns[],5,0)=0,"","-&gt;"&amp;VLOOKUP(TableFields[Field],Columns[],5,0))</f>
        <v>-&gt;default(1)</v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78" spans="1:11" x14ac:dyDescent="0.25">
      <c r="A278" s="4" t="s">
        <v>1068</v>
      </c>
      <c r="B278" s="4" t="s">
        <v>1077</v>
      </c>
      <c r="C278" s="4" t="str">
        <f>VLOOKUP(TableFields[Field],Columns[],2,0)&amp;"("</f>
        <v>string(</v>
      </c>
      <c r="D278" s="4" t="str">
        <f>IF(VLOOKUP(TableFields[Field],Columns[],3,0)&lt;&gt;"","'"&amp;VLOOKUP(TableFields[Field],Columns[],3,0)&amp;"'","")</f>
        <v>'NARRATION'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79" spans="1:11" x14ac:dyDescent="0.25">
      <c r="A279" s="4" t="s">
        <v>1068</v>
      </c>
      <c r="B279" s="4" t="s">
        <v>1079</v>
      </c>
      <c r="C279" s="4" t="str">
        <f>VLOOKUP(TableFields[Field],Columns[],2,0)&amp;"("</f>
        <v>string(</v>
      </c>
      <c r="D279" s="4" t="str">
        <f>IF(VLOOKUP(TableFields[Field],Columns[],3,0)&lt;&gt;"","'"&amp;VLOOKUP(TableFields[Field],Columns[],3,0)&amp;"'","")</f>
        <v>'NARRATION2'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80" spans="1:11" x14ac:dyDescent="0.25">
      <c r="A280" s="4" t="s">
        <v>1068</v>
      </c>
      <c r="B280" s="4" t="s">
        <v>1054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'REFCOCODE'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81" spans="1:11" x14ac:dyDescent="0.25">
      <c r="A281" s="4" t="s">
        <v>1068</v>
      </c>
      <c r="B281" s="4" t="s">
        <v>1056</v>
      </c>
      <c r="C281" s="4" t="str">
        <f>VLOOKUP(TableFields[Field],Columns[],2,0)&amp;"("</f>
        <v>char(</v>
      </c>
      <c r="D281" s="4" t="str">
        <f>IF(VLOOKUP(TableFields[Field],Columns[],3,0)&lt;&gt;"","'"&amp;VLOOKUP(TableFields[Field],Columns[],3,0)&amp;"'","")</f>
        <v>'REFBRCODE'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82" spans="1:11" x14ac:dyDescent="0.25">
      <c r="A282" s="4" t="s">
        <v>1068</v>
      </c>
      <c r="B282" s="4" t="s">
        <v>1060</v>
      </c>
      <c r="C282" s="4" t="str">
        <f>VLOOKUP(TableFields[Field],Columns[],2,0)&amp;"("</f>
        <v>char(</v>
      </c>
      <c r="D282" s="4" t="str">
        <f>IF(VLOOKUP(TableFields[Field],Columns[],3,0)&lt;&gt;"","'"&amp;VLOOKUP(TableFields[Field],Columns[],3,0)&amp;"'","")</f>
        <v>'REFFYCODE'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2" s="4" t="str">
        <f>IF(VLOOKUP(TableFields[Field],Columns[],5,0)=0,"","-&gt;"&amp;VLOOKUP(TableFields[Field],Columns[],5,0))</f>
        <v>-&gt;nullable()</v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83" spans="1:11" x14ac:dyDescent="0.25">
      <c r="A283" s="4" t="s">
        <v>1068</v>
      </c>
      <c r="B283" s="4" t="s">
        <v>1058</v>
      </c>
      <c r="C283" s="4" t="str">
        <f>VLOOKUP(TableFields[Field],Columns[],2,0)&amp;"("</f>
        <v>char(</v>
      </c>
      <c r="D283" s="4" t="str">
        <f>IF(VLOOKUP(TableFields[Field],Columns[],3,0)&lt;&gt;"","'"&amp;VLOOKUP(TableFields[Field],Columns[],3,0)&amp;"'","")</f>
        <v>'REFFNCODE'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3" s="4" t="str">
        <f>IF(VLOOKUP(TableFields[Field],Columns[],5,0)=0,"","-&gt;"&amp;VLOOKUP(TableFields[Field],Columns[],5,0))</f>
        <v>-&gt;nullable()</v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84" spans="1:11" x14ac:dyDescent="0.25">
      <c r="A284" s="4" t="s">
        <v>1068</v>
      </c>
      <c r="B284" s="4" t="s">
        <v>1062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'REFDOCNO'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85" spans="1:11" x14ac:dyDescent="0.25">
      <c r="A285" s="4" t="s">
        <v>1068</v>
      </c>
      <c r="B285" s="4" t="s">
        <v>1081</v>
      </c>
      <c r="C285" s="4" t="str">
        <f>VLOOKUP(TableFields[Field],Columns[],2,0)&amp;"("</f>
        <v>decimal(</v>
      </c>
      <c r="D285" s="4" t="str">
        <f>IF(VLOOKUP(TableFields[Field],Columns[],3,0)&lt;&gt;"","'"&amp;VLOOKUP(TableFields[Field],Columns[],3,0)&amp;"'","")</f>
        <v>'REFSRNO'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86" spans="1:11" x14ac:dyDescent="0.25">
      <c r="A286" s="4" t="s">
        <v>1068</v>
      </c>
      <c r="B286" s="4" t="s">
        <v>1018</v>
      </c>
      <c r="C286" s="4" t="str">
        <f>VLOOKUP(TableFields[Field],Columns[],2,0)&amp;"("</f>
        <v>enum(</v>
      </c>
      <c r="D286" s="4" t="str">
        <f>IF(VLOOKUP(TableFields[Field],Columns[],3,0)&lt;&gt;"","'"&amp;VLOOKUP(TableFields[Field],Columns[],3,0)&amp;"'","")</f>
        <v>'TYPE'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86" s="4" t="str">
        <f>IF(VLOOKUP(TableFields[Field],Columns[],5,0)=0,"","-&gt;"&amp;VLOOKUP(TableFields[Field],Columns[],5,0))</f>
        <v>-&gt;default('Normal')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87" spans="1:11" x14ac:dyDescent="0.25">
      <c r="A287" s="4" t="s">
        <v>1068</v>
      </c>
      <c r="B287" s="4" t="s">
        <v>1020</v>
      </c>
      <c r="C287" s="4" t="str">
        <f>VLOOKUP(TableFields[Field],Columns[],2,0)&amp;"("</f>
        <v>enum(</v>
      </c>
      <c r="D287" s="4" t="str">
        <f>IF(VLOOKUP(TableFields[Field],Columns[],3,0)&lt;&gt;"","'"&amp;VLOOKUP(TableFields[Field],Columns[],3,0)&amp;"'","")</f>
        <v>'APPROVAL_STATUS'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-&gt;default('Pending')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88" spans="1:11" x14ac:dyDescent="0.25">
      <c r="A288" s="4" t="s">
        <v>1068</v>
      </c>
      <c r="B288" s="4" t="s">
        <v>1022</v>
      </c>
      <c r="C288" s="4" t="str">
        <f>VLOOKUP(TableFields[Field],Columns[],2,0)&amp;"("</f>
        <v>enum(</v>
      </c>
      <c r="D288" s="4" t="str">
        <f>IF(VLOOKUP(TableFields[Field],Columns[],3,0)&lt;&gt;"","'"&amp;VLOOKUP(TableFields[Field],Columns[],3,0)&amp;"'","")</f>
        <v>'APPROVAL_MODE'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>-&gt;default('Insert')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89" spans="1:11" x14ac:dyDescent="0.25">
      <c r="A289" s="4" t="s">
        <v>1068</v>
      </c>
      <c r="B289" s="4" t="s">
        <v>1024</v>
      </c>
      <c r="C289" s="4" t="str">
        <f>VLOOKUP(TableFields[Field],Columns[],2,0)&amp;"("</f>
        <v>enum(</v>
      </c>
      <c r="D289" s="4" t="str">
        <f>IF(VLOOKUP(TableFields[Field],Columns[],3,0)&lt;&gt;"","'"&amp;VLOOKUP(TableFields[Field],Columns[],3,0)&amp;"'","")</f>
        <v>'APPROVAL_TYPE'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>-&gt;default('Default')</v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90" spans="1:11" x14ac:dyDescent="0.25">
      <c r="A290" s="4" t="s">
        <v>1068</v>
      </c>
      <c r="B290" s="4" t="s">
        <v>1026</v>
      </c>
      <c r="C290" s="4" t="str">
        <f>VLOOKUP(TableFields[Field],Columns[],2,0)&amp;"("</f>
        <v>enum(</v>
      </c>
      <c r="D290" s="4" t="str">
        <f>IF(VLOOKUP(TableFields[Field],Columns[],3,0)&lt;&gt;"","'"&amp;VLOOKUP(TableFields[Field],Columns[],3,0)&amp;"'","")</f>
        <v>'CANCEL'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90" s="4" t="str">
        <f>IF(VLOOKUP(TableFields[Field],Columns[],5,0)=0,"","-&gt;"&amp;VLOOKUP(TableFields[Field],Columns[],5,0))</f>
        <v>-&gt;default('No')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91" spans="1:11" x14ac:dyDescent="0.25">
      <c r="A291" s="4" t="s">
        <v>1068</v>
      </c>
      <c r="B291" s="4" t="s">
        <v>1028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'VERSION'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91" s="4" t="str">
        <f>IF(VLOOKUP(TableFields[Field],Columns[],5,0)=0,"","-&gt;"&amp;VLOOKUP(TableFields[Field],Columns[],5,0))</f>
        <v>-&gt;default(1)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92" spans="1:11" x14ac:dyDescent="0.25">
      <c r="A292" s="4" t="s">
        <v>1068</v>
      </c>
      <c r="B292" s="4" t="s">
        <v>288</v>
      </c>
      <c r="C292" s="4" t="str">
        <f>VLOOKUP(TableFields[Field],Columns[],2,0)&amp;"("</f>
        <v>audit(</v>
      </c>
      <c r="D292" s="4" t="str">
        <f>IF(VLOOKUP(TableFields[Field],Columns[],3,0)&lt;&gt;"","'"&amp;VLOOKUP(TableFields[Field],Columns[],3,0)&amp;"'","")</f>
        <v/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2" s="4" t="str">
        <f>IF(VLOOKUP(TableFields[Field],Columns[],5,0)=0,"","-&gt;"&amp;VLOOKUP(TableFields[Field],Columns[],5,0))</f>
        <v/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3" spans="1:11" x14ac:dyDescent="0.25">
      <c r="A293" s="4" t="s">
        <v>1085</v>
      </c>
      <c r="B293" s="4" t="s">
        <v>21</v>
      </c>
      <c r="C293" s="4" t="str">
        <f>VLOOKUP(TableFields[Field],Columns[],2,0)&amp;"("</f>
        <v>bigIncrements(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4" spans="1:11" x14ac:dyDescent="0.25">
      <c r="A294" s="4" t="s">
        <v>1085</v>
      </c>
      <c r="B294" s="4" t="s">
        <v>985</v>
      </c>
      <c r="C294" s="4" t="str">
        <f>VLOOKUP(TableFields[Field],Columns[],2,0)&amp;"("</f>
        <v>char(</v>
      </c>
      <c r="D294" s="4" t="str">
        <f>IF(VLOOKUP(TableFields[Field],Columns[],3,0)&lt;&gt;"","'"&amp;VLOOKUP(TableFields[Field],Columns[],3,0)&amp;"'","")</f>
        <v>'COCODE'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4" s="4" t="str">
        <f>IF(VLOOKUP(TableFields[Field],Columns[],5,0)=0,"","-&gt;"&amp;VLOOKUP(TableFields[Field],Columns[],5,0))</f>
        <v>-&gt;nullable()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95" spans="1:11" x14ac:dyDescent="0.25">
      <c r="A295" s="4" t="s">
        <v>1085</v>
      </c>
      <c r="B295" s="4" t="s">
        <v>987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'BRCODE'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96" spans="1:11" x14ac:dyDescent="0.25">
      <c r="A296" s="4" t="s">
        <v>1085</v>
      </c>
      <c r="B296" s="4" t="s">
        <v>989</v>
      </c>
      <c r="C296" s="4" t="str">
        <f>VLOOKUP(TableFields[Field],Columns[],2,0)&amp;"("</f>
        <v>char(</v>
      </c>
      <c r="D296" s="4" t="str">
        <f>IF(VLOOKUP(TableFields[Field],Columns[],3,0)&lt;&gt;"","'"&amp;VLOOKUP(TableFields[Field],Columns[],3,0)&amp;"'","")</f>
        <v>'FYCODE'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97" spans="1:11" x14ac:dyDescent="0.25">
      <c r="A297" s="4" t="s">
        <v>1085</v>
      </c>
      <c r="B297" s="4" t="s">
        <v>991</v>
      </c>
      <c r="C297" s="4" t="str">
        <f>VLOOKUP(TableFields[Field],Columns[],2,0)&amp;"("</f>
        <v>char(</v>
      </c>
      <c r="D297" s="4" t="str">
        <f>IF(VLOOKUP(TableFields[Field],Columns[],3,0)&lt;&gt;"","'"&amp;VLOOKUP(TableFields[Field],Columns[],3,0)&amp;"'","")</f>
        <v>'FNCODE'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98" spans="1:11" x14ac:dyDescent="0.25">
      <c r="A298" s="4" t="s">
        <v>1085</v>
      </c>
      <c r="B298" s="4" t="s">
        <v>993</v>
      </c>
      <c r="C298" s="4" t="str">
        <f>VLOOKUP(TableFields[Field],Columns[],2,0)&amp;"("</f>
        <v>char(</v>
      </c>
      <c r="D298" s="4" t="str">
        <f>IF(VLOOKUP(TableFields[Field],Columns[],3,0)&lt;&gt;"","'"&amp;VLOOKUP(TableFields[Field],Columns[],3,0)&amp;"'","")</f>
        <v>'DOCNO'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98" s="4" t="str">
        <f>IF(VLOOKUP(TableFields[Field],Columns[],5,0)=0,"","-&gt;"&amp;VLOOKUP(TableFields[Field],Columns[],5,0))</f>
        <v>-&gt;nullable()</v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99" spans="1:11" x14ac:dyDescent="0.25">
      <c r="A299" s="4" t="s">
        <v>1085</v>
      </c>
      <c r="B299" s="4" t="s">
        <v>995</v>
      </c>
      <c r="C299" s="4" t="str">
        <f>VLOOKUP(TableFields[Field],Columns[],2,0)&amp;"("</f>
        <v>decimal(</v>
      </c>
      <c r="D299" s="4" t="str">
        <f>IF(VLOOKUP(TableFields[Field],Columns[],3,0)&lt;&gt;"","'"&amp;VLOOKUP(TableFields[Field],Columns[],3,0)&amp;"'","")</f>
        <v>'SRNO'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300" spans="1:11" x14ac:dyDescent="0.25">
      <c r="A300" s="4" t="s">
        <v>1085</v>
      </c>
      <c r="B300" s="4" t="s">
        <v>1028</v>
      </c>
      <c r="C300" s="4" t="str">
        <f>VLOOKUP(TableFields[Field],Columns[],2,0)&amp;"("</f>
        <v>decimal(</v>
      </c>
      <c r="D300" s="4" t="str">
        <f>IF(VLOOKUP(TableFields[Field],Columns[],3,0)&lt;&gt;"","'"&amp;VLOOKUP(TableFields[Field],Columns[],3,0)&amp;"'","")</f>
        <v>'VERSION'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300" s="4" t="str">
        <f>IF(VLOOKUP(TableFields[Field],Columns[],5,0)=0,"","-&gt;"&amp;VLOOKUP(TableFields[Field],Columns[],5,0))</f>
        <v>-&gt;default(1)</v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301" spans="1:11" x14ac:dyDescent="0.25">
      <c r="A301" s="4" t="s">
        <v>1085</v>
      </c>
      <c r="B301" s="4" t="s">
        <v>999</v>
      </c>
      <c r="C301" s="4" t="str">
        <f>VLOOKUP(TableFields[Field],Columns[],2,0)&amp;"("</f>
        <v>datetime(</v>
      </c>
      <c r="D301" s="4" t="str">
        <f>IF(VLOOKUP(TableFields[Field],Columns[],3,0)&lt;&gt;"","'"&amp;VLOOKUP(TableFields[Field],Columns[],3,0)&amp;"'","")</f>
        <v>'DOCDATE'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302" spans="1:11" x14ac:dyDescent="0.25">
      <c r="A302" s="4" t="s">
        <v>1085</v>
      </c>
      <c r="B302" s="4" t="s">
        <v>1001</v>
      </c>
      <c r="C302" s="4" t="str">
        <f>VLOOKUP(TableFields[Field],Columns[],2,0)&amp;"("</f>
        <v>char(</v>
      </c>
      <c r="D302" s="4" t="str">
        <f>IF(VLOOKUP(TableFields[Field],Columns[],3,0)&lt;&gt;"","'"&amp;VLOOKUP(TableFields[Field],Columns[],3,0)&amp;"'","")</f>
        <v>'CO'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2" s="4" t="str">
        <f>IF(VLOOKUP(TableFields[Field],Columns[],5,0)=0,"","-&gt;"&amp;VLOOKUP(TableFields[Field],Columns[],5,0))</f>
        <v>-&gt;nullable()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303" spans="1:11" x14ac:dyDescent="0.25">
      <c r="A303" s="4" t="s">
        <v>1085</v>
      </c>
      <c r="B303" s="4" t="s">
        <v>1003</v>
      </c>
      <c r="C303" s="4" t="str">
        <f>VLOOKUP(TableFields[Field],Columns[],2,0)&amp;"("</f>
        <v>char(</v>
      </c>
      <c r="D303" s="4" t="str">
        <f>IF(VLOOKUP(TableFields[Field],Columns[],3,0)&lt;&gt;"","'"&amp;VLOOKUP(TableFields[Field],Columns[],3,0)&amp;"'","")</f>
        <v>'BR'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304" spans="1:11" x14ac:dyDescent="0.25">
      <c r="A304" s="4" t="s">
        <v>1085</v>
      </c>
      <c r="B304" s="4" t="s">
        <v>1005</v>
      </c>
      <c r="C304" s="4" t="str">
        <f>VLOOKUP(TableFields[Field],Columns[],2,0)&amp;"("</f>
        <v>char(</v>
      </c>
      <c r="D304" s="4" t="str">
        <f>IF(VLOOKUP(TableFields[Field],Columns[],3,0)&lt;&gt;"","'"&amp;VLOOKUP(TableFields[Field],Columns[],3,0)&amp;"'","")</f>
        <v>'ACCCODE'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04" s="4" t="str">
        <f>IF(VLOOKUP(TableFields[Field],Columns[],5,0)=0,"","-&gt;"&amp;VLOOKUP(TableFields[Field],Columns[],5,0))</f>
        <v>-&gt;nullable()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305" spans="1:11" x14ac:dyDescent="0.25">
      <c r="A305" s="4" t="s">
        <v>1085</v>
      </c>
      <c r="B305" s="4" t="s">
        <v>1036</v>
      </c>
      <c r="C305" s="4" t="str">
        <f>VLOOKUP(TableFields[Field],Columns[],2,0)&amp;"("</f>
        <v>char(</v>
      </c>
      <c r="D305" s="4" t="str">
        <f>IF(VLOOKUP(TableFields[Field],Columns[],3,0)&lt;&gt;"","'"&amp;VLOOKUP(TableFields[Field],Columns[],3,0)&amp;"'","")</f>
        <v>'BANKCODE'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$table-&gt;char('BANKCODE', '15')-&gt;nullable();</v>
      </c>
    </row>
    <row r="306" spans="1:11" s="20" customFormat="1" x14ac:dyDescent="0.25">
      <c r="A306" s="4" t="s">
        <v>1085</v>
      </c>
      <c r="B306" s="4" t="s">
        <v>1038</v>
      </c>
      <c r="C306" s="4" t="str">
        <f>VLOOKUP(TableFields[Field],Columns[],2,0)&amp;"("</f>
        <v>char(</v>
      </c>
      <c r="D306" s="4" t="str">
        <f>IF(VLOOKUP(TableFields[Field],Columns[],3,0)&lt;&gt;"","'"&amp;VLOOKUP(TableFields[Field],Columns[],3,0)&amp;"'","")</f>
        <v>'PDCCODE'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$table-&gt;char('PDCCODE', '15')-&gt;nullable();</v>
      </c>
    </row>
    <row r="307" spans="1:11" x14ac:dyDescent="0.25">
      <c r="A307" s="4" t="s">
        <v>1085</v>
      </c>
      <c r="B307" s="4" t="s">
        <v>1040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'CHQNO'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$table-&gt;string('CHQNO', '60')-&gt;nullable();</v>
      </c>
    </row>
    <row r="308" spans="1:11" x14ac:dyDescent="0.25">
      <c r="A308" s="4" t="s">
        <v>1085</v>
      </c>
      <c r="B308" s="4" t="s">
        <v>1042</v>
      </c>
      <c r="C308" s="4" t="str">
        <f>VLOOKUP(TableFields[Field],Columns[],2,0)&amp;"("</f>
        <v>datetime(</v>
      </c>
      <c r="D308" s="4" t="str">
        <f>IF(VLOOKUP(TableFields[Field],Columns[],3,0)&lt;&gt;"","'"&amp;VLOOKUP(TableFields[Field],Columns[],3,0)&amp;"'","")</f>
        <v>'CHQDATE'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$table-&gt;datetime('CHQDATE')-&gt;nullable();</v>
      </c>
    </row>
    <row r="309" spans="1:11" x14ac:dyDescent="0.25">
      <c r="A309" s="4" t="s">
        <v>1085</v>
      </c>
      <c r="B309" s="4" t="s">
        <v>1044</v>
      </c>
      <c r="C309" s="4" t="str">
        <f>VLOOKUP(TableFields[Field],Columns[],2,0)&amp;"("</f>
        <v>datetime(</v>
      </c>
      <c r="D309" s="4" t="str">
        <f>IF(VLOOKUP(TableFields[Field],Columns[],3,0)&lt;&gt;"","'"&amp;VLOOKUP(TableFields[Field],Columns[],3,0)&amp;"'","")</f>
        <v>'SUBMITTEDDATE'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$table-&gt;datetime('SUBMITTEDDATE')-&gt;nullable();</v>
      </c>
    </row>
    <row r="310" spans="1:11" x14ac:dyDescent="0.25">
      <c r="A310" s="4" t="s">
        <v>1085</v>
      </c>
      <c r="B310" s="4" t="s">
        <v>1046</v>
      </c>
      <c r="C310" s="4" t="str">
        <f>VLOOKUP(TableFields[Field],Columns[],2,0)&amp;"("</f>
        <v>datetime(</v>
      </c>
      <c r="D310" s="4" t="str">
        <f>IF(VLOOKUP(TableFields[Field],Columns[],3,0)&lt;&gt;"","'"&amp;VLOOKUP(TableFields[Field],Columns[],3,0)&amp;"'","")</f>
        <v>'PROCESSEDDATE'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$table-&gt;datetime('PROCESSEDDATE')-&gt;nullable();</v>
      </c>
    </row>
    <row r="311" spans="1:11" x14ac:dyDescent="0.25">
      <c r="A311" s="4" t="s">
        <v>1085</v>
      </c>
      <c r="B311" s="4" t="s">
        <v>1012</v>
      </c>
      <c r="C311" s="4" t="str">
        <f>VLOOKUP(TableFields[Field],Columns[],2,0)&amp;"("</f>
        <v>decimal(</v>
      </c>
      <c r="D311" s="4" t="str">
        <f>IF(VLOOKUP(TableFields[Field],Columns[],3,0)&lt;&gt;"","'"&amp;VLOOKUP(TableFields[Field],Columns[],3,0)&amp;"'","")</f>
        <v>'AMT'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1" s="4" t="str">
        <f>IF(VLOOKUP(TableFields[Field],Columns[],5,0)=0,"","-&gt;"&amp;VLOOKUP(TableFields[Field],Columns[],5,0))</f>
        <v>-&gt;default(0)</v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312" spans="1:11" x14ac:dyDescent="0.25">
      <c r="A312" s="4" t="s">
        <v>1085</v>
      </c>
      <c r="B312" s="4" t="s">
        <v>1014</v>
      </c>
      <c r="C312" s="4" t="str">
        <f>VLOOKUP(TableFields[Field],Columns[],2,0)&amp;"("</f>
        <v>decimal(</v>
      </c>
      <c r="D312" s="4" t="str">
        <f>IF(VLOOKUP(TableFields[Field],Columns[],3,0)&lt;&gt;"","'"&amp;VLOOKUP(TableFields[Field],Columns[],3,0)&amp;"'","")</f>
        <v>'SIGN'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312" s="4" t="str">
        <f>IF(VLOOKUP(TableFields[Field],Columns[],5,0)=0,"","-&gt;"&amp;VLOOKUP(TableFields[Field],Columns[],5,0))</f>
        <v>-&gt;default(1)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313" spans="1:11" x14ac:dyDescent="0.25">
      <c r="A313" s="4" t="s">
        <v>1085</v>
      </c>
      <c r="B313" s="4" t="s">
        <v>1048</v>
      </c>
      <c r="C313" s="4" t="str">
        <f>VLOOKUP(TableFields[Field],Columns[],2,0)&amp;"("</f>
        <v>enum(</v>
      </c>
      <c r="D313" s="4" t="str">
        <f>IF(VLOOKUP(TableFields[Field],Columns[],3,0)&lt;&gt;"","'"&amp;VLOOKUP(TableFields[Field],Columns[],3,0)&amp;"'","")</f>
        <v>'CHQ_STATUS'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313" s="4" t="str">
        <f>IF(VLOOKUP(TableFields[Field],Columns[],5,0)=0,"","-&gt;"&amp;VLOOKUP(TableFields[Field],Columns[],5,0))</f>
        <v>-&gt;default('Pending')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$table-&gt;enum('CHQ_STATUS', ['Approved','Pending','Rejected'])-&gt;default('Pending');</v>
      </c>
    </row>
    <row r="314" spans="1:11" x14ac:dyDescent="0.25">
      <c r="A314" s="4" t="s">
        <v>1085</v>
      </c>
      <c r="B314" s="4" t="s">
        <v>1026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'CANCEL'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14" s="4" t="str">
        <f>IF(VLOOKUP(TableFields[Field],Columns[],5,0)=0,"","-&gt;"&amp;VLOOKUP(TableFields[Field],Columns[],5,0))</f>
        <v>-&gt;default('No')</v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315" spans="1:11" x14ac:dyDescent="0.25">
      <c r="A315" s="4" t="s">
        <v>1085</v>
      </c>
      <c r="B315" s="4" t="s">
        <v>1050</v>
      </c>
      <c r="C315" s="4" t="str">
        <f>VLOOKUP(TableFields[Field],Columns[],2,0)&amp;"("</f>
        <v>enum(</v>
      </c>
      <c r="D315" s="4" t="str">
        <f>IF(VLOOKUP(TableFields[Field],Columns[],3,0)&lt;&gt;"","'"&amp;VLOOKUP(TableFields[Field],Columns[],3,0)&amp;"'","")</f>
        <v>'SETTLEMENT'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['NONE','National Electronics Funds Transfer(NEFT)','Real Time Gross Settlement(RTGS)','New Cheque','Resubmitt','Cash'])</v>
      </c>
      <c r="F315" s="4" t="str">
        <f>IF(VLOOKUP(TableFields[Field],Columns[],5,0)=0,"","-&gt;"&amp;VLOOKUP(TableFields[Field],Columns[],5,0))</f>
        <v>-&gt;default('NONE')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$table-&gt;enum('SETTLEMENT', ['NONE','National Electronics Funds Transfer(NEFT)','Real Time Gross Settlement(RTGS)','New Cheque','Resubmitt','Cash'])-&gt;default('NONE');</v>
      </c>
    </row>
    <row r="316" spans="1:11" x14ac:dyDescent="0.25">
      <c r="A316" s="4" t="s">
        <v>1085</v>
      </c>
      <c r="B316" s="4" t="s">
        <v>1052</v>
      </c>
      <c r="C316" s="4" t="str">
        <f>VLOOKUP(TableFields[Field],Columns[],2,0)&amp;"("</f>
        <v>datetime(</v>
      </c>
      <c r="D316" s="4" t="str">
        <f>IF(VLOOKUP(TableFields[Field],Columns[],3,0)&lt;&gt;"","'"&amp;VLOOKUP(TableFields[Field],Columns[],3,0)&amp;"'","")</f>
        <v>'RESUBMITIONDATE'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$table-&gt;datetime('RESUBMITIONDATE')-&gt;nullable();</v>
      </c>
    </row>
    <row r="317" spans="1:11" x14ac:dyDescent="0.25">
      <c r="A317" s="4" t="s">
        <v>1085</v>
      </c>
      <c r="B317" s="4" t="s">
        <v>1054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'REFCOCODE'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318" spans="1:11" x14ac:dyDescent="0.25">
      <c r="A318" s="4" t="s">
        <v>1085</v>
      </c>
      <c r="B318" s="4" t="s">
        <v>1056</v>
      </c>
      <c r="C318" s="4" t="str">
        <f>VLOOKUP(TableFields[Field],Columns[],2,0)&amp;"("</f>
        <v>char(</v>
      </c>
      <c r="D318" s="4" t="str">
        <f>IF(VLOOKUP(TableFields[Field],Columns[],3,0)&lt;&gt;"","'"&amp;VLOOKUP(TableFields[Field],Columns[],3,0)&amp;"'","")</f>
        <v>'REFBRCODE'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8" s="4" t="str">
        <f>IF(VLOOKUP(TableFields[Field],Columns[],5,0)=0,"","-&gt;"&amp;VLOOKUP(TableFields[Field],Columns[],5,0))</f>
        <v>-&gt;nullable()</v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319" spans="1:11" x14ac:dyDescent="0.25">
      <c r="A319" s="4" t="s">
        <v>1085</v>
      </c>
      <c r="B319" s="4" t="s">
        <v>1058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'REFFNCODE'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/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320" spans="1:11" x14ac:dyDescent="0.25">
      <c r="A320" s="4" t="s">
        <v>1085</v>
      </c>
      <c r="B320" s="4" t="s">
        <v>1060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'REFFYCODE'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321" spans="1:11" x14ac:dyDescent="0.25">
      <c r="A321" s="4" t="s">
        <v>1085</v>
      </c>
      <c r="B321" s="4" t="s">
        <v>1062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'REFDOCNO'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322" spans="1:11" x14ac:dyDescent="0.25">
      <c r="A322" s="4" t="s">
        <v>1085</v>
      </c>
      <c r="B322" s="4" t="s">
        <v>288</v>
      </c>
      <c r="C322" s="4" t="str">
        <f>VLOOKUP(TableFields[Field],Columns[],2,0)&amp;"("</f>
        <v>audit(</v>
      </c>
      <c r="D322" s="4" t="str">
        <f>IF(VLOOKUP(TableFields[Field],Columns[],3,0)&lt;&gt;"","'"&amp;VLOOKUP(TableFields[Field],Columns[],3,0)&amp;"'","")</f>
        <v/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2" s="4" t="str">
        <f>IF(VLOOKUP(TableFields[Field],Columns[],5,0)=0,"","-&gt;"&amp;VLOOKUP(TableFields[Field],Columns[],5,0))</f>
        <v/>
      </c>
      <c r="G322" s="4" t="str">
        <f>IF(VLOOKUP(TableFields[Field],Columns[],6,0)=0,"","-&gt;"&amp;VLOOKUP(TableFields[Field],Columns[],6,0))</f>
        <v/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3" spans="1:11" x14ac:dyDescent="0.25">
      <c r="A323" s="4" t="s">
        <v>961</v>
      </c>
      <c r="B323" s="4" t="s">
        <v>21</v>
      </c>
      <c r="C323" s="4" t="str">
        <f>VLOOKUP(TableFields[Field],Columns[],2,0)&amp;"("</f>
        <v>bigIncrements(</v>
      </c>
      <c r="D323" s="4" t="str">
        <f>IF(VLOOKUP(TableFields[Field],Columns[],3,0)&lt;&gt;"","'"&amp;VLOOKUP(TableFields[Field],Columns[],3,0)&amp;"'","")</f>
        <v>'id'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4" spans="1:11" x14ac:dyDescent="0.25">
      <c r="A324" s="4" t="s">
        <v>961</v>
      </c>
      <c r="B324" s="4" t="s">
        <v>848</v>
      </c>
      <c r="C324" s="4" t="str">
        <f>VLOOKUP(TableFields[Field],Columns[],2,0)&amp;"("</f>
        <v>char(</v>
      </c>
      <c r="D324" s="4" t="str">
        <f>IF(VLOOKUP(TableFields[Field],Columns[],3,0)&lt;&gt;"","'"&amp;VLOOKUP(TableFields[Field],Columns[],3,0)&amp;"'","")</f>
        <v>'docno'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-&gt;index()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25" spans="1:11" x14ac:dyDescent="0.25">
      <c r="A325" s="4" t="s">
        <v>961</v>
      </c>
      <c r="B325" s="4" t="s">
        <v>842</v>
      </c>
      <c r="C325" s="4" t="str">
        <f>VLOOKUP(TableFields[Field],Columns[],2,0)&amp;"("</f>
        <v>timestamp(</v>
      </c>
      <c r="D325" s="4" t="str">
        <f>IF(VLOOKUP(TableFields[Field],Columns[],3,0)&lt;&gt;"","'"&amp;VLOOKUP(TableFields[Field],Columns[],3,0)&amp;"'","")</f>
        <v>'date'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5" s="4" t="str">
        <f>IF(VLOOKUP(TableFields[Field],Columns[],5,0)=0,"","-&gt;"&amp;VLOOKUP(TableFields[Field],Columns[],5,0))</f>
        <v>-&gt;default(DB::raw('CURRENT_TIMESTAMP'))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6" spans="1:11" x14ac:dyDescent="0.25">
      <c r="A326" s="4" t="s">
        <v>961</v>
      </c>
      <c r="B326" s="4" t="s">
        <v>911</v>
      </c>
      <c r="C326" s="4" t="str">
        <f>VLOOKUP(TableFields[Field],Columns[],2,0)&amp;"("</f>
        <v>foreignNullable(</v>
      </c>
      <c r="D326" s="4" t="str">
        <f>IF(VLOOKUP(TableFields[Field],Columns[],3,0)&lt;&gt;"","'"&amp;VLOOKUP(TableFields[Field],Columns[],3,0)&amp;"'","")</f>
        <v>'user'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6" s="4" t="str">
        <f>IF(VLOOKUP(TableFields[Field],Columns[],5,0)=0,"","-&gt;"&amp;VLOOKUP(TableFields[Field],Columns[],5,0))</f>
        <v/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7" spans="1:11" x14ac:dyDescent="0.25">
      <c r="A327" s="4" t="s">
        <v>961</v>
      </c>
      <c r="B327" s="4" t="s">
        <v>963</v>
      </c>
      <c r="C327" s="4" t="str">
        <f>VLOOKUP(TableFields[Field],Columns[],2,0)&amp;"("</f>
        <v>foreignNullable(</v>
      </c>
      <c r="D327" s="4" t="str">
        <f>IF(VLOOKUP(TableFields[Field],Columns[],3,0)&lt;&gt;"","'"&amp;VLOOKUP(TableFields[Field],Columns[],3,0)&amp;"'","")</f>
        <v>'customer'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7" s="4" t="str">
        <f>IF(VLOOKUP(TableFields[Field],Columns[],5,0)=0,"","-&gt;"&amp;VLOOKUP(TableFields[Field],Columns[],5,0))</f>
        <v/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8" spans="1:11" x14ac:dyDescent="0.25">
      <c r="A328" s="4" t="s">
        <v>961</v>
      </c>
      <c r="B328" s="4" t="s">
        <v>916</v>
      </c>
      <c r="C328" s="4" t="str">
        <f>VLOOKUP(TableFields[Field],Columns[],2,0)&amp;"("</f>
        <v>char(</v>
      </c>
      <c r="D328" s="4" t="str">
        <f>IF(VLOOKUP(TableFields[Field],Columns[],3,0)&lt;&gt;"","'"&amp;VLOOKUP(TableFields[Field],Columns[],3,0)&amp;"'","")</f>
        <v>'fycode'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>-&gt;index()</v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9" spans="1:11" x14ac:dyDescent="0.25">
      <c r="A329" s="4" t="s">
        <v>961</v>
      </c>
      <c r="B329" s="4" t="s">
        <v>869</v>
      </c>
      <c r="C329" s="4" t="str">
        <f>VLOOKUP(TableFields[Field],Columns[],2,0)&amp;"("</f>
        <v>char(</v>
      </c>
      <c r="D329" s="4" t="str">
        <f>IF(VLOOKUP(TableFields[Field],Columns[],3,0)&lt;&gt;"","'"&amp;VLOOKUP(TableFields[Field],Columns[],3,0)&amp;"'","")</f>
        <v>'fncode'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-&gt;index()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0" spans="1:11" x14ac:dyDescent="0.25">
      <c r="A330" s="4" t="s">
        <v>961</v>
      </c>
      <c r="B330" s="4" t="s">
        <v>1829</v>
      </c>
      <c r="C330" s="4" t="str">
        <f>VLOOKUP(TableFields[Field],Columns[],2,0)&amp;"("</f>
        <v>enum(</v>
      </c>
      <c r="D330" s="4" t="str">
        <f>IF(VLOOKUP(TableFields[Field],Columns[],3,0)&lt;&gt;"","'"&amp;VLOOKUP(TableFields[Field],Columns[],3,0)&amp;"'","")</f>
        <v>'payment_type'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-&gt;default('Cash')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331" spans="1:11" x14ac:dyDescent="0.25">
      <c r="A331" s="4" t="s">
        <v>961</v>
      </c>
      <c r="B331" s="4" t="s">
        <v>965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'progress'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-&gt;default('Incomplete')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332" spans="1:11" s="20" customFormat="1" x14ac:dyDescent="0.25">
      <c r="A332" s="4" t="s">
        <v>961</v>
      </c>
      <c r="B332" s="4" t="s">
        <v>1748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'_ref'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-&gt;index()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3" spans="1:11" s="20" customFormat="1" x14ac:dyDescent="0.25">
      <c r="A333" s="4" t="s">
        <v>961</v>
      </c>
      <c r="B333" s="4" t="s">
        <v>776</v>
      </c>
      <c r="C333" s="4" t="str">
        <f>VLOOKUP(TableFields[Field],Columns[],2,0)&amp;"("</f>
        <v>enum(</v>
      </c>
      <c r="D333" s="4" t="str">
        <f>IF(VLOOKUP(TableFields[Field],Columns[],3,0)&lt;&gt;"","'"&amp;VLOOKUP(TableFields[Field],Columns[],3,0)&amp;"'","")</f>
        <v>'status'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-&gt;default('Active')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4" spans="1:11" x14ac:dyDescent="0.25">
      <c r="A334" s="4" t="s">
        <v>961</v>
      </c>
      <c r="B334" s="4" t="s">
        <v>288</v>
      </c>
      <c r="C334" s="4" t="str">
        <f>VLOOKUP(TableFields[Field],Columns[],2,0)&amp;"("</f>
        <v>audit(</v>
      </c>
      <c r="D334" s="4" t="str">
        <f>IF(VLOOKUP(TableFields[Field],Columns[],3,0)&lt;&gt;"","'"&amp;VLOOKUP(TableFields[Field],Columns[],3,0)&amp;"'","")</f>
        <v/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4" s="4" t="str">
        <f>IF(VLOOKUP(TableFields[Field],Columns[],5,0)=0,"","-&gt;"&amp;VLOOKUP(TableFields[Field],Columns[],5,0))</f>
        <v/>
      </c>
      <c r="G334" s="4" t="str">
        <f>IF(VLOOKUP(TableFields[Field],Columns[],6,0)=0,"","-&gt;"&amp;VLOOKUP(TableFields[Field],Columns[],6,0))</f>
        <v/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5" spans="1:11" x14ac:dyDescent="0.25">
      <c r="A335" s="4" t="s">
        <v>962</v>
      </c>
      <c r="B335" s="4" t="s">
        <v>21</v>
      </c>
      <c r="C335" s="4" t="str">
        <f>VLOOKUP(TableFields[Field],Columns[],2,0)&amp;"("</f>
        <v>bigIncrements(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6" spans="1:11" x14ac:dyDescent="0.25">
      <c r="A336" s="4" t="s">
        <v>962</v>
      </c>
      <c r="B336" s="4" t="s">
        <v>968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'so'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37" spans="1:11" x14ac:dyDescent="0.25">
      <c r="A337" s="4" t="s">
        <v>962</v>
      </c>
      <c r="B337" s="4" t="s">
        <v>832</v>
      </c>
      <c r="C337" s="4" t="str">
        <f>VLOOKUP(TableFields[Field],Columns[],2,0)&amp;"("</f>
        <v>foreignNullable(</v>
      </c>
      <c r="D337" s="4" t="str">
        <f>IF(VLOOKUP(TableFields[Field],Columns[],3,0)&lt;&gt;"","'"&amp;VLOOKUP(TableFields[Field],Columns[],3,0)&amp;"'","")</f>
        <v>'product'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37" s="4" t="str">
        <f>IF(VLOOKUP(TableFields[Field],Columns[],5,0)=0,"","-&gt;"&amp;VLOOKUP(TableFields[Field],Columns[],5,0))</f>
        <v/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38" spans="1:11" x14ac:dyDescent="0.25">
      <c r="A338" s="4" t="s">
        <v>962</v>
      </c>
      <c r="B338" s="4" t="s">
        <v>970</v>
      </c>
      <c r="C338" s="4" t="str">
        <f>VLOOKUP(TableFields[Field],Columns[],2,0)&amp;"("</f>
        <v>decimal(</v>
      </c>
      <c r="D338" s="4" t="str">
        <f>IF(VLOOKUP(TableFields[Field],Columns[],3,0)&lt;&gt;"","'"&amp;VLOOKUP(TableFields[Field],Columns[],3,0)&amp;"'","")</f>
        <v>'rate'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8" s="4" t="str">
        <f>IF(VLOOKUP(TableFields[Field],Columns[],5,0)=0,"","-&gt;"&amp;VLOOKUP(TableFields[Field],Columns[],5,0))</f>
        <v>-&gt;default(0)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339" spans="1:11" s="20" customFormat="1" x14ac:dyDescent="0.25">
      <c r="A339" s="4" t="s">
        <v>962</v>
      </c>
      <c r="B339" s="4" t="s">
        <v>837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962</v>
      </c>
      <c r="B340" s="4" t="s">
        <v>914</v>
      </c>
      <c r="C340" s="4" t="str">
        <f>VLOOKUP(TableFields[Field],Columns[],2,0)&amp;"("</f>
        <v>decimal(</v>
      </c>
      <c r="D340" s="4" t="str">
        <f>IF(VLOOKUP(TableFields[Field],Columns[],3,0)&lt;&gt;"","'"&amp;VLOOKUP(TableFields[Field],Columns[],3,0)&amp;"'","")</f>
        <v>'tax'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0" s="4" t="str">
        <f>IF(VLOOKUP(TableFields[Field],Columns[],5,0)=0,"","-&gt;"&amp;VLOOKUP(TableFields[Field],Columns[],5,0))</f>
        <v>-&gt;default(0)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341" spans="1:11" x14ac:dyDescent="0.25">
      <c r="A341" s="4" t="s">
        <v>962</v>
      </c>
      <c r="B341" s="4" t="s">
        <v>926</v>
      </c>
      <c r="C341" s="4" t="str">
        <f>VLOOKUP(TableFields[Field],Columns[],2,0)&amp;"("</f>
        <v>decimal(</v>
      </c>
      <c r="D341" s="4" t="str">
        <f>IF(VLOOKUP(TableFields[Field],Columns[],3,0)&lt;&gt;"","'"&amp;VLOOKUP(TableFields[Field],Columns[],3,0)&amp;"'","")</f>
        <v>'discount'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1" s="4" t="str">
        <f>IF(VLOOKUP(TableFields[Field],Columns[],5,0)=0,"","-&gt;"&amp;VLOOKUP(TableFields[Field],Columns[],5,0))</f>
        <v>-&gt;default(0)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342" spans="1:11" x14ac:dyDescent="0.25">
      <c r="A342" s="4" t="s">
        <v>962</v>
      </c>
      <c r="B342" s="4" t="s">
        <v>915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'total'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-&gt;default(0)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343" spans="1:11" x14ac:dyDescent="0.25">
      <c r="A343" s="4" t="s">
        <v>962</v>
      </c>
      <c r="B343" s="4" t="s">
        <v>1748</v>
      </c>
      <c r="C343" s="4" t="str">
        <f>VLOOKUP(TableFields[Field],Columns[],2,0)&amp;"("</f>
        <v>char(</v>
      </c>
      <c r="D343" s="4" t="str">
        <f>IF(VLOOKUP(TableFields[Field],Columns[],3,0)&lt;&gt;"","'"&amp;VLOOKUP(TableFields[Field],Columns[],3,0)&amp;"'","")</f>
        <v>'_ref'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-&gt;index()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44" spans="1:11" x14ac:dyDescent="0.25">
      <c r="A344" s="4" t="s">
        <v>962</v>
      </c>
      <c r="B344" s="4" t="s">
        <v>288</v>
      </c>
      <c r="C344" s="4" t="str">
        <f>VLOOKUP(TableFields[Field],Columns[],2,0)&amp;"("</f>
        <v>audit(</v>
      </c>
      <c r="D344" s="4" t="str">
        <f>IF(VLOOKUP(TableFields[Field],Columns[],3,0)&lt;&gt;"","'"&amp;VLOOKUP(TableFields[Field],Columns[],3,0)&amp;"'","")</f>
        <v/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4" t="str">
        <f>IF(VLOOKUP(TableFields[Field],Columns[],5,0)=0,"","-&gt;"&amp;VLOOKUP(TableFields[Field],Columns[],5,0))</f>
        <v/>
      </c>
      <c r="G344" s="4" t="str">
        <f>IF(VLOOKUP(TableFields[Field],Columns[],6,0)=0,"","-&gt;"&amp;VLOOKUP(TableFields[Field],Columns[],6,0))</f>
        <v/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5" spans="1:11" x14ac:dyDescent="0.25">
      <c r="A345" s="4" t="s">
        <v>917</v>
      </c>
      <c r="B345" s="4" t="s">
        <v>21</v>
      </c>
      <c r="C345" s="4" t="str">
        <f>VLOOKUP(TableFields[Field],Columns[],2,0)&amp;"("</f>
        <v>bigIncrements(</v>
      </c>
      <c r="D345" s="4" t="str">
        <f>IF(VLOOKUP(TableFields[Field],Columns[],3,0)&lt;&gt;"","'"&amp;VLOOKUP(TableFields[Field],Columns[],3,0)&amp;"'","")</f>
        <v>'id'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5" s="4" t="str">
        <f>IF(VLOOKUP(TableFields[Field],Columns[],5,0)=0,"","-&gt;"&amp;VLOOKUP(TableFields[Field],Columns[],5,0))</f>
        <v/>
      </c>
      <c r="G345" s="4" t="str">
        <f>IF(VLOOKUP(TableFields[Field],Columns[],6,0)=0,"","-&gt;"&amp;VLOOKUP(TableFields[Field],Columns[],6,0))</f>
        <v/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6" spans="1:11" x14ac:dyDescent="0.25">
      <c r="A346" s="4" t="s">
        <v>917</v>
      </c>
      <c r="B346" s="4" t="s">
        <v>920</v>
      </c>
      <c r="C346" s="4" t="str">
        <f>VLOOKUP(TableFields[Field],Columns[],2,0)&amp;"("</f>
        <v>foreignNullable(</v>
      </c>
      <c r="D346" s="4" t="str">
        <f>IF(VLOOKUP(TableFields[Field],Columns[],3,0)&lt;&gt;"","'"&amp;VLOOKUP(TableFields[Field],Columns[],3,0)&amp;"'","")</f>
        <v>'out'</v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46" s="4" t="str">
        <f>IF(VLOOKUP(TableFields[Field],Columns[],5,0)=0,"","-&gt;"&amp;VLOOKUP(TableFields[Field],Columns[],5,0))</f>
        <v/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347" spans="1:11" s="20" customFormat="1" x14ac:dyDescent="0.25">
      <c r="A347" s="4" t="s">
        <v>917</v>
      </c>
      <c r="B347" s="4" t="s">
        <v>918</v>
      </c>
      <c r="C347" s="4" t="str">
        <f>VLOOKUP(TableFields[Field],Columns[],2,0)&amp;"("</f>
        <v>foreignNullable(</v>
      </c>
      <c r="D347" s="4" t="str">
        <f>IF(VLOOKUP(TableFields[Field],Columns[],3,0)&lt;&gt;"","'"&amp;VLOOKUP(TableFields[Field],Columns[],3,0)&amp;"'","")</f>
        <v>'in'</v>
      </c>
      <c r="E3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48" spans="1:11" x14ac:dyDescent="0.25">
      <c r="A348" s="4" t="s">
        <v>917</v>
      </c>
      <c r="B348" s="4" t="s">
        <v>922</v>
      </c>
      <c r="C348" s="4" t="str">
        <f>VLOOKUP(TableFields[Field],Columns[],2,0)&amp;"("</f>
        <v>foreignNullable(</v>
      </c>
      <c r="D348" s="4" t="str">
        <f>IF(VLOOKUP(TableFields[Field],Columns[],3,0)&lt;&gt;"","'"&amp;VLOOKUP(TableFields[Field],Columns[],3,0)&amp;"'","")</f>
        <v>'verified_by'</v>
      </c>
      <c r="E3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8" s="4" t="str">
        <f>IF(VLOOKUP(TableFields[Field],Columns[],5,0)=0,"","-&gt;"&amp;VLOOKUP(TableFields[Field],Columns[],5,0))</f>
        <v/>
      </c>
      <c r="G348" s="4" t="str">
        <f>IF(VLOOKUP(TableFields[Field],Columns[],6,0)=0,"","-&gt;"&amp;VLOOKUP(TableFields[Field],Columns[],6,0))</f>
        <v/>
      </c>
      <c r="H348" s="4" t="str">
        <f>IF(VLOOKUP(TableFields[Field],Columns[],7,0)=0,"","-&gt;"&amp;VLOOKUP(TableFields[Field],Columns[],7,0))</f>
        <v/>
      </c>
      <c r="I348" s="4" t="str">
        <f>IF(VLOOKUP(TableFields[Field],Columns[],8,0)=0,"","-&gt;"&amp;VLOOKUP(TableFields[Field],Columns[],8,0))</f>
        <v/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49" spans="1:11" x14ac:dyDescent="0.25">
      <c r="A349" s="4" t="s">
        <v>917</v>
      </c>
      <c r="B349" s="4" t="s">
        <v>923</v>
      </c>
      <c r="C349" s="4" t="str">
        <f>VLOOKUP(TableFields[Field],Columns[],2,0)&amp;"("</f>
        <v>timestamp(</v>
      </c>
      <c r="D349" s="4" t="str">
        <f>IF(VLOOKUP(TableFields[Field],Columns[],3,0)&lt;&gt;"","'"&amp;VLOOKUP(TableFields[Field],Columns[],3,0)&amp;"'","")</f>
        <v>'verified_at'</v>
      </c>
      <c r="E3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9" s="4" t="str">
        <f>IF(VLOOKUP(TableFields[Field],Columns[],5,0)=0,"","-&gt;"&amp;VLOOKUP(TableFields[Field],Columns[],5,0))</f>
        <v>-&gt;nullable()</v>
      </c>
      <c r="G349" s="4" t="str">
        <f>IF(VLOOKUP(TableFields[Field],Columns[],6,0)=0,"","-&gt;"&amp;VLOOKUP(TableFields[Field],Columns[],6,0))</f>
        <v/>
      </c>
      <c r="H349" s="4" t="str">
        <f>IF(VLOOKUP(TableFields[Field],Columns[],7,0)=0,"","-&gt;"&amp;VLOOKUP(TableFields[Field],Columns[],7,0))</f>
        <v/>
      </c>
      <c r="I349" s="4" t="str">
        <f>IF(VLOOKUP(TableFields[Field],Columns[],8,0)=0,"","-&gt;"&amp;VLOOKUP(TableFields[Field],Columns[],8,0))</f>
        <v/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50" spans="1:11" x14ac:dyDescent="0.25">
      <c r="A350" s="4" t="s">
        <v>917</v>
      </c>
      <c r="B350" s="4" t="s">
        <v>288</v>
      </c>
      <c r="C350" s="4" t="str">
        <f>VLOOKUP(TableFields[Field],Columns[],2,0)&amp;"("</f>
        <v>audit(</v>
      </c>
      <c r="D350" s="4" t="str">
        <f>IF(VLOOKUP(TableFields[Field],Columns[],3,0)&lt;&gt;"","'"&amp;VLOOKUP(TableFields[Field],Columns[],3,0)&amp;"'","")</f>
        <v/>
      </c>
      <c r="E3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1" spans="1:11" x14ac:dyDescent="0.25">
      <c r="A351" s="4" t="s">
        <v>893</v>
      </c>
      <c r="B351" s="4" t="s">
        <v>21</v>
      </c>
      <c r="C351" s="4" t="str">
        <f>VLOOKUP(TableFields[Field],Columns[],2,0)&amp;"("</f>
        <v>bigIncrements(</v>
      </c>
      <c r="D351" s="4" t="str">
        <f>IF(VLOOKUP(TableFields[Field],Columns[],3,0)&lt;&gt;"","'"&amp;VLOOKUP(TableFields[Field],Columns[],3,0)&amp;"'","")</f>
        <v>'id'</v>
      </c>
      <c r="E3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4" t="str">
        <f>IF(VLOOKUP(TableFields[Field],Columns[],5,0)=0,"","-&gt;"&amp;VLOOKUP(TableFields[Field],Columns[],5,0))</f>
        <v/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2" spans="1:11" x14ac:dyDescent="0.25">
      <c r="A352" s="4" t="s">
        <v>893</v>
      </c>
      <c r="B352" s="4" t="s">
        <v>894</v>
      </c>
      <c r="C352" s="4" t="str">
        <f>VLOOKUP(TableFields[Field],Columns[],2,0)&amp;"("</f>
        <v>unsignedTinyInteger(</v>
      </c>
      <c r="D352" s="4" t="str">
        <f>IF(VLOOKUP(TableFields[Field],Columns[],3,0)&lt;&gt;"","'"&amp;VLOOKUP(TableFields[Field],Columns[],3,0)&amp;"'","")</f>
        <v>'bin'</v>
      </c>
      <c r="E3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2" s="4" t="str">
        <f>IF(VLOOKUP(TableFields[Field],Columns[],5,0)=0,"","-&gt;"&amp;VLOOKUP(TableFields[Field],Columns[],5,0))</f>
        <v>-&gt;default(1)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53" spans="1:11" x14ac:dyDescent="0.25">
      <c r="A353" s="4" t="s">
        <v>893</v>
      </c>
      <c r="B353" s="4" t="s">
        <v>288</v>
      </c>
      <c r="C353" s="4" t="str">
        <f>VLOOKUP(TableFields[Field],Columns[],2,0)&amp;"("</f>
        <v>audit(</v>
      </c>
      <c r="D353" s="4" t="str">
        <f>IF(VLOOKUP(TableFields[Field],Columns[],3,0)&lt;&gt;"","'"&amp;VLOOKUP(TableFields[Field],Columns[],3,0)&amp;"'","")</f>
        <v/>
      </c>
      <c r="E3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3" s="4" t="str">
        <f>IF(VLOOKUP(TableFields[Field],Columns[],5,0)=0,"","-&gt;"&amp;VLOOKUP(TableFields[Field],Columns[],5,0))</f>
        <v/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4" spans="1:11" x14ac:dyDescent="0.25">
      <c r="A354" s="4" t="s">
        <v>1287</v>
      </c>
      <c r="B354" s="4" t="s">
        <v>21</v>
      </c>
      <c r="C354" s="4" t="str">
        <f>VLOOKUP(TableFields[Field],Columns[],2,0)&amp;"("</f>
        <v>bigIncrements(</v>
      </c>
      <c r="D354" s="4" t="str">
        <f>IF(VLOOKUP(TableFields[Field],Columns[],3,0)&lt;&gt;"","'"&amp;VLOOKUP(TableFields[Field],Columns[],3,0)&amp;"'","")</f>
        <v>'id'</v>
      </c>
      <c r="E3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4" s="4" t="str">
        <f>IF(VLOOKUP(TableFields[Field],Columns[],5,0)=0,"","-&gt;"&amp;VLOOKUP(TableFields[Field],Columns[],5,0))</f>
        <v/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5" spans="1:11" x14ac:dyDescent="0.25">
      <c r="A355" s="4" t="s">
        <v>1287</v>
      </c>
      <c r="B355" s="4" t="s">
        <v>23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'name'</v>
      </c>
      <c r="E3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>-&gt;index()</v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6" spans="1:11" x14ac:dyDescent="0.25">
      <c r="A356" s="4" t="s">
        <v>1287</v>
      </c>
      <c r="B356" s="4" t="s">
        <v>24</v>
      </c>
      <c r="C356" s="4" t="str">
        <f>VLOOKUP(TableFields[Field],Columns[],2,0)&amp;"("</f>
        <v>string(</v>
      </c>
      <c r="D356" s="4" t="str">
        <f>IF(VLOOKUP(TableFields[Field],Columns[],3,0)&lt;&gt;"","'"&amp;VLOOKUP(TableFields[Field],Columns[],3,0)&amp;"'","")</f>
        <v>'description'</v>
      </c>
      <c r="E3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6" s="4" t="str">
        <f>IF(VLOOKUP(TableFields[Field],Columns[],5,0)=0,"","-&gt;"&amp;VLOOKUP(TableFields[Field],Columns[],5,0))</f>
        <v>-&gt;nullable()</v>
      </c>
      <c r="G356" s="4" t="str">
        <f>IF(VLOOKUP(TableFields[Field],Columns[],6,0)=0,"","-&gt;"&amp;VLOOKUP(TableFields[Field],Columns[],6,0))</f>
        <v/>
      </c>
      <c r="H356" s="4" t="str">
        <f>IF(VLOOKUP(TableFields[Field],Columns[],7,0)=0,"","-&gt;"&amp;VLOOKUP(TableFields[Field],Columns[],7,0))</f>
        <v/>
      </c>
      <c r="I356" s="4" t="str">
        <f>IF(VLOOKUP(TableFields[Field],Columns[],8,0)=0,"","-&gt;"&amp;VLOOKUP(TableFields[Field],Columns[],8,0))</f>
        <v/>
      </c>
      <c r="J356" s="4" t="str">
        <f>IF(VLOOKUP(TableFields[Field],Columns[],9,0)=0,"","-&gt;"&amp;VLOOKUP(TableFields[Field],Columns[],9,0))</f>
        <v/>
      </c>
      <c r="K35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7" spans="1:11" x14ac:dyDescent="0.25">
      <c r="A357" s="4" t="s">
        <v>1287</v>
      </c>
      <c r="B357" s="4" t="s">
        <v>44</v>
      </c>
      <c r="C357" s="4" t="str">
        <f>VLOOKUP(TableFields[Field],Columns[],2,0)&amp;"("</f>
        <v>string(</v>
      </c>
      <c r="D357" s="4" t="str">
        <f>IF(VLOOKUP(TableFields[Field],Columns[],3,0)&lt;&gt;"","'"&amp;VLOOKUP(TableFields[Field],Columns[],3,0)&amp;"'","")</f>
        <v>'value'</v>
      </c>
      <c r="E3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57" s="4" t="str">
        <f>IF(VLOOKUP(TableFields[Field],Columns[],5,0)=0,"","-&gt;"&amp;VLOOKUP(TableFields[Field],Columns[],5,0))</f>
        <v>-&gt;nullable()</v>
      </c>
      <c r="G357" s="4" t="str">
        <f>IF(VLOOKUP(TableFields[Field],Columns[],6,0)=0,"","-&gt;"&amp;VLOOKUP(TableFields[Field],Columns[],6,0))</f>
        <v/>
      </c>
      <c r="H357" s="4" t="str">
        <f>IF(VLOOKUP(TableFields[Field],Columns[],7,0)=0,"","-&gt;"&amp;VLOOKUP(TableFields[Field],Columns[],7,0))</f>
        <v/>
      </c>
      <c r="I357" s="4" t="str">
        <f>IF(VLOOKUP(TableFields[Field],Columns[],8,0)=0,"","-&gt;"&amp;VLOOKUP(TableFields[Field],Columns[],8,0))</f>
        <v/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58" spans="1:11" x14ac:dyDescent="0.25">
      <c r="A358" s="4" t="s">
        <v>1287</v>
      </c>
      <c r="B358" s="4" t="s">
        <v>776</v>
      </c>
      <c r="C358" s="4" t="str">
        <f>VLOOKUP(TableFields[Field],Columns[],2,0)&amp;"("</f>
        <v>enum(</v>
      </c>
      <c r="D358" s="4" t="str">
        <f>IF(VLOOKUP(TableFields[Field],Columns[],3,0)&lt;&gt;"","'"&amp;VLOOKUP(TableFields[Field],Columns[],3,0)&amp;"'","")</f>
        <v>'status'</v>
      </c>
      <c r="E3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58" s="4" t="str">
        <f>IF(VLOOKUP(TableFields[Field],Columns[],5,0)=0,"","-&gt;"&amp;VLOOKUP(TableFields[Field],Columns[],5,0))</f>
        <v>-&gt;nullable()</v>
      </c>
      <c r="G358" s="4" t="str">
        <f>IF(VLOOKUP(TableFields[Field],Columns[],6,0)=0,"","-&gt;"&amp;VLOOKUP(TableFields[Field],Columns[],6,0))</f>
        <v>-&gt;default('Active')</v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59" spans="1:11" x14ac:dyDescent="0.25">
      <c r="A359" s="4" t="s">
        <v>1287</v>
      </c>
      <c r="B359" s="4" t="s">
        <v>288</v>
      </c>
      <c r="C359" s="4" t="str">
        <f>VLOOKUP(TableFields[Field],Columns[],2,0)&amp;"("</f>
        <v>audit(</v>
      </c>
      <c r="D359" s="4" t="str">
        <f>IF(VLOOKUP(TableFields[Field],Columns[],3,0)&lt;&gt;"","'"&amp;VLOOKUP(TableFields[Field],Columns[],3,0)&amp;"'","")</f>
        <v/>
      </c>
      <c r="E3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9" s="4" t="str">
        <f>IF(VLOOKUP(TableFields[Field],Columns[],5,0)=0,"","-&gt;"&amp;VLOOKUP(TableFields[Field],Columns[],5,0))</f>
        <v/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0" spans="1:11" s="20" customFormat="1" x14ac:dyDescent="0.25">
      <c r="A360" s="4" t="s">
        <v>1288</v>
      </c>
      <c r="B360" s="4" t="s">
        <v>21</v>
      </c>
      <c r="C360" s="4" t="str">
        <f>VLOOKUP(TableFields[Field],Columns[],2,0)&amp;"("</f>
        <v>bigIncrements(</v>
      </c>
      <c r="D360" s="4" t="str">
        <f>IF(VLOOKUP(TableFields[Field],Columns[],3,0)&lt;&gt;"","'"&amp;VLOOKUP(TableFields[Field],Columns[],3,0)&amp;"'","")</f>
        <v>'id'</v>
      </c>
      <c r="E3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0" s="4" t="str">
        <f>IF(VLOOKUP(TableFields[Field],Columns[],5,0)=0,"","-&gt;"&amp;VLOOKUP(TableFields[Field],Columns[],5,0))</f>
        <v/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1" spans="1:11" x14ac:dyDescent="0.25">
      <c r="A361" s="4" t="s">
        <v>1288</v>
      </c>
      <c r="B361" s="4" t="s">
        <v>900</v>
      </c>
      <c r="C361" s="4" t="str">
        <f>VLOOKUP(TableFields[Field],Columns[],2,0)&amp;"("</f>
        <v>foreignCascade(</v>
      </c>
      <c r="D361" s="4" t="str">
        <f>IF(VLOOKUP(TableFields[Field],Columns[],3,0)&lt;&gt;"","'"&amp;VLOOKUP(TableFields[Field],Columns[],3,0)&amp;"'","")</f>
        <v>'user'</v>
      </c>
      <c r="E3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61" s="4" t="str">
        <f>IF(VLOOKUP(TableFields[Field],Columns[],5,0)=0,"","-&gt;"&amp;VLOOKUP(TableFields[Field],Columns[],5,0))</f>
        <v/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62" spans="1:11" x14ac:dyDescent="0.25">
      <c r="A362" s="4" t="s">
        <v>1288</v>
      </c>
      <c r="B362" s="4" t="s">
        <v>1291</v>
      </c>
      <c r="C362" s="4" t="str">
        <f>VLOOKUP(TableFields[Field],Columns[],2,0)&amp;"("</f>
        <v>foreignCascade(</v>
      </c>
      <c r="D362" s="4" t="str">
        <f>IF(VLOOKUP(TableFields[Field],Columns[],3,0)&lt;&gt;"","'"&amp;VLOOKUP(TableFields[Field],Columns[],3,0)&amp;"'","")</f>
        <v>'setting'</v>
      </c>
      <c r="E3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62" s="4" t="str">
        <f>IF(VLOOKUP(TableFields[Field],Columns[],5,0)=0,"","-&gt;"&amp;VLOOKUP(TableFields[Field],Columns[],5,0))</f>
        <v/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63" spans="1:11" x14ac:dyDescent="0.25">
      <c r="A363" s="4" t="s">
        <v>1288</v>
      </c>
      <c r="B363" s="4" t="s">
        <v>44</v>
      </c>
      <c r="C363" s="4" t="str">
        <f>VLOOKUP(TableFields[Field],Columns[],2,0)&amp;"("</f>
        <v>string(</v>
      </c>
      <c r="D363" s="4" t="str">
        <f>IF(VLOOKUP(TableFields[Field],Columns[],3,0)&lt;&gt;"","'"&amp;VLOOKUP(TableFields[Field],Columns[],3,0)&amp;"'","")</f>
        <v>'value'</v>
      </c>
      <c r="E3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63" s="4" t="str">
        <f>IF(VLOOKUP(TableFields[Field],Columns[],5,0)=0,"","-&gt;"&amp;VLOOKUP(TableFields[Field],Columns[],5,0))</f>
        <v>-&gt;nullable()</v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64" spans="1:11" x14ac:dyDescent="0.25">
      <c r="A364" s="4" t="s">
        <v>1288</v>
      </c>
      <c r="B364" s="4" t="s">
        <v>776</v>
      </c>
      <c r="C364" s="4" t="str">
        <f>VLOOKUP(TableFields[Field],Columns[],2,0)&amp;"("</f>
        <v>enum(</v>
      </c>
      <c r="D364" s="4" t="str">
        <f>IF(VLOOKUP(TableFields[Field],Columns[],3,0)&lt;&gt;"","'"&amp;VLOOKUP(TableFields[Field],Columns[],3,0)&amp;"'","")</f>
        <v>'status'</v>
      </c>
      <c r="E3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64" s="4" t="str">
        <f>IF(VLOOKUP(TableFields[Field],Columns[],5,0)=0,"","-&gt;"&amp;VLOOKUP(TableFields[Field],Columns[],5,0))</f>
        <v>-&gt;nullable()</v>
      </c>
      <c r="G364" s="4" t="str">
        <f>IF(VLOOKUP(TableFields[Field],Columns[],6,0)=0,"","-&gt;"&amp;VLOOKUP(TableFields[Field],Columns[],6,0))</f>
        <v>-&gt;default('Active')</v>
      </c>
      <c r="H364" s="4" t="str">
        <f>IF(VLOOKUP(TableFields[Field],Columns[],7,0)=0,"","-&gt;"&amp;VLOOKUP(TableFields[Field],Columns[],7,0))</f>
        <v/>
      </c>
      <c r="I364" s="4" t="str">
        <f>IF(VLOOKUP(TableFields[Field],Columns[],8,0)=0,"","-&gt;"&amp;VLOOKUP(TableFields[Field],Columns[],8,0))</f>
        <v/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65" spans="1:11" x14ac:dyDescent="0.25">
      <c r="A365" s="4" t="s">
        <v>1288</v>
      </c>
      <c r="B365" s="4" t="s">
        <v>288</v>
      </c>
      <c r="C365" s="4" t="str">
        <f>VLOOKUP(TableFields[Field],Columns[],2,0)&amp;"("</f>
        <v>audit(</v>
      </c>
      <c r="D365" s="4" t="str">
        <f>IF(VLOOKUP(TableFields[Field],Columns[],3,0)&lt;&gt;"","'"&amp;VLOOKUP(TableFields[Field],Columns[],3,0)&amp;"'","")</f>
        <v/>
      </c>
      <c r="E3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6" spans="1:11" x14ac:dyDescent="0.25">
      <c r="A366" s="4" t="s">
        <v>1783</v>
      </c>
      <c r="B366" s="4" t="s">
        <v>21</v>
      </c>
      <c r="C366" s="4" t="str">
        <f>VLOOKUP(TableFields[Field],Columns[],2,0)&amp;"("</f>
        <v>bigIncrements(</v>
      </c>
      <c r="D366" s="4" t="str">
        <f>IF(VLOOKUP(TableFields[Field],Columns[],3,0)&lt;&gt;"","'"&amp;VLOOKUP(TableFields[Field],Columns[],3,0)&amp;"'","")</f>
        <v>'id'</v>
      </c>
      <c r="E3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4" t="str">
        <f>IF(VLOOKUP(TableFields[Field],Columns[],5,0)=0,"","-&gt;"&amp;VLOOKUP(TableFields[Field],Columns[],5,0))</f>
        <v/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7" spans="1:11" x14ac:dyDescent="0.25">
      <c r="A367" s="4" t="s">
        <v>1783</v>
      </c>
      <c r="B367" s="4" t="s">
        <v>848</v>
      </c>
      <c r="C367" s="4" t="str">
        <f>VLOOKUP(TableFields[Field],Columns[],2,0)&amp;"("</f>
        <v>char(</v>
      </c>
      <c r="D367" s="4" t="str">
        <f>IF(VLOOKUP(TableFields[Field],Columns[],3,0)&lt;&gt;"","'"&amp;VLOOKUP(TableFields[Field],Columns[],3,0)&amp;"'","")</f>
        <v>'docno'</v>
      </c>
      <c r="E3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67" s="4" t="str">
        <f>IF(VLOOKUP(TableFields[Field],Columns[],5,0)=0,"","-&gt;"&amp;VLOOKUP(TableFields[Field],Columns[],5,0))</f>
        <v>-&gt;nullable()</v>
      </c>
      <c r="G367" s="4" t="str">
        <f>IF(VLOOKUP(TableFields[Field],Columns[],6,0)=0,"","-&gt;"&amp;VLOOKUP(TableFields[Field],Columns[],6,0))</f>
        <v>-&gt;index()</v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68" spans="1:11" x14ac:dyDescent="0.25">
      <c r="A368" s="4" t="s">
        <v>1783</v>
      </c>
      <c r="B368" s="4" t="s">
        <v>916</v>
      </c>
      <c r="C368" s="4" t="str">
        <f>VLOOKUP(TableFields[Field],Columns[],2,0)&amp;"("</f>
        <v>char(</v>
      </c>
      <c r="D368" s="4" t="str">
        <f>IF(VLOOKUP(TableFields[Field],Columns[],3,0)&lt;&gt;"","'"&amp;VLOOKUP(TableFields[Field],Columns[],3,0)&amp;"'","")</f>
        <v>'fycode'</v>
      </c>
      <c r="E3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>-&gt;index()</v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69" spans="1:11" x14ac:dyDescent="0.25">
      <c r="A369" s="4" t="s">
        <v>1783</v>
      </c>
      <c r="B369" s="4" t="s">
        <v>869</v>
      </c>
      <c r="C369" s="4" t="str">
        <f>VLOOKUP(TableFields[Field],Columns[],2,0)&amp;"("</f>
        <v>char(</v>
      </c>
      <c r="D369" s="4" t="str">
        <f>IF(VLOOKUP(TableFields[Field],Columns[],3,0)&lt;&gt;"","'"&amp;VLOOKUP(TableFields[Field],Columns[],3,0)&amp;"'","")</f>
        <v>'fncode'</v>
      </c>
      <c r="E3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69" s="4" t="str">
        <f>IF(VLOOKUP(TableFields[Field],Columns[],5,0)=0,"","-&gt;"&amp;VLOOKUP(TableFields[Field],Columns[],5,0))</f>
        <v>-&gt;nullable()</v>
      </c>
      <c r="G369" s="4" t="str">
        <f>IF(VLOOKUP(TableFields[Field],Columns[],6,0)=0,"","-&gt;"&amp;VLOOKUP(TableFields[Field],Columns[],6,0))</f>
        <v>-&gt;index()</v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70" spans="1:11" x14ac:dyDescent="0.25">
      <c r="A370" s="4" t="s">
        <v>1783</v>
      </c>
      <c r="B370" s="4" t="s">
        <v>911</v>
      </c>
      <c r="C370" s="4" t="str">
        <f>VLOOKUP(TableFields[Field],Columns[],2,0)&amp;"("</f>
        <v>foreignNullable(</v>
      </c>
      <c r="D370" s="4" t="str">
        <f>IF(VLOOKUP(TableFields[Field],Columns[],3,0)&lt;&gt;"","'"&amp;VLOOKUP(TableFields[Field],Columns[],3,0)&amp;"'","")</f>
        <v>'user'</v>
      </c>
      <c r="E3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0" s="4" t="str">
        <f>IF(VLOOKUP(TableFields[Field],Columns[],5,0)=0,"","-&gt;"&amp;VLOOKUP(TableFields[Field],Columns[],5,0))</f>
        <v/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71" spans="1:11" x14ac:dyDescent="0.25">
      <c r="A371" s="4" t="s">
        <v>1783</v>
      </c>
      <c r="B371" s="4" t="s">
        <v>1785</v>
      </c>
      <c r="C371" s="4" t="str">
        <f>VLOOKUP(TableFields[Field],Columns[],2,0)&amp;"("</f>
        <v>enum(</v>
      </c>
      <c r="D371" s="4" t="str">
        <f>IF(VLOOKUP(TableFields[Field],Columns[],3,0)&lt;&gt;"","'"&amp;VLOOKUP(TableFields[Field],Columns[],3,0)&amp;"'","")</f>
        <v>'mode'</v>
      </c>
      <c r="E3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>-&gt;default('Cash')</v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72" spans="1:11" x14ac:dyDescent="0.25">
      <c r="A372" s="4" t="s">
        <v>1783</v>
      </c>
      <c r="B372" s="4" t="s">
        <v>963</v>
      </c>
      <c r="C372" s="4" t="str">
        <f>VLOOKUP(TableFields[Field],Columns[],2,0)&amp;"("</f>
        <v>foreignNullable(</v>
      </c>
      <c r="D372" s="4" t="str">
        <f>IF(VLOOKUP(TableFields[Field],Columns[],3,0)&lt;&gt;"","'"&amp;VLOOKUP(TableFields[Field],Columns[],3,0)&amp;"'","")</f>
        <v>'customer'</v>
      </c>
      <c r="E3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73" spans="1:11" x14ac:dyDescent="0.25">
      <c r="A373" s="4" t="s">
        <v>1783</v>
      </c>
      <c r="B373" s="4" t="s">
        <v>842</v>
      </c>
      <c r="C373" s="4" t="str">
        <f>VLOOKUP(TableFields[Field],Columns[],2,0)&amp;"("</f>
        <v>timestamp(</v>
      </c>
      <c r="D373" s="4" t="str">
        <f>IF(VLOOKUP(TableFields[Field],Columns[],3,0)&lt;&gt;"","'"&amp;VLOOKUP(TableFields[Field],Columns[],3,0)&amp;"'","")</f>
        <v>'date'</v>
      </c>
      <c r="E3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3" s="4" t="str">
        <f>IF(VLOOKUP(TableFields[Field],Columns[],5,0)=0,"","-&gt;"&amp;VLOOKUP(TableFields[Field],Columns[],5,0))</f>
        <v>-&gt;default(DB::raw('CURRENT_TIMESTAMP'))</v>
      </c>
      <c r="G373" s="4" t="str">
        <f>IF(VLOOKUP(TableFields[Field],Columns[],6,0)=0,"","-&gt;"&amp;VLOOKUP(TableFields[Field],Columns[],6,0))</f>
        <v/>
      </c>
      <c r="H373" s="4" t="str">
        <f>IF(VLOOKUP(TableFields[Field],Columns[],7,0)=0,"","-&gt;"&amp;VLOOKUP(TableFields[Field],Columns[],7,0))</f>
        <v/>
      </c>
      <c r="I373" s="4" t="str">
        <f>IF(VLOOKUP(TableFields[Field],Columns[],8,0)=0,"","-&gt;"&amp;VLOOKUP(TableFields[Field],Columns[],8,0))</f>
        <v/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74" spans="1:11" x14ac:dyDescent="0.25">
      <c r="A374" s="4" t="s">
        <v>1783</v>
      </c>
      <c r="B374" s="4" t="s">
        <v>979</v>
      </c>
      <c r="C374" s="4" t="str">
        <f>VLOOKUP(TableFields[Field],Columns[],2,0)&amp;"("</f>
        <v>decimal(</v>
      </c>
      <c r="D374" s="4" t="str">
        <f>IF(VLOOKUP(TableFields[Field],Columns[],3,0)&lt;&gt;"","'"&amp;VLOOKUP(TableFields[Field],Columns[],3,0)&amp;"'","")</f>
        <v>'amount'</v>
      </c>
      <c r="E3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74" s="4" t="str">
        <f>IF(VLOOKUP(TableFields[Field],Columns[],5,0)=0,"","-&gt;"&amp;VLOOKUP(TableFields[Field],Columns[],5,0))</f>
        <v>-&gt;default(0)</v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75" spans="1:11" x14ac:dyDescent="0.25">
      <c r="A375" s="4" t="s">
        <v>1783</v>
      </c>
      <c r="B375" s="5" t="s">
        <v>1788</v>
      </c>
      <c r="C375" s="5" t="str">
        <f>VLOOKUP(TableFields[Field],Columns[],2,0)&amp;"("</f>
        <v>string(</v>
      </c>
      <c r="D375" s="5" t="str">
        <f>IF(VLOOKUP(TableFields[Field],Columns[],3,0)&lt;&gt;"","'"&amp;VLOOKUP(TableFields[Field],Columns[],3,0)&amp;"'","")</f>
        <v>'bank'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75" s="5" t="str">
        <f>IF(VLOOKUP(TableFields[Field],Columns[],5,0)=0,"","-&gt;"&amp;VLOOKUP(TableFields[Field],Columns[],5,0))</f>
        <v>-&gt;nullable()</v>
      </c>
      <c r="G375" s="5" t="str">
        <f>IF(VLOOKUP(TableFields[Field],Columns[],6,0)=0,"","-&gt;"&amp;VLOOKUP(TableFields[Field],Columns[],6,0))</f>
        <v/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76" spans="1:11" x14ac:dyDescent="0.25">
      <c r="A376" s="4" t="s">
        <v>1783</v>
      </c>
      <c r="B376" s="5" t="s">
        <v>1789</v>
      </c>
      <c r="C376" s="5" t="str">
        <f>VLOOKUP(TableFields[Field],Columns[],2,0)&amp;"("</f>
        <v>string(</v>
      </c>
      <c r="D376" s="5" t="str">
        <f>IF(VLOOKUP(TableFields[Field],Columns[],3,0)&lt;&gt;"","'"&amp;VLOOKUP(TableFields[Field],Columns[],3,0)&amp;"'","")</f>
        <v>'cheque'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76" s="5" t="str">
        <f>IF(VLOOKUP(TableFields[Field],Columns[],5,0)=0,"","-&gt;"&amp;VLOOKUP(TableFields[Field],Columns[],5,0))</f>
        <v>-&gt;nullable()</v>
      </c>
      <c r="G376" s="5" t="str">
        <f>IF(VLOOKUP(TableFields[Field],Columns[],6,0)=0,"","-&gt;"&amp;VLOOKUP(TableFields[Field],Columns[],6,0))</f>
        <v/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77" spans="1:11" x14ac:dyDescent="0.25">
      <c r="A377" s="4" t="s">
        <v>1783</v>
      </c>
      <c r="B377" s="4" t="s">
        <v>1790</v>
      </c>
      <c r="C377" s="4" t="str">
        <f>VLOOKUP(TableFields[Field],Columns[],2,0)&amp;"("</f>
        <v>datetime(</v>
      </c>
      <c r="D377" s="4" t="str">
        <f>IF(VLOOKUP(TableFields[Field],Columns[],3,0)&lt;&gt;"","'"&amp;VLOOKUP(TableFields[Field],Columns[],3,0)&amp;"'","")</f>
        <v>'cheque_date'</v>
      </c>
      <c r="E3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7" s="4" t="str">
        <f>IF(VLOOKUP(TableFields[Field],Columns[],5,0)=0,"","-&gt;"&amp;VLOOKUP(TableFields[Field],Columns[],5,0))</f>
        <v>-&gt;nullable()</v>
      </c>
      <c r="G377" s="4" t="str">
        <f>IF(VLOOKUP(TableFields[Field],Columns[],6,0)=0,"","-&gt;"&amp;VLOOKUP(TableFields[Field],Columns[],6,0))</f>
        <v/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78" spans="1:11" x14ac:dyDescent="0.25">
      <c r="A378" s="4" t="s">
        <v>1783</v>
      </c>
      <c r="B378" s="4" t="s">
        <v>1748</v>
      </c>
      <c r="C378" s="4" t="str">
        <f>VLOOKUP(TableFields[Field],Columns[],2,0)&amp;"("</f>
        <v>char(</v>
      </c>
      <c r="D378" s="4" t="str">
        <f>IF(VLOOKUP(TableFields[Field],Columns[],3,0)&lt;&gt;"","'"&amp;VLOOKUP(TableFields[Field],Columns[],3,0)&amp;"'","")</f>
        <v>'_ref'</v>
      </c>
      <c r="E3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8" s="4" t="str">
        <f>IF(VLOOKUP(TableFields[Field],Columns[],5,0)=0,"","-&gt;"&amp;VLOOKUP(TableFields[Field],Columns[],5,0))</f>
        <v>-&gt;nullable()</v>
      </c>
      <c r="G378" s="4" t="str">
        <f>IF(VLOOKUP(TableFields[Field],Columns[],6,0)=0,"","-&gt;"&amp;VLOOKUP(TableFields[Field],Columns[],6,0))</f>
        <v>-&gt;index()</v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79" spans="1:11" x14ac:dyDescent="0.25">
      <c r="A379" s="4" t="s">
        <v>1783</v>
      </c>
      <c r="B379" s="4" t="s">
        <v>776</v>
      </c>
      <c r="C379" s="4" t="str">
        <f>VLOOKUP(TableFields[Field],Columns[],2,0)&amp;"("</f>
        <v>enum(</v>
      </c>
      <c r="D379" s="4" t="str">
        <f>IF(VLOOKUP(TableFields[Field],Columns[],3,0)&lt;&gt;"","'"&amp;VLOOKUP(TableFields[Field],Columns[],3,0)&amp;"'","")</f>
        <v>'status'</v>
      </c>
      <c r="E3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>-&gt;default('Active')</v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80" spans="1:11" x14ac:dyDescent="0.25">
      <c r="A380" s="4" t="s">
        <v>1783</v>
      </c>
      <c r="B380" s="4" t="s">
        <v>288</v>
      </c>
      <c r="C380" s="5" t="str">
        <f>VLOOKUP(TableFields[Field],Columns[],2,0)&amp;"("</f>
        <v>audit(</v>
      </c>
      <c r="D380" s="5" t="str">
        <f>IF(VLOOKUP(TableFields[Field],Columns[],3,0)&lt;&gt;"","'"&amp;VLOOKUP(TableFields[Field],Columns[],3,0)&amp;"'","")</f>
        <v/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0" s="5" t="str">
        <f>IF(VLOOKUP(TableFields[Field],Columns[],5,0)=0,"","-&gt;"&amp;VLOOKUP(TableFields[Field],Columns[],5,0))</f>
        <v/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81" spans="1:11" x14ac:dyDescent="0.25">
      <c r="A381" s="4" t="s">
        <v>1818</v>
      </c>
      <c r="B381" s="4" t="s">
        <v>21</v>
      </c>
      <c r="C381" s="4" t="str">
        <f>VLOOKUP(TableFields[Field],Columns[],2,0)&amp;"("</f>
        <v>bigIncrements(</v>
      </c>
      <c r="D381" s="4" t="str">
        <f>IF(VLOOKUP(TableFields[Field],Columns[],3,0)&lt;&gt;"","'"&amp;VLOOKUP(TableFields[Field],Columns[],3,0)&amp;"'","")</f>
        <v>'id'</v>
      </c>
      <c r="E3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1" s="4" t="str">
        <f>IF(VLOOKUP(TableFields[Field],Columns[],5,0)=0,"","-&gt;"&amp;VLOOKUP(TableFields[Field],Columns[],5,0))</f>
        <v/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82" spans="1:11" x14ac:dyDescent="0.25">
      <c r="A382" s="4" t="s">
        <v>1818</v>
      </c>
      <c r="B382" s="4" t="s">
        <v>869</v>
      </c>
      <c r="C382" s="4" t="str">
        <f>VLOOKUP(TableFields[Field],Columns[],2,0)&amp;"("</f>
        <v>char(</v>
      </c>
      <c r="D382" s="4" t="str">
        <f>IF(VLOOKUP(TableFields[Field],Columns[],3,0)&lt;&gt;"","'"&amp;VLOOKUP(TableFields[Field],Columns[],3,0)&amp;"'","")</f>
        <v>'fncode'</v>
      </c>
      <c r="E3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82" s="4" t="str">
        <f>IF(VLOOKUP(TableFields[Field],Columns[],5,0)=0,"","-&gt;"&amp;VLOOKUP(TableFields[Field],Columns[],5,0))</f>
        <v>-&gt;nullable()</v>
      </c>
      <c r="G382" s="4" t="str">
        <f>IF(VLOOKUP(TableFields[Field],Columns[],6,0)=0,"","-&gt;"&amp;VLOOKUP(TableFields[Field],Columns[],6,0))</f>
        <v>-&gt;index()</v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83" spans="1:11" x14ac:dyDescent="0.25">
      <c r="A383" s="4" t="s">
        <v>1818</v>
      </c>
      <c r="B383" s="4" t="s">
        <v>911</v>
      </c>
      <c r="C383" s="4" t="str">
        <f>VLOOKUP(TableFields[Field],Columns[],2,0)&amp;"("</f>
        <v>foreignNullable(</v>
      </c>
      <c r="D383" s="4" t="str">
        <f>IF(VLOOKUP(TableFields[Field],Columns[],3,0)&lt;&gt;"","'"&amp;VLOOKUP(TableFields[Field],Columns[],3,0)&amp;"'","")</f>
        <v>'user'</v>
      </c>
      <c r="E3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4" spans="1:11" x14ac:dyDescent="0.25">
      <c r="A384" s="4" t="s">
        <v>1818</v>
      </c>
      <c r="B384" s="4" t="s">
        <v>831</v>
      </c>
      <c r="C384" s="4" t="str">
        <f>VLOOKUP(TableFields[Field],Columns[],2,0)&amp;"("</f>
        <v>foreignNullable(</v>
      </c>
      <c r="D384" s="4" t="str">
        <f>IF(VLOOKUP(TableFields[Field],Columns[],3,0)&lt;&gt;"","'"&amp;VLOOKUP(TableFields[Field],Columns[],3,0)&amp;"'","")</f>
        <v>'store'</v>
      </c>
      <c r="E3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84" s="4" t="str">
        <f>IF(VLOOKUP(TableFields[Field],Columns[],5,0)=0,"","-&gt;"&amp;VLOOKUP(TableFields[Field],Columns[],5,0))</f>
        <v/>
      </c>
      <c r="G384" s="4" t="str">
        <f>IF(VLOOKUP(TableFields[Field],Columns[],6,0)=0,"","-&gt;"&amp;VLOOKUP(TableFields[Field],Columns[],6,0))</f>
        <v/>
      </c>
      <c r="H384" s="4" t="str">
        <f>IF(VLOOKUP(TableFields[Field],Columns[],7,0)=0,"","-&gt;"&amp;VLOOKUP(TableFields[Field],Columns[],7,0))</f>
        <v/>
      </c>
      <c r="I384" s="4" t="str">
        <f>IF(VLOOKUP(TableFields[Field],Columns[],8,0)=0,"","-&gt;"&amp;VLOOKUP(TableFields[Field],Columns[],8,0))</f>
        <v/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85" spans="1:11" x14ac:dyDescent="0.25">
      <c r="A385" s="4" t="s">
        <v>1818</v>
      </c>
      <c r="B385" s="4" t="s">
        <v>1819</v>
      </c>
      <c r="C385" s="5" t="str">
        <f>VLOOKUP(TableFields[Field],Columns[],2,0)&amp;"("</f>
        <v>unsignedInteger(</v>
      </c>
      <c r="D385" s="5" t="str">
        <f>IF(VLOOKUP(TableFields[Field],Columns[],3,0)&lt;&gt;"","'"&amp;VLOOKUP(TableFields[Field],Columns[],3,0)&amp;"'","")</f>
        <v>'start_num'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5" s="5" t="str">
        <f>IF(VLOOKUP(TableFields[Field],Columns[],5,0)=0,"","-&gt;"&amp;VLOOKUP(TableFields[Field],Columns[],5,0))</f>
        <v>-&gt;nullable()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86" spans="1:11" x14ac:dyDescent="0.25">
      <c r="A386" s="4" t="s">
        <v>1818</v>
      </c>
      <c r="B386" s="4" t="s">
        <v>1820</v>
      </c>
      <c r="C386" s="4" t="str">
        <f>VLOOKUP(TableFields[Field],Columns[],2,0)&amp;"("</f>
        <v>unsignedInteger(</v>
      </c>
      <c r="D386" s="4" t="str">
        <f>IF(VLOOKUP(TableFields[Field],Columns[],3,0)&lt;&gt;"","'"&amp;VLOOKUP(TableFields[Field],Columns[],3,0)&amp;"'","")</f>
        <v>'end_num'</v>
      </c>
      <c r="E3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6" s="4" t="str">
        <f>IF(VLOOKUP(TableFields[Field],Columns[],5,0)=0,"","-&gt;"&amp;VLOOKUP(TableFields[Field],Columns[],5,0))</f>
        <v>-&gt;nullable()</v>
      </c>
      <c r="G386" s="4" t="str">
        <f>IF(VLOOKUP(TableFields[Field],Columns[],6,0)=0,"","-&gt;"&amp;VLOOKUP(TableFields[Field],Columns[],6,0))</f>
        <v/>
      </c>
      <c r="H386" s="4" t="str">
        <f>IF(VLOOKUP(TableFields[Field],Columns[],7,0)=0,"","-&gt;"&amp;VLOOKUP(TableFields[Field],Columns[],7,0))</f>
        <v/>
      </c>
      <c r="I386" s="4" t="str">
        <f>IF(VLOOKUP(TableFields[Field],Columns[],8,0)=0,"","-&gt;"&amp;VLOOKUP(TableFields[Field],Columns[],8,0))</f>
        <v/>
      </c>
      <c r="J386" s="4" t="str">
        <f>IF(VLOOKUP(TableFields[Field],Columns[],9,0)=0,"","-&gt;"&amp;VLOOKUP(TableFields[Field],Columns[],9,0))</f>
        <v/>
      </c>
      <c r="K38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87" spans="1:11" x14ac:dyDescent="0.25">
      <c r="A387" s="4" t="s">
        <v>1818</v>
      </c>
      <c r="B387" s="4" t="s">
        <v>837</v>
      </c>
      <c r="C387" s="4" t="str">
        <f>VLOOKUP(TableFields[Field],Columns[],2,0)&amp;"("</f>
        <v>decimal(</v>
      </c>
      <c r="D387" s="4" t="str">
        <f>IF(VLOOKUP(TableFields[Field],Columns[],3,0)&lt;&gt;"","'"&amp;VLOOKUP(TableFields[Field],Columns[],3,0)&amp;"'","")</f>
        <v>'quantity'</v>
      </c>
      <c r="E3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7" s="4" t="str">
        <f>IF(VLOOKUP(TableFields[Field],Columns[],5,0)=0,"","-&gt;"&amp;VLOOKUP(TableFields[Field],Columns[],5,0))</f>
        <v>-&gt;default(1)</v>
      </c>
      <c r="G387" s="4" t="str">
        <f>IF(VLOOKUP(TableFields[Field],Columns[],6,0)=0,"","-&gt;"&amp;VLOOKUP(TableFields[Field],Columns[],6,0))</f>
        <v/>
      </c>
      <c r="H387" s="4" t="str">
        <f>IF(VLOOKUP(TableFields[Field],Columns[],7,0)=0,"","-&gt;"&amp;VLOOKUP(TableFields[Field],Columns[],7,0))</f>
        <v/>
      </c>
      <c r="I387" s="4" t="str">
        <f>IF(VLOOKUP(TableFields[Field],Columns[],8,0)=0,"","-&gt;"&amp;VLOOKUP(TableFields[Field],Columns[],8,0))</f>
        <v/>
      </c>
      <c r="J387" s="4" t="str">
        <f>IF(VLOOKUP(TableFields[Field],Columns[],9,0)=0,"","-&gt;"&amp;VLOOKUP(TableFields[Field],Columns[],9,0))</f>
        <v/>
      </c>
      <c r="K387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88" spans="1:11" x14ac:dyDescent="0.25">
      <c r="A388" s="4" t="s">
        <v>1818</v>
      </c>
      <c r="B388" s="4" t="s">
        <v>1837</v>
      </c>
      <c r="C388" s="4" t="str">
        <f>VLOOKUP(TableFields[Field],Columns[],2,0)&amp;"("</f>
        <v>unsignedInteger(</v>
      </c>
      <c r="D388" s="4" t="str">
        <f>IF(VLOOKUP(TableFields[Field],Columns[],3,0)&lt;&gt;"","'"&amp;VLOOKUP(TableFields[Field],Columns[],3,0)&amp;"'","")</f>
        <v>'current'</v>
      </c>
      <c r="E3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8" s="4" t="str">
        <f>IF(VLOOKUP(TableFields[Field],Columns[],5,0)=0,"","-&gt;"&amp;VLOOKUP(TableFields[Field],Columns[],5,0))</f>
        <v>-&gt;nullable()</v>
      </c>
      <c r="G388" s="4" t="str">
        <f>IF(VLOOKUP(TableFields[Field],Columns[],6,0)=0,"","-&gt;"&amp;VLOOKUP(TableFields[Field],Columns[],6,0))</f>
        <v>-&gt;default(0)</v>
      </c>
      <c r="H388" s="4" t="str">
        <f>IF(VLOOKUP(TableFields[Field],Columns[],7,0)=0,"","-&gt;"&amp;VLOOKUP(TableFields[Field],Columns[],7,0))</f>
        <v/>
      </c>
      <c r="I388" s="4" t="str">
        <f>IF(VLOOKUP(TableFields[Field],Columns[],8,0)=0,"","-&gt;"&amp;VLOOKUP(TableFields[Field],Columns[],8,0))</f>
        <v/>
      </c>
      <c r="J388" s="4" t="str">
        <f>IF(VLOOKUP(TableFields[Field],Columns[],9,0)=0,"","-&gt;"&amp;VLOOKUP(TableFields[Field],Columns[],9,0))</f>
        <v/>
      </c>
      <c r="K3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89" spans="1:11" x14ac:dyDescent="0.25">
      <c r="A389" s="4" t="s">
        <v>1818</v>
      </c>
      <c r="B389" s="4" t="s">
        <v>1822</v>
      </c>
      <c r="C389" s="4" t="str">
        <f>VLOOKUP(TableFields[Field],Columns[],2,0)&amp;"("</f>
        <v>enum(</v>
      </c>
      <c r="D389" s="4" t="str">
        <f>IF(VLOOKUP(TableFields[Field],Columns[],3,0)&lt;&gt;"","'"&amp;VLOOKUP(TableFields[Field],Columns[],3,0)&amp;"'","")</f>
        <v>'progress'</v>
      </c>
      <c r="E3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89" s="4" t="str">
        <f>IF(VLOOKUP(TableFields[Field],Columns[],5,0)=0,"","-&gt;"&amp;VLOOKUP(TableFields[Field],Columns[],5,0))</f>
        <v>-&gt;nullable()</v>
      </c>
      <c r="G389" s="4" t="str">
        <f>IF(VLOOKUP(TableFields[Field],Columns[],6,0)=0,"","-&gt;"&amp;VLOOKUP(TableFields[Field],Columns[],6,0))</f>
        <v>-&gt;default('Awaiting')</v>
      </c>
      <c r="H389" s="4" t="str">
        <f>IF(VLOOKUP(TableFields[Field],Columns[],7,0)=0,"","-&gt;"&amp;VLOOKUP(TableFields[Field],Columns[],7,0))</f>
        <v/>
      </c>
      <c r="I389" s="4" t="str">
        <f>IF(VLOOKUP(TableFields[Field],Columns[],8,0)=0,"","-&gt;"&amp;VLOOKUP(TableFields[Field],Columns[],8,0))</f>
        <v/>
      </c>
      <c r="J389" s="4" t="str">
        <f>IF(VLOOKUP(TableFields[Field],Columns[],9,0)=0,"","-&gt;"&amp;VLOOKUP(TableFields[Field],Columns[],9,0))</f>
        <v/>
      </c>
      <c r="K38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90" spans="1:11" x14ac:dyDescent="0.25">
      <c r="A390" s="4" t="s">
        <v>1818</v>
      </c>
      <c r="B390" s="4" t="s">
        <v>776</v>
      </c>
      <c r="C390" s="4" t="str">
        <f>VLOOKUP(TableFields[Field],Columns[],2,0)&amp;"("</f>
        <v>enum(</v>
      </c>
      <c r="D390" s="4" t="str">
        <f>IF(VLOOKUP(TableFields[Field],Columns[],3,0)&lt;&gt;"","'"&amp;VLOOKUP(TableFields[Field],Columns[],3,0)&amp;"'","")</f>
        <v>'status'</v>
      </c>
      <c r="E3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90" s="4" t="str">
        <f>IF(VLOOKUP(TableFields[Field],Columns[],5,0)=0,"","-&gt;"&amp;VLOOKUP(TableFields[Field],Columns[],5,0))</f>
        <v>-&gt;nullable()</v>
      </c>
      <c r="G390" s="4" t="str">
        <f>IF(VLOOKUP(TableFields[Field],Columns[],6,0)=0,"","-&gt;"&amp;VLOOKUP(TableFields[Field],Columns[],6,0))</f>
        <v>-&gt;default('Active')</v>
      </c>
      <c r="H390" s="4" t="str">
        <f>IF(VLOOKUP(TableFields[Field],Columns[],7,0)=0,"","-&gt;"&amp;VLOOKUP(TableFields[Field],Columns[],7,0))</f>
        <v/>
      </c>
      <c r="I390" s="4" t="str">
        <f>IF(VLOOKUP(TableFields[Field],Columns[],8,0)=0,"","-&gt;"&amp;VLOOKUP(TableFields[Field],Columns[],8,0))</f>
        <v/>
      </c>
      <c r="J390" s="4" t="str">
        <f>IF(VLOOKUP(TableFields[Field],Columns[],9,0)=0,"","-&gt;"&amp;VLOOKUP(TableFields[Field],Columns[],9,0))</f>
        <v/>
      </c>
      <c r="K39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91" spans="1:11" x14ac:dyDescent="0.25">
      <c r="A391" s="4" t="s">
        <v>1818</v>
      </c>
      <c r="B391" s="4" t="s">
        <v>288</v>
      </c>
      <c r="C391" s="4" t="str">
        <f>VLOOKUP(TableFields[Field],Columns[],2,0)&amp;"("</f>
        <v>audit(</v>
      </c>
      <c r="D391" s="4" t="str">
        <f>IF(VLOOKUP(TableFields[Field],Columns[],3,0)&lt;&gt;"","'"&amp;VLOOKUP(TableFields[Field],Columns[],3,0)&amp;"'","")</f>
        <v/>
      </c>
      <c r="E3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4" t="str">
        <f>IF(VLOOKUP(TableFields[Field],Columns[],5,0)=0,"","-&gt;"&amp;VLOOKUP(TableFields[Field],Columns[],5,0))</f>
        <v/>
      </c>
      <c r="G391" s="4" t="str">
        <f>IF(VLOOKUP(TableFields[Field],Columns[],6,0)=0,"","-&gt;"&amp;VLOOKUP(TableFields[Field],Columns[],6,0))</f>
        <v/>
      </c>
      <c r="H391" s="4" t="str">
        <f>IF(VLOOKUP(TableFields[Field],Columns[],7,0)=0,"","-&gt;"&amp;VLOOKUP(TableFields[Field],Columns[],7,0))</f>
        <v/>
      </c>
      <c r="I391" s="4" t="str">
        <f>IF(VLOOKUP(TableFields[Field],Columns[],8,0)=0,"","-&gt;"&amp;VLOOKUP(TableFields[Field],Columns[],8,0))</f>
        <v/>
      </c>
      <c r="J391" s="4" t="str">
        <f>IF(VLOOKUP(TableFields[Field],Columns[],9,0)=0,"","-&gt;"&amp;VLOOKUP(TableFields[Field],Columns[],9,0))</f>
        <v/>
      </c>
      <c r="K39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2" spans="1:11" x14ac:dyDescent="0.25">
      <c r="A392" s="4" t="s">
        <v>1840</v>
      </c>
      <c r="B392" s="4" t="s">
        <v>21</v>
      </c>
      <c r="C392" s="4" t="str">
        <f>VLOOKUP(TableFields[Field],Columns[],2,0)&amp;"("</f>
        <v>bigIncrements(</v>
      </c>
      <c r="D392" s="4" t="str">
        <f>IF(VLOOKUP(TableFields[Field],Columns[],3,0)&lt;&gt;"","'"&amp;VLOOKUP(TableFields[Field],Columns[],3,0)&amp;"'","")</f>
        <v>'id'</v>
      </c>
      <c r="E3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2" s="4" t="str">
        <f>IF(VLOOKUP(TableFields[Field],Columns[],5,0)=0,"","-&gt;"&amp;VLOOKUP(TableFields[Field],Columns[],5,0))</f>
        <v/>
      </c>
      <c r="G392" s="4" t="str">
        <f>IF(VLOOKUP(TableFields[Field],Columns[],6,0)=0,"","-&gt;"&amp;VLOOKUP(TableFields[Field],Columns[],6,0))</f>
        <v/>
      </c>
      <c r="H392" s="4" t="str">
        <f>IF(VLOOKUP(TableFields[Field],Columns[],7,0)=0,"","-&gt;"&amp;VLOOKUP(TableFields[Field],Columns[],7,0))</f>
        <v/>
      </c>
      <c r="I392" s="4" t="str">
        <f>IF(VLOOKUP(TableFields[Field],Columns[],8,0)=0,"","-&gt;"&amp;VLOOKUP(TableFields[Field],Columns[],8,0))</f>
        <v/>
      </c>
      <c r="J392" s="4" t="str">
        <f>IF(VLOOKUP(TableFields[Field],Columns[],9,0)=0,"","-&gt;"&amp;VLOOKUP(TableFields[Field],Columns[],9,0))</f>
        <v/>
      </c>
      <c r="K39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3" spans="1:11" x14ac:dyDescent="0.25">
      <c r="A393" s="4" t="s">
        <v>1840</v>
      </c>
      <c r="B393" s="4" t="s">
        <v>968</v>
      </c>
      <c r="C393" s="4" t="str">
        <f>VLOOKUP(TableFields[Field],Columns[],2,0)&amp;"("</f>
        <v>foreignNullable(</v>
      </c>
      <c r="D393" s="4" t="str">
        <f>IF(VLOOKUP(TableFields[Field],Columns[],3,0)&lt;&gt;"","'"&amp;VLOOKUP(TableFields[Field],Columns[],3,0)&amp;"'","")</f>
        <v>'so'</v>
      </c>
      <c r="E3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93" s="4" t="str">
        <f>IF(VLOOKUP(TableFields[Field],Columns[],5,0)=0,"","-&gt;"&amp;VLOOKUP(TableFields[Field],Columns[],5,0))</f>
        <v/>
      </c>
      <c r="G393" s="4" t="str">
        <f>IF(VLOOKUP(TableFields[Field],Columns[],6,0)=0,"","-&gt;"&amp;VLOOKUP(TableFields[Field],Columns[],6,0))</f>
        <v/>
      </c>
      <c r="H393" s="4" t="str">
        <f>IF(VLOOKUP(TableFields[Field],Columns[],7,0)=0,"","-&gt;"&amp;VLOOKUP(TableFields[Field],Columns[],7,0))</f>
        <v/>
      </c>
      <c r="I393" s="4" t="str">
        <f>IF(VLOOKUP(TableFields[Field],Columns[],8,0)=0,"","-&gt;"&amp;VLOOKUP(TableFields[Field],Columns[],8,0))</f>
        <v/>
      </c>
      <c r="J393" s="4" t="str">
        <f>IF(VLOOKUP(TableFields[Field],Columns[],9,0)=0,"","-&gt;"&amp;VLOOKUP(TableFields[Field],Columns[],9,0))</f>
        <v/>
      </c>
      <c r="K3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94" spans="1:11" x14ac:dyDescent="0.25">
      <c r="A394" s="4" t="s">
        <v>1840</v>
      </c>
      <c r="B394" s="4" t="s">
        <v>832</v>
      </c>
      <c r="C394" s="4" t="str">
        <f>VLOOKUP(TableFields[Field],Columns[],2,0)&amp;"("</f>
        <v>foreignNullable(</v>
      </c>
      <c r="D394" s="4" t="str">
        <f>IF(VLOOKUP(TableFields[Field],Columns[],3,0)&lt;&gt;"","'"&amp;VLOOKUP(TableFields[Field],Columns[],3,0)&amp;"'","")</f>
        <v>'product'</v>
      </c>
      <c r="E3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94" s="4" t="str">
        <f>IF(VLOOKUP(TableFields[Field],Columns[],5,0)=0,"","-&gt;"&amp;VLOOKUP(TableFields[Field],Columns[],5,0))</f>
        <v/>
      </c>
      <c r="G394" s="4" t="str">
        <f>IF(VLOOKUP(TableFields[Field],Columns[],6,0)=0,"","-&gt;"&amp;VLOOKUP(TableFields[Field],Columns[],6,0))</f>
        <v/>
      </c>
      <c r="H394" s="4" t="str">
        <f>IF(VLOOKUP(TableFields[Field],Columns[],7,0)=0,"","-&gt;"&amp;VLOOKUP(TableFields[Field],Columns[],7,0))</f>
        <v/>
      </c>
      <c r="I394" s="4" t="str">
        <f>IF(VLOOKUP(TableFields[Field],Columns[],8,0)=0,"","-&gt;"&amp;VLOOKUP(TableFields[Field],Columns[],8,0))</f>
        <v/>
      </c>
      <c r="J394" s="4" t="str">
        <f>IF(VLOOKUP(TableFields[Field],Columns[],9,0)=0,"","-&gt;"&amp;VLOOKUP(TableFields[Field],Columns[],9,0))</f>
        <v/>
      </c>
      <c r="K39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95" spans="1:11" x14ac:dyDescent="0.25">
      <c r="A395" s="4" t="s">
        <v>1840</v>
      </c>
      <c r="B395" s="4" t="s">
        <v>837</v>
      </c>
      <c r="C395" s="4" t="str">
        <f>VLOOKUP(TableFields[Field],Columns[],2,0)&amp;"("</f>
        <v>decimal(</v>
      </c>
      <c r="D395" s="4" t="str">
        <f>IF(VLOOKUP(TableFields[Field],Columns[],3,0)&lt;&gt;"","'"&amp;VLOOKUP(TableFields[Field],Columns[],3,0)&amp;"'","")</f>
        <v>'quantity'</v>
      </c>
      <c r="E3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5" s="4" t="str">
        <f>IF(VLOOKUP(TableFields[Field],Columns[],5,0)=0,"","-&gt;"&amp;VLOOKUP(TableFields[Field],Columns[],5,0))</f>
        <v>-&gt;default(1)</v>
      </c>
      <c r="G395" s="4" t="str">
        <f>IF(VLOOKUP(TableFields[Field],Columns[],6,0)=0,"","-&gt;"&amp;VLOOKUP(TableFields[Field],Columns[],6,0))</f>
        <v/>
      </c>
      <c r="H395" s="4" t="str">
        <f>IF(VLOOKUP(TableFields[Field],Columns[],7,0)=0,"","-&gt;"&amp;VLOOKUP(TableFields[Field],Columns[],7,0))</f>
        <v/>
      </c>
      <c r="I395" s="4" t="str">
        <f>IF(VLOOKUP(TableFields[Field],Columns[],8,0)=0,"","-&gt;"&amp;VLOOKUP(TableFields[Field],Columns[],8,0))</f>
        <v/>
      </c>
      <c r="J395" s="4" t="str">
        <f>IF(VLOOKUP(TableFields[Field],Columns[],9,0)=0,"","-&gt;"&amp;VLOOKUP(TableFields[Field],Columns[],9,0))</f>
        <v/>
      </c>
      <c r="K395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96" spans="1:11" x14ac:dyDescent="0.25">
      <c r="A396" s="4" t="s">
        <v>1840</v>
      </c>
      <c r="B396" s="4" t="s">
        <v>1841</v>
      </c>
      <c r="C396" s="4" t="str">
        <f>VLOOKUP(TableFields[Field],Columns[],2,0)&amp;"("</f>
        <v>foreignNullable(</v>
      </c>
      <c r="D396" s="4" t="str">
        <f>IF(VLOOKUP(TableFields[Field],Columns[],3,0)&lt;&gt;"","'"&amp;VLOOKUP(TableFields[Field],Columns[],3,0)&amp;"'","")</f>
        <v>'transaction'</v>
      </c>
      <c r="E3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96" s="4" t="str">
        <f>IF(VLOOKUP(TableFields[Field],Columns[],5,0)=0,"","-&gt;"&amp;VLOOKUP(TableFields[Field],Columns[],5,0))</f>
        <v/>
      </c>
      <c r="G396" s="4" t="str">
        <f>IF(VLOOKUP(TableFields[Field],Columns[],6,0)=0,"","-&gt;"&amp;VLOOKUP(TableFields[Field],Columns[],6,0))</f>
        <v/>
      </c>
      <c r="H396" s="4" t="str">
        <f>IF(VLOOKUP(TableFields[Field],Columns[],7,0)=0,"","-&gt;"&amp;VLOOKUP(TableFields[Field],Columns[],7,0))</f>
        <v/>
      </c>
      <c r="I396" s="4" t="str">
        <f>IF(VLOOKUP(TableFields[Field],Columns[],8,0)=0,"","-&gt;"&amp;VLOOKUP(TableFields[Field],Columns[],8,0))</f>
        <v/>
      </c>
      <c r="J396" s="4" t="str">
        <f>IF(VLOOKUP(TableFields[Field],Columns[],9,0)=0,"","-&gt;"&amp;VLOOKUP(TableFields[Field],Columns[],9,0))</f>
        <v/>
      </c>
      <c r="K3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97" spans="1:11" x14ac:dyDescent="0.25">
      <c r="A397" s="4" t="s">
        <v>1840</v>
      </c>
      <c r="B397" s="4" t="s">
        <v>1842</v>
      </c>
      <c r="C397" s="4" t="str">
        <f>VLOOKUP(TableFields[Field],Columns[],2,0)&amp;"("</f>
        <v>decimal(</v>
      </c>
      <c r="D397" s="4" t="str">
        <f>IF(VLOOKUP(TableFields[Field],Columns[],3,0)&lt;&gt;"","'"&amp;VLOOKUP(TableFields[Field],Columns[],3,0)&amp;"'","")</f>
        <v>'sale_quantity'</v>
      </c>
      <c r="E3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7" s="4" t="str">
        <f>IF(VLOOKUP(TableFields[Field],Columns[],5,0)=0,"","-&gt;"&amp;VLOOKUP(TableFields[Field],Columns[],5,0))</f>
        <v>-&gt;default(0)</v>
      </c>
      <c r="G397" s="4" t="str">
        <f>IF(VLOOKUP(TableFields[Field],Columns[],6,0)=0,"","-&gt;"&amp;VLOOKUP(TableFields[Field],Columns[],6,0))</f>
        <v/>
      </c>
      <c r="H397" s="4" t="str">
        <f>IF(VLOOKUP(TableFields[Field],Columns[],7,0)=0,"","-&gt;"&amp;VLOOKUP(TableFields[Field],Columns[],7,0))</f>
        <v/>
      </c>
      <c r="I397" s="4" t="str">
        <f>IF(VLOOKUP(TableFields[Field],Columns[],8,0)=0,"","-&gt;"&amp;VLOOKUP(TableFields[Field],Columns[],8,0))</f>
        <v/>
      </c>
      <c r="J397" s="4" t="str">
        <f>IF(VLOOKUP(TableFields[Field],Columns[],9,0)=0,"","-&gt;"&amp;VLOOKUP(TableFields[Field],Columns[],9,0))</f>
        <v/>
      </c>
      <c r="K397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98" spans="1:11" x14ac:dyDescent="0.25">
      <c r="A398" s="4" t="s">
        <v>1840</v>
      </c>
      <c r="B398" s="4" t="s">
        <v>288</v>
      </c>
      <c r="C398" s="4" t="str">
        <f>VLOOKUP(TableFields[Field],Columns[],2,0)&amp;"("</f>
        <v>audit(</v>
      </c>
      <c r="D398" s="4" t="str">
        <f>IF(VLOOKUP(TableFields[Field],Columns[],3,0)&lt;&gt;"","'"&amp;VLOOKUP(TableFields[Field],Columns[],3,0)&amp;"'","")</f>
        <v/>
      </c>
      <c r="E3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8" s="4" t="str">
        <f>IF(VLOOKUP(TableFields[Field],Columns[],5,0)=0,"","-&gt;"&amp;VLOOKUP(TableFields[Field],Columns[],5,0))</f>
        <v/>
      </c>
      <c r="G398" s="4" t="str">
        <f>IF(VLOOKUP(TableFields[Field],Columns[],6,0)=0,"","-&gt;"&amp;VLOOKUP(TableFields[Field],Columns[],6,0))</f>
        <v/>
      </c>
      <c r="H398" s="4" t="str">
        <f>IF(VLOOKUP(TableFields[Field],Columns[],7,0)=0,"","-&gt;"&amp;VLOOKUP(TableFields[Field],Columns[],7,0))</f>
        <v/>
      </c>
      <c r="I398" s="4" t="str">
        <f>IF(VLOOKUP(TableFields[Field],Columns[],8,0)=0,"","-&gt;"&amp;VLOOKUP(TableFields[Field],Columns[],8,0))</f>
        <v/>
      </c>
      <c r="J398" s="4" t="str">
        <f>IF(VLOOKUP(TableFields[Field],Columns[],9,0)=0,"","-&gt;"&amp;VLOOKUP(TableFields[Field],Columns[],9,0))</f>
        <v/>
      </c>
      <c r="K3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9" spans="1:11" x14ac:dyDescent="0.25">
      <c r="A399" s="4" t="s">
        <v>1859</v>
      </c>
      <c r="B399" s="5" t="s">
        <v>21</v>
      </c>
      <c r="C399" s="5" t="str">
        <f>VLOOKUP(TableFields[Field],Columns[],2,0)&amp;"("</f>
        <v>bigIncrements(</v>
      </c>
      <c r="D399" s="5" t="str">
        <f>IF(VLOOKUP(TableFields[Field],Columns[],3,0)&lt;&gt;"","'"&amp;VLOOKUP(TableFields[Field],Columns[],3,0)&amp;"'","")</f>
        <v>'id'</v>
      </c>
      <c r="E39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9" s="5" t="str">
        <f>IF(VLOOKUP(TableFields[Field],Columns[],5,0)=0,"","-&gt;"&amp;VLOOKUP(TableFields[Field],Columns[],5,0))</f>
        <v/>
      </c>
      <c r="G399" s="5" t="str">
        <f>IF(VLOOKUP(TableFields[Field],Columns[],6,0)=0,"","-&gt;"&amp;VLOOKUP(TableFields[Field],Columns[],6,0))</f>
        <v/>
      </c>
      <c r="H399" s="5" t="str">
        <f>IF(VLOOKUP(TableFields[Field],Columns[],7,0)=0,"","-&gt;"&amp;VLOOKUP(TableFields[Field],Columns[],7,0))</f>
        <v/>
      </c>
      <c r="I399" s="5" t="str">
        <f>IF(VLOOKUP(TableFields[Field],Columns[],8,0)=0,"","-&gt;"&amp;VLOOKUP(TableFields[Field],Columns[],8,0))</f>
        <v/>
      </c>
      <c r="J399" s="5" t="str">
        <f>IF(VLOOKUP(TableFields[Field],Columns[],9,0)=0,"","-&gt;"&amp;VLOOKUP(TableFields[Field],Columns[],9,0))</f>
        <v/>
      </c>
      <c r="K399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400" spans="1:11" x14ac:dyDescent="0.25">
      <c r="A400" s="4" t="s">
        <v>1859</v>
      </c>
      <c r="B400" s="5" t="s">
        <v>1007</v>
      </c>
      <c r="C400" s="5" t="str">
        <f>VLOOKUP(TableFields[Field],Columns[],2,0)&amp;"("</f>
        <v>string(</v>
      </c>
      <c r="D400" s="5" t="str">
        <f>IF(VLOOKUP(TableFields[Field],Columns[],3,0)&lt;&gt;"","'"&amp;VLOOKUP(TableFields[Field],Columns[],3,0)&amp;"'","")</f>
        <v>'BILLNO'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400" s="5" t="str">
        <f>IF(VLOOKUP(TableFields[Field],Columns[],5,0)=0,"","-&gt;"&amp;VLOOKUP(TableFields[Field],Columns[],5,0))</f>
        <v>-&gt;nullable()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401" spans="1:11" x14ac:dyDescent="0.25">
      <c r="A401" s="4" t="s">
        <v>1859</v>
      </c>
      <c r="B401" s="5" t="s">
        <v>999</v>
      </c>
      <c r="C401" s="5" t="str">
        <f>VLOOKUP(TableFields[Field],Columns[],2,0)&amp;"("</f>
        <v>datetime(</v>
      </c>
      <c r="D401" s="5" t="str">
        <f>IF(VLOOKUP(TableFields[Field],Columns[],3,0)&lt;&gt;"","'"&amp;VLOOKUP(TableFields[Field],Columns[],3,0)&amp;"'","")</f>
        <v>'DOCDATE'</v>
      </c>
      <c r="E40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1" s="5" t="str">
        <f>IF(VLOOKUP(TableFields[Field],Columns[],5,0)=0,"","-&gt;"&amp;VLOOKUP(TableFields[Field],Columns[],5,0))</f>
        <v>-&gt;nullable()</v>
      </c>
      <c r="G401" s="5" t="str">
        <f>IF(VLOOKUP(TableFields[Field],Columns[],6,0)=0,"","-&gt;"&amp;VLOOKUP(TableFields[Field],Columns[],6,0))</f>
        <v/>
      </c>
      <c r="H401" s="5" t="str">
        <f>IF(VLOOKUP(TableFields[Field],Columns[],7,0)=0,"","-&gt;"&amp;VLOOKUP(TableFields[Field],Columns[],7,0))</f>
        <v/>
      </c>
      <c r="I401" s="5" t="str">
        <f>IF(VLOOKUP(TableFields[Field],Columns[],8,0)=0,"","-&gt;"&amp;VLOOKUP(TableFields[Field],Columns[],8,0))</f>
        <v/>
      </c>
      <c r="J401" s="5" t="str">
        <f>IF(VLOOKUP(TableFields[Field],Columns[],9,0)=0,"","-&gt;"&amp;VLOOKUP(TableFields[Field],Columns[],9,0))</f>
        <v/>
      </c>
      <c r="K401" s="5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402" spans="1:11" x14ac:dyDescent="0.25">
      <c r="A402" s="4" t="s">
        <v>1859</v>
      </c>
      <c r="B402" s="5" t="s">
        <v>1005</v>
      </c>
      <c r="C402" s="5" t="str">
        <f>VLOOKUP(TableFields[Field],Columns[],2,0)&amp;"("</f>
        <v>char(</v>
      </c>
      <c r="D402" s="5" t="str">
        <f>IF(VLOOKUP(TableFields[Field],Columns[],3,0)&lt;&gt;"","'"&amp;VLOOKUP(TableFields[Field],Columns[],3,0)&amp;"'","")</f>
        <v>'ACCCODE'</v>
      </c>
      <c r="E4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402" s="5" t="str">
        <f>IF(VLOOKUP(TableFields[Field],Columns[],5,0)=0,"","-&gt;"&amp;VLOOKUP(TableFields[Field],Columns[],5,0))</f>
        <v>-&gt;nullable()</v>
      </c>
      <c r="G402" s="5" t="str">
        <f>IF(VLOOKUP(TableFields[Field],Columns[],6,0)=0,"","-&gt;"&amp;VLOOKUP(TableFields[Field],Columns[],6,0))</f>
        <v/>
      </c>
      <c r="H402" s="5" t="str">
        <f>IF(VLOOKUP(TableFields[Field],Columns[],7,0)=0,"","-&gt;"&amp;VLOOKUP(TableFields[Field],Columns[],7,0))</f>
        <v/>
      </c>
      <c r="I402" s="5" t="str">
        <f>IF(VLOOKUP(TableFields[Field],Columns[],8,0)=0,"","-&gt;"&amp;VLOOKUP(TableFields[Field],Columns[],8,0))</f>
        <v/>
      </c>
      <c r="J402" s="5" t="str">
        <f>IF(VLOOKUP(TableFields[Field],Columns[],9,0)=0,"","-&gt;"&amp;VLOOKUP(TableFields[Field],Columns[],9,0))</f>
        <v/>
      </c>
      <c r="K402" s="5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403" spans="1:11" x14ac:dyDescent="0.25">
      <c r="A403" s="4" t="s">
        <v>1859</v>
      </c>
      <c r="B403" s="5" t="s">
        <v>1860</v>
      </c>
      <c r="C403" s="5" t="str">
        <f>VLOOKUP(TableFields[Field],Columns[],2,0)&amp;"("</f>
        <v>char(</v>
      </c>
      <c r="D403" s="5" t="str">
        <f>IF(VLOOKUP(TableFields[Field],Columns[],3,0)&lt;&gt;"","'"&amp;VLOOKUP(TableFields[Field],Columns[],3,0)&amp;"'","")</f>
        <v>'ITEMCODE'</v>
      </c>
      <c r="E40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3" s="5" t="str">
        <f>IF(VLOOKUP(TableFields[Field],Columns[],5,0)=0,"","-&gt;"&amp;VLOOKUP(TableFields[Field],Columns[],5,0))</f>
        <v>-&gt;nullable()</v>
      </c>
      <c r="G403" s="5" t="str">
        <f>IF(VLOOKUP(TableFields[Field],Columns[],6,0)=0,"","-&gt;"&amp;VLOOKUP(TableFields[Field],Columns[],6,0))</f>
        <v/>
      </c>
      <c r="H403" s="5" t="str">
        <f>IF(VLOOKUP(TableFields[Field],Columns[],7,0)=0,"","-&gt;"&amp;VLOOKUP(TableFields[Field],Columns[],7,0))</f>
        <v/>
      </c>
      <c r="I403" s="5" t="str">
        <f>IF(VLOOKUP(TableFields[Field],Columns[],8,0)=0,"","-&gt;"&amp;VLOOKUP(TableFields[Field],Columns[],8,0))</f>
        <v/>
      </c>
      <c r="J403" s="5" t="str">
        <f>IF(VLOOKUP(TableFields[Field],Columns[],9,0)=0,"","-&gt;"&amp;VLOOKUP(TableFields[Field],Columns[],9,0))</f>
        <v/>
      </c>
      <c r="K403" s="5" t="str">
        <f>"$table-&gt;"&amp;TableFields[Type]&amp;TableFields[Name]&amp;TableFields[Arg2]&amp;TableFields[Method1]&amp;TableFields[Method2]&amp;TableFields[Method3]&amp;TableFields[Method4]&amp;TableFields[Method5]&amp;";"</f>
        <v>$table-&gt;char('ITEMCODE', '30')-&gt;nullable();</v>
      </c>
    </row>
    <row r="404" spans="1:11" x14ac:dyDescent="0.25">
      <c r="A404" s="4" t="s">
        <v>1859</v>
      </c>
      <c r="B404" s="5" t="s">
        <v>1862</v>
      </c>
      <c r="C404" s="5" t="str">
        <f>VLOOKUP(TableFields[Field],Columns[],2,0)&amp;"("</f>
        <v>char(</v>
      </c>
      <c r="D404" s="5" t="str">
        <f>IF(VLOOKUP(TableFields[Field],Columns[],3,0)&lt;&gt;"","'"&amp;VLOOKUP(TableFields[Field],Columns[],3,0)&amp;"'","")</f>
        <v>'UNITCODE'</v>
      </c>
      <c r="E40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404" s="5" t="str">
        <f>IF(VLOOKUP(TableFields[Field],Columns[],5,0)=0,"","-&gt;"&amp;VLOOKUP(TableFields[Field],Columns[],5,0))</f>
        <v>-&gt;nullable()</v>
      </c>
      <c r="G404" s="5" t="str">
        <f>IF(VLOOKUP(TableFields[Field],Columns[],6,0)=0,"","-&gt;"&amp;VLOOKUP(TableFields[Field],Columns[],6,0))</f>
        <v/>
      </c>
      <c r="H404" s="5" t="str">
        <f>IF(VLOOKUP(TableFields[Field],Columns[],7,0)=0,"","-&gt;"&amp;VLOOKUP(TableFields[Field],Columns[],7,0))</f>
        <v/>
      </c>
      <c r="I404" s="5" t="str">
        <f>IF(VLOOKUP(TableFields[Field],Columns[],8,0)=0,"","-&gt;"&amp;VLOOKUP(TableFields[Field],Columns[],8,0))</f>
        <v/>
      </c>
      <c r="J404" s="5" t="str">
        <f>IF(VLOOKUP(TableFields[Field],Columns[],9,0)=0,"","-&gt;"&amp;VLOOKUP(TableFields[Field],Columns[],9,0))</f>
        <v/>
      </c>
      <c r="K404" s="5" t="str">
        <f>"$table-&gt;"&amp;TableFields[Type]&amp;TableFields[Name]&amp;TableFields[Arg2]&amp;TableFields[Method1]&amp;TableFields[Method2]&amp;TableFields[Method3]&amp;TableFields[Method4]&amp;TableFields[Method5]&amp;";"</f>
        <v>$table-&gt;char('UNITCODE', '15')-&gt;nullable();</v>
      </c>
    </row>
    <row r="405" spans="1:11" x14ac:dyDescent="0.25">
      <c r="A405" s="4" t="s">
        <v>1859</v>
      </c>
      <c r="B405" s="5" t="s">
        <v>1867</v>
      </c>
      <c r="C405" s="5" t="str">
        <f>VLOOKUP(TableFields[Field],Columns[],2,0)&amp;"("</f>
        <v>char(</v>
      </c>
      <c r="D405" s="5" t="str">
        <f>IF(VLOOKUP(TableFields[Field],Columns[],3,0)&lt;&gt;"","'"&amp;VLOOKUP(TableFields[Field],Columns[],3,0)&amp;"'","")</f>
        <v>'PARTCODE'</v>
      </c>
      <c r="E40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5" s="5" t="str">
        <f>IF(VLOOKUP(TableFields[Field],Columns[],5,0)=0,"","-&gt;"&amp;VLOOKUP(TableFields[Field],Columns[],5,0))</f>
        <v>-&gt;nullable()</v>
      </c>
      <c r="G405" s="5" t="str">
        <f>IF(VLOOKUP(TableFields[Field],Columns[],6,0)=0,"","-&gt;"&amp;VLOOKUP(TableFields[Field],Columns[],6,0))</f>
        <v/>
      </c>
      <c r="H405" s="5" t="str">
        <f>IF(VLOOKUP(TableFields[Field],Columns[],7,0)=0,"","-&gt;"&amp;VLOOKUP(TableFields[Field],Columns[],7,0))</f>
        <v/>
      </c>
      <c r="I405" s="5" t="str">
        <f>IF(VLOOKUP(TableFields[Field],Columns[],8,0)=0,"","-&gt;"&amp;VLOOKUP(TableFields[Field],Columns[],8,0))</f>
        <v/>
      </c>
      <c r="J405" s="5" t="str">
        <f>IF(VLOOKUP(TableFields[Field],Columns[],9,0)=0,"","-&gt;"&amp;VLOOKUP(TableFields[Field],Columns[],9,0))</f>
        <v/>
      </c>
      <c r="K405" s="5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406" spans="1:11" x14ac:dyDescent="0.25">
      <c r="A406" s="4" t="s">
        <v>1859</v>
      </c>
      <c r="B406" s="5" t="s">
        <v>1864</v>
      </c>
      <c r="C406" s="5" t="str">
        <f>VLOOKUP(TableFields[Field],Columns[],2,0)&amp;"("</f>
        <v>decimal(</v>
      </c>
      <c r="D406" s="5" t="str">
        <f>IF(VLOOKUP(TableFields[Field],Columns[],3,0)&lt;&gt;"","'"&amp;VLOOKUP(TableFields[Field],Columns[],3,0)&amp;"'","")</f>
        <v>'QTY'</v>
      </c>
      <c r="E40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6" s="5" t="str">
        <f>IF(VLOOKUP(TableFields[Field],Columns[],5,0)=0,"","-&gt;"&amp;VLOOKUP(TableFields[Field],Columns[],5,0))</f>
        <v>-&gt;default('1')</v>
      </c>
      <c r="G406" s="5" t="str">
        <f>IF(VLOOKUP(TableFields[Field],Columns[],6,0)=0,"","-&gt;"&amp;VLOOKUP(TableFields[Field],Columns[],6,0))</f>
        <v/>
      </c>
      <c r="H406" s="5" t="str">
        <f>IF(VLOOKUP(TableFields[Field],Columns[],7,0)=0,"","-&gt;"&amp;VLOOKUP(TableFields[Field],Columns[],7,0))</f>
        <v/>
      </c>
      <c r="I406" s="5" t="str">
        <f>IF(VLOOKUP(TableFields[Field],Columns[],8,0)=0,"","-&gt;"&amp;VLOOKUP(TableFields[Field],Columns[],8,0))</f>
        <v/>
      </c>
      <c r="J406" s="5" t="str">
        <f>IF(VLOOKUP(TableFields[Field],Columns[],9,0)=0,"","-&gt;"&amp;VLOOKUP(TableFields[Field],Columns[],9,0))</f>
        <v/>
      </c>
      <c r="K406" s="5" t="str">
        <f>"$table-&gt;"&amp;TableFields[Type]&amp;TableFields[Name]&amp;TableFields[Arg2]&amp;TableFields[Method1]&amp;TableFields[Method2]&amp;TableFields[Method3]&amp;TableFields[Method4]&amp;TableFields[Method5]&amp;";"</f>
        <v>$table-&gt;decimal('QTY', 30,10)-&gt;default('1');</v>
      </c>
    </row>
    <row r="407" spans="1:11" x14ac:dyDescent="0.25">
      <c r="A407" s="4" t="s">
        <v>1859</v>
      </c>
      <c r="B407" s="5" t="s">
        <v>1868</v>
      </c>
      <c r="C407" s="5" t="str">
        <f>VLOOKUP(TableFields[Field],Columns[],2,0)&amp;"("</f>
        <v>decimal(</v>
      </c>
      <c r="D407" s="5" t="str">
        <f>IF(VLOOKUP(TableFields[Field],Columns[],3,0)&lt;&gt;"","'"&amp;VLOOKUP(TableFields[Field],Columns[],3,0)&amp;"'","")</f>
        <v>'RATE'</v>
      </c>
      <c r="E40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7" s="5" t="str">
        <f>IF(VLOOKUP(TableFields[Field],Columns[],5,0)=0,"","-&gt;"&amp;VLOOKUP(TableFields[Field],Columns[],5,0))</f>
        <v>-&gt;default('0')</v>
      </c>
      <c r="G407" s="5" t="str">
        <f>IF(VLOOKUP(TableFields[Field],Columns[],6,0)=0,"","-&gt;"&amp;VLOOKUP(TableFields[Field],Columns[],6,0))</f>
        <v/>
      </c>
      <c r="H407" s="5" t="str">
        <f>IF(VLOOKUP(TableFields[Field],Columns[],7,0)=0,"","-&gt;"&amp;VLOOKUP(TableFields[Field],Columns[],7,0))</f>
        <v/>
      </c>
      <c r="I407" s="5" t="str">
        <f>IF(VLOOKUP(TableFields[Field],Columns[],8,0)=0,"","-&gt;"&amp;VLOOKUP(TableFields[Field],Columns[],8,0))</f>
        <v/>
      </c>
      <c r="J407" s="5" t="str">
        <f>IF(VLOOKUP(TableFields[Field],Columns[],9,0)=0,"","-&gt;"&amp;VLOOKUP(TableFields[Field],Columns[],9,0))</f>
        <v/>
      </c>
      <c r="K407" s="5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30,10)-&gt;default('0');</v>
      </c>
    </row>
    <row r="408" spans="1:11" x14ac:dyDescent="0.25">
      <c r="A408" s="4" t="s">
        <v>1859</v>
      </c>
      <c r="B408" s="5" t="s">
        <v>1870</v>
      </c>
      <c r="C408" s="5" t="str">
        <f>VLOOKUP(TableFields[Field],Columns[],2,0)&amp;"("</f>
        <v>decimal(</v>
      </c>
      <c r="D408" s="5" t="str">
        <f>IF(VLOOKUP(TableFields[Field],Columns[],3,0)&lt;&gt;"","'"&amp;VLOOKUP(TableFields[Field],Columns[],3,0)&amp;"'","")</f>
        <v>'DISCOUNT'</v>
      </c>
      <c r="E40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8" s="5" t="str">
        <f>IF(VLOOKUP(TableFields[Field],Columns[],5,0)=0,"","-&gt;"&amp;VLOOKUP(TableFields[Field],Columns[],5,0))</f>
        <v>-&gt;default('0')</v>
      </c>
      <c r="G408" s="5" t="str">
        <f>IF(VLOOKUP(TableFields[Field],Columns[],6,0)=0,"","-&gt;"&amp;VLOOKUP(TableFields[Field],Columns[],6,0))</f>
        <v/>
      </c>
      <c r="H408" s="5" t="str">
        <f>IF(VLOOKUP(TableFields[Field],Columns[],7,0)=0,"","-&gt;"&amp;VLOOKUP(TableFields[Field],Columns[],7,0))</f>
        <v/>
      </c>
      <c r="I408" s="5" t="str">
        <f>IF(VLOOKUP(TableFields[Field],Columns[],8,0)=0,"","-&gt;"&amp;VLOOKUP(TableFields[Field],Columns[],8,0))</f>
        <v/>
      </c>
      <c r="J408" s="5" t="str">
        <f>IF(VLOOKUP(TableFields[Field],Columns[],9,0)=0,"","-&gt;"&amp;VLOOKUP(TableFields[Field],Columns[],9,0))</f>
        <v/>
      </c>
      <c r="K408" s="5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30,10)-&gt;default('0');</v>
      </c>
    </row>
    <row r="409" spans="1:11" x14ac:dyDescent="0.25">
      <c r="A409" s="4" t="s">
        <v>1859</v>
      </c>
      <c r="B409" s="5" t="s">
        <v>985</v>
      </c>
      <c r="C409" s="5" t="str">
        <f>VLOOKUP(TableFields[Field],Columns[],2,0)&amp;"("</f>
        <v>char(</v>
      </c>
      <c r="D409" s="5" t="str">
        <f>IF(VLOOKUP(TableFields[Field],Columns[],3,0)&lt;&gt;"","'"&amp;VLOOKUP(TableFields[Field],Columns[],3,0)&amp;"'","")</f>
        <v>'COCODE'</v>
      </c>
      <c r="E40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409" s="5" t="str">
        <f>IF(VLOOKUP(TableFields[Field],Columns[],5,0)=0,"","-&gt;"&amp;VLOOKUP(TableFields[Field],Columns[],5,0))</f>
        <v>-&gt;nullable()</v>
      </c>
      <c r="G409" s="5" t="str">
        <f>IF(VLOOKUP(TableFields[Field],Columns[],6,0)=0,"","-&gt;"&amp;VLOOKUP(TableFields[Field],Columns[],6,0))</f>
        <v/>
      </c>
      <c r="H409" s="5" t="str">
        <f>IF(VLOOKUP(TableFields[Field],Columns[],7,0)=0,"","-&gt;"&amp;VLOOKUP(TableFields[Field],Columns[],7,0))</f>
        <v/>
      </c>
      <c r="I409" s="5" t="str">
        <f>IF(VLOOKUP(TableFields[Field],Columns[],8,0)=0,"","-&gt;"&amp;VLOOKUP(TableFields[Field],Columns[],8,0))</f>
        <v/>
      </c>
      <c r="J409" s="5" t="str">
        <f>IF(VLOOKUP(TableFields[Field],Columns[],9,0)=0,"","-&gt;"&amp;VLOOKUP(TableFields[Field],Columns[],9,0))</f>
        <v/>
      </c>
      <c r="K409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410" spans="1:11" x14ac:dyDescent="0.25">
      <c r="A410" s="4" t="s">
        <v>1859</v>
      </c>
      <c r="B410" s="5" t="s">
        <v>987</v>
      </c>
      <c r="C410" s="5" t="str">
        <f>VLOOKUP(TableFields[Field],Columns[],2,0)&amp;"("</f>
        <v>char(</v>
      </c>
      <c r="D410" s="5" t="str">
        <f>IF(VLOOKUP(TableFields[Field],Columns[],3,0)&lt;&gt;"","'"&amp;VLOOKUP(TableFields[Field],Columns[],3,0)&amp;"'","")</f>
        <v>'BRCODE'</v>
      </c>
      <c r="E41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410" s="5" t="str">
        <f>IF(VLOOKUP(TableFields[Field],Columns[],5,0)=0,"","-&gt;"&amp;VLOOKUP(TableFields[Field],Columns[],5,0))</f>
        <v>-&gt;nullable()</v>
      </c>
      <c r="G410" s="5" t="str">
        <f>IF(VLOOKUP(TableFields[Field],Columns[],6,0)=0,"","-&gt;"&amp;VLOOKUP(TableFields[Field],Columns[],6,0))</f>
        <v/>
      </c>
      <c r="H410" s="5" t="str">
        <f>IF(VLOOKUP(TableFields[Field],Columns[],7,0)=0,"","-&gt;"&amp;VLOOKUP(TableFields[Field],Columns[],7,0))</f>
        <v/>
      </c>
      <c r="I410" s="5" t="str">
        <f>IF(VLOOKUP(TableFields[Field],Columns[],8,0)=0,"","-&gt;"&amp;VLOOKUP(TableFields[Field],Columns[],8,0))</f>
        <v/>
      </c>
      <c r="J410" s="5" t="str">
        <f>IF(VLOOKUP(TableFields[Field],Columns[],9,0)=0,"","-&gt;"&amp;VLOOKUP(TableFields[Field],Columns[],9,0))</f>
        <v/>
      </c>
      <c r="K410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411" spans="1:11" x14ac:dyDescent="0.25">
      <c r="A411" s="4" t="s">
        <v>1859</v>
      </c>
      <c r="B411" s="5" t="s">
        <v>989</v>
      </c>
      <c r="C411" s="5" t="str">
        <f>VLOOKUP(TableFields[Field],Columns[],2,0)&amp;"("</f>
        <v>char(</v>
      </c>
      <c r="D411" s="5" t="str">
        <f>IF(VLOOKUP(TableFields[Field],Columns[],3,0)&lt;&gt;"","'"&amp;VLOOKUP(TableFields[Field],Columns[],3,0)&amp;"'","")</f>
        <v>'FYCODE'</v>
      </c>
      <c r="E41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411" s="5" t="str">
        <f>IF(VLOOKUP(TableFields[Field],Columns[],5,0)=0,"","-&gt;"&amp;VLOOKUP(TableFields[Field],Columns[],5,0))</f>
        <v>-&gt;nullable()</v>
      </c>
      <c r="G411" s="5" t="str">
        <f>IF(VLOOKUP(TableFields[Field],Columns[],6,0)=0,"","-&gt;"&amp;VLOOKUP(TableFields[Field],Columns[],6,0))</f>
        <v/>
      </c>
      <c r="H411" s="5" t="str">
        <f>IF(VLOOKUP(TableFields[Field],Columns[],7,0)=0,"","-&gt;"&amp;VLOOKUP(TableFields[Field],Columns[],7,0))</f>
        <v/>
      </c>
      <c r="I411" s="5" t="str">
        <f>IF(VLOOKUP(TableFields[Field],Columns[],8,0)=0,"","-&gt;"&amp;VLOOKUP(TableFields[Field],Columns[],8,0))</f>
        <v/>
      </c>
      <c r="J411" s="5" t="str">
        <f>IF(VLOOKUP(TableFields[Field],Columns[],9,0)=0,"","-&gt;"&amp;VLOOKUP(TableFields[Field],Columns[],9,0))</f>
        <v/>
      </c>
      <c r="K411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412" spans="1:11" x14ac:dyDescent="0.25">
      <c r="A412" s="4" t="s">
        <v>1859</v>
      </c>
      <c r="B412" s="5" t="s">
        <v>288</v>
      </c>
      <c r="C412" s="5" t="str">
        <f>VLOOKUP(TableFields[Field],Columns[],2,0)&amp;"("</f>
        <v>audit(</v>
      </c>
      <c r="D412" s="5" t="str">
        <f>IF(VLOOKUP(TableFields[Field],Columns[],3,0)&lt;&gt;"","'"&amp;VLOOKUP(TableFields[Field],Columns[],3,0)&amp;"'","")</f>
        <v/>
      </c>
      <c r="E41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2" s="5" t="str">
        <f>IF(VLOOKUP(TableFields[Field],Columns[],5,0)=0,"","-&gt;"&amp;VLOOKUP(TableFields[Field],Columns[],5,0))</f>
        <v/>
      </c>
      <c r="G412" s="5" t="str">
        <f>IF(VLOOKUP(TableFields[Field],Columns[],6,0)=0,"","-&gt;"&amp;VLOOKUP(TableFields[Field],Columns[],6,0))</f>
        <v/>
      </c>
      <c r="H412" s="5" t="str">
        <f>IF(VLOOKUP(TableFields[Field],Columns[],7,0)=0,"","-&gt;"&amp;VLOOKUP(TableFields[Field],Columns[],7,0))</f>
        <v/>
      </c>
      <c r="I412" s="5" t="str">
        <f>IF(VLOOKUP(TableFields[Field],Columns[],8,0)=0,"","-&gt;"&amp;VLOOKUP(TableFields[Field],Columns[],8,0))</f>
        <v/>
      </c>
      <c r="J412" s="5" t="str">
        <f>IF(VLOOKUP(TableFields[Field],Columns[],9,0)=0,"","-&gt;"&amp;VLOOKUP(TableFields[Field],Columns[],9,0))</f>
        <v/>
      </c>
      <c r="K41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327">
    <cfRule type="duplicateValues" dxfId="6" priority="7"/>
  </conditionalFormatting>
  <conditionalFormatting sqref="B161:B162">
    <cfRule type="duplicateValues" dxfId="5" priority="6"/>
  </conditionalFormatting>
  <conditionalFormatting sqref="B113:B116">
    <cfRule type="duplicateValues" dxfId="4" priority="4"/>
  </conditionalFormatting>
  <conditionalFormatting sqref="B372">
    <cfRule type="duplicateValues" dxfId="3" priority="3"/>
  </conditionalFormatting>
  <conditionalFormatting sqref="B385:B386">
    <cfRule type="duplicateValues" dxfId="2" priority="2"/>
  </conditionalFormatting>
  <conditionalFormatting sqref="B385:B386">
    <cfRule type="duplicateValues" dxfId="1" priority="1"/>
  </conditionalFormatting>
  <conditionalFormatting sqref="B172:B175">
    <cfRule type="duplicateValues" dxfId="0" priority="195"/>
  </conditionalFormatting>
  <dataValidations count="2">
    <dataValidation type="list" allowBlank="1" showInputMessage="1" showErrorMessage="1" sqref="B2:B412">
      <formula1>AvailableFields</formula1>
    </dataValidation>
    <dataValidation type="list" allowBlank="1" showInputMessage="1" showErrorMessage="1" sqref="A2:A41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B49" workbookViewId="0">
      <selection activeCell="F43" sqref="F43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7" t="s">
        <v>1464</v>
      </c>
      <c r="E3" s="67" t="s">
        <v>1465</v>
      </c>
      <c r="F3" s="67" t="s">
        <v>1559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7" t="s">
        <v>1730</v>
      </c>
      <c r="E4" s="67" t="s">
        <v>1731</v>
      </c>
      <c r="F4" s="67" t="s">
        <v>1732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7" t="s">
        <v>1733</v>
      </c>
      <c r="E5" s="67" t="s">
        <v>1734</v>
      </c>
      <c r="F5" s="67" t="s">
        <v>1735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1466</v>
      </c>
      <c r="G6" s="67" t="s">
        <v>1467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 x14ac:dyDescent="0.25">
      <c r="A34" s="30" t="str">
        <f>TableData[Table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 x14ac:dyDescent="0.25">
      <c r="A38" s="30" t="str">
        <f>TableData[Table Name]&amp;"-"&amp;(COUNTIF($B$1:TableData[[#This Row],[Table Name]],TableData[[#This Row],[Table Name]])-1)</f>
        <v>Settings-0</v>
      </c>
      <c r="B38" s="81" t="s">
        <v>1321</v>
      </c>
      <c r="C3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 x14ac:dyDescent="0.25">
      <c r="A39" s="30" t="str">
        <f>TableData[Table Name]&amp;"-"&amp;(COUNTIF($B$1:TableData[[#This Row],[Table Name]],TableData[[#This Row],[Table Name]])-1)</f>
        <v>Product Transaction Nature-0</v>
      </c>
      <c r="B39" s="81" t="s">
        <v>1561</v>
      </c>
      <c r="C3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 x14ac:dyDescent="0.25">
      <c r="A40" s="60" t="str">
        <f>TableData[Table Name]&amp;"-"&amp;(COUNTIF($B$1:TableData[[#This Row],[Table Name]],TableData[[#This Row],[Table Name]])-1)</f>
        <v>Product Transaction Type-0</v>
      </c>
      <c r="B40" s="67" t="s">
        <v>1562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 x14ac:dyDescent="0.25">
      <c r="A41" s="60" t="str">
        <f>TableData[Table Name]&amp;"-"&amp;(COUNTIF($B$1:TableData[[#This Row],[Table Name]],TableData[[#This Row],[Table Name]])-1)</f>
        <v>Settings-1</v>
      </c>
      <c r="B41" s="67" t="s">
        <v>1321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1" s="67" t="s">
        <v>1774</v>
      </c>
      <c r="E41" s="67" t="s">
        <v>1564</v>
      </c>
      <c r="F41" s="67" t="s">
        <v>1569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 x14ac:dyDescent="0.25">
      <c r="A42" s="60" t="str">
        <f>TableData[Table Name]&amp;"-"&amp;(COUNTIF($B$1:TableData[[#This Row],[Table Name]],TableData[[#This Row],[Table Name]])-1)</f>
        <v>Settings-2</v>
      </c>
      <c r="B42" s="67" t="s">
        <v>1321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2" s="67" t="s">
        <v>1773</v>
      </c>
      <c r="E42" s="67" t="s">
        <v>1729</v>
      </c>
      <c r="F42" s="67" t="s">
        <v>1570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 x14ac:dyDescent="0.25">
      <c r="A43" s="60" t="str">
        <f>TableData[Table Name]&amp;"-"&amp;(COUNTIF($B$1:TableData[[#This Row],[Table Name]],TableData[[#This Row],[Table Name]])-1)</f>
        <v>Settings-3</v>
      </c>
      <c r="B43" s="67" t="s">
        <v>1321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3" s="67" t="s">
        <v>1775</v>
      </c>
      <c r="E43" s="67" t="s">
        <v>1566</v>
      </c>
      <c r="F43" s="67" t="s">
        <v>1839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 x14ac:dyDescent="0.25">
      <c r="A44" s="60" t="str">
        <f>TableData[Table Name]&amp;"-"&amp;(COUNTIF($B$1:TableData[[#This Row],[Table Name]],TableData[[#This Row],[Table Name]])-1)</f>
        <v>Settings-4</v>
      </c>
      <c r="B44" s="67" t="s">
        <v>1321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4" s="67" t="s">
        <v>1776</v>
      </c>
      <c r="E44" s="67" t="s">
        <v>1565</v>
      </c>
      <c r="F44" s="67" t="s">
        <v>1571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 x14ac:dyDescent="0.25">
      <c r="A45" s="60" t="str">
        <f>TableData[Table Name]&amp;"-"&amp;(COUNTIF($B$1:TableData[[#This Row],[Table Name]],TableData[[#This Row],[Table Name]])-1)</f>
        <v>Settings-5</v>
      </c>
      <c r="B45" s="67" t="s">
        <v>1321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5" s="67" t="s">
        <v>1777</v>
      </c>
      <c r="E45" s="67" t="s">
        <v>1567</v>
      </c>
      <c r="F45" s="67" t="s">
        <v>1572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 x14ac:dyDescent="0.25">
      <c r="A46" s="60" t="str">
        <f>TableData[Table Name]&amp;"-"&amp;(COUNTIF($B$1:TableData[[#This Row],[Table Name]],TableData[[#This Row],[Table Name]])-1)</f>
        <v>Settings-6</v>
      </c>
      <c r="B46" s="67" t="s">
        <v>1321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6" s="67" t="s">
        <v>1778</v>
      </c>
      <c r="E46" s="67" t="s">
        <v>1568</v>
      </c>
      <c r="F46" s="67" t="s">
        <v>1573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 x14ac:dyDescent="0.25">
      <c r="A47" s="60" t="str">
        <f>TableData[Table Name]&amp;"-"&amp;(COUNTIF($B$1:TableData[[#This Row],[Table Name]],TableData[[#This Row],[Table Name]])-1)</f>
        <v>Settings-7</v>
      </c>
      <c r="B47" s="67" t="s">
        <v>1321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7" s="67" t="s">
        <v>1779</v>
      </c>
      <c r="E47" s="67" t="s">
        <v>1576</v>
      </c>
      <c r="F47" s="67" t="s">
        <v>1575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 x14ac:dyDescent="0.25">
      <c r="A48" s="60" t="str">
        <f>TableData[Table Name]&amp;"-"&amp;(COUNTIF($B$1:TableData[[#This Row],[Table Name]],TableData[[#This Row],[Table Name]])-1)</f>
        <v>Settings-8</v>
      </c>
      <c r="B48" s="67" t="s">
        <v>1321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8" s="67" t="s">
        <v>1780</v>
      </c>
      <c r="E48" s="67" t="s">
        <v>1577</v>
      </c>
      <c r="F48" s="67" t="s">
        <v>1574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 x14ac:dyDescent="0.25">
      <c r="A49" s="60" t="str">
        <f>TableData[Table Name]&amp;"-"&amp;(COUNTIF($B$1:TableData[[#This Row],[Table Name]],TableData[[#This Row],[Table Name]])-1)</f>
        <v>Product Transaction Nature-1</v>
      </c>
      <c r="B49" s="67" t="s">
        <v>1561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9" s="67" t="s">
        <v>1578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 x14ac:dyDescent="0.25">
      <c r="A50" s="60" t="str">
        <f>TableData[Table Name]&amp;"-"&amp;(COUNTIF($B$1:TableData[[#This Row],[Table Name]],TableData[[#This Row],[Table Name]])-1)</f>
        <v>Product Transaction Nature-2</v>
      </c>
      <c r="B50" s="67" t="s">
        <v>1561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0" s="67" t="s">
        <v>1579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 x14ac:dyDescent="0.25">
      <c r="A51" s="60" t="str">
        <f>TableData[Table Name]&amp;"-"&amp;(COUNTIF($B$1:TableData[[#This Row],[Table Name]],TableData[[#This Row],[Table Name]])-1)</f>
        <v>Product Transaction Nature-3</v>
      </c>
      <c r="B51" s="67" t="s">
        <v>1561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1" s="67" t="s">
        <v>1580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 x14ac:dyDescent="0.25">
      <c r="A52" s="60" t="str">
        <f>TableData[Table Name]&amp;"-"&amp;(COUNTIF($B$1:TableData[[#This Row],[Table Name]],TableData[[#This Row],[Table Name]])-1)</f>
        <v>Product Transaction Nature-4</v>
      </c>
      <c r="B52" s="67" t="s">
        <v>1561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2" s="67" t="s">
        <v>1581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x14ac:dyDescent="0.25">
      <c r="A53" s="60" t="str">
        <f>TableData[Table Name]&amp;"-"&amp;(COUNTIF($B$1:TableData[[#This Row],[Table Name]],TableData[[#This Row],[Table Name]])-1)</f>
        <v>Product Transaction Nature-5</v>
      </c>
      <c r="B53" s="67" t="s">
        <v>1561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3" s="67" t="s">
        <v>1582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 x14ac:dyDescent="0.25">
      <c r="A54" s="60" t="str">
        <f>TableData[Table Name]&amp;"-"&amp;(COUNTIF($B$1:TableData[[#This Row],[Table Name]],TableData[[#This Row],[Table Name]])-1)</f>
        <v>Product Transaction Type-1</v>
      </c>
      <c r="B54" s="67" t="s">
        <v>1562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67" t="s">
        <v>1768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 x14ac:dyDescent="0.25">
      <c r="A55" s="60" t="str">
        <f>TableData[Table Name]&amp;"-"&amp;(COUNTIF($B$1:TableData[[#This Row],[Table Name]],TableData[[#This Row],[Table Name]])-1)</f>
        <v>Product Transaction Type-2</v>
      </c>
      <c r="B55" s="67" t="s">
        <v>1562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67" t="s">
        <v>1584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 x14ac:dyDescent="0.25">
      <c r="A56" s="60" t="str">
        <f>TableData[Table Name]&amp;"-"&amp;(COUNTIF($B$1:TableData[[#This Row],[Table Name]],TableData[[#This Row],[Table Name]])-1)</f>
        <v>Product Transaction Type-3</v>
      </c>
      <c r="B56" s="67" t="s">
        <v>1562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67" t="s">
        <v>1585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 x14ac:dyDescent="0.25">
      <c r="A57" s="60" t="str">
        <f>TableData[Table Name]&amp;"-"&amp;(COUNTIF($B$1:TableData[[#This Row],[Table Name]],TableData[[#This Row],[Table Name]])-1)</f>
        <v>Product Transaction Type-4</v>
      </c>
      <c r="B57" s="67" t="s">
        <v>1562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67" t="s">
        <v>1583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 x14ac:dyDescent="0.25">
      <c r="A58" s="60" t="str">
        <f>TableData[Table Name]&amp;"-"&amp;(COUNTIF($B$1:TableData[[#This Row],[Table Name]],TableData[[#This Row],[Table Name]])-1)</f>
        <v>Product Transaction Type-5</v>
      </c>
      <c r="B58" s="67" t="s">
        <v>1562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67" t="s">
        <v>1586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 x14ac:dyDescent="0.25">
      <c r="A59" s="60" t="str">
        <f>TableData[Table Name]&amp;"-"&amp;(COUNTIF($B$1:TableData[[#This Row],[Table Name]],TableData[[#This Row],[Table Name]])-1)</f>
        <v>Product Transaction Type-6</v>
      </c>
      <c r="B59" s="67" t="s">
        <v>1562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67" t="s">
        <v>1582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5">
      <c r="A60" s="60" t="str">
        <f>TableData[Table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1545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 x14ac:dyDescent="0.25">
      <c r="A61" s="60" t="str">
        <f>TableData[Table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61" s="67" t="s">
        <v>1736</v>
      </c>
      <c r="E61" s="67" t="s">
        <v>1732</v>
      </c>
      <c r="F61" s="67" t="s">
        <v>1737</v>
      </c>
      <c r="G61" s="67" t="s">
        <v>1738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5">
      <c r="A62" s="60" t="str">
        <f>TableData[Table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62" s="67" t="s">
        <v>1739</v>
      </c>
      <c r="E62" s="67" t="s">
        <v>1559</v>
      </c>
      <c r="F62" s="67" t="s">
        <v>1740</v>
      </c>
      <c r="G62" s="67" t="s">
        <v>1741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5">
      <c r="A63" s="60" t="str">
        <f>TableData[Table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63" s="67" t="s">
        <v>1593</v>
      </c>
      <c r="E63" s="67" t="s">
        <v>1742</v>
      </c>
      <c r="F63" s="67" t="s">
        <v>1596</v>
      </c>
      <c r="G63" s="67" t="s">
        <v>1743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 x14ac:dyDescent="0.25">
      <c r="A64" s="60" t="str">
        <f>TableData[Table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4" s="67" t="s">
        <v>1744</v>
      </c>
      <c r="E64" s="67" t="s">
        <v>1745</v>
      </c>
      <c r="F64" s="67" t="s">
        <v>1746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 x14ac:dyDescent="0.25">
      <c r="A65" s="60" t="str">
        <f>TableData[Table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x14ac:dyDescent="0.25">
      <c r="A66" s="60" t="str">
        <f>TableData[Table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 x14ac:dyDescent="0.25">
      <c r="A67" s="60" t="str">
        <f>TableData[Table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 x14ac:dyDescent="0.25">
      <c r="A68" s="60" t="str">
        <f>TableData[Table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34" workbookViewId="0">
      <selection activeCell="B71" sqref="B71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1463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1560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1624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1321</v>
      </c>
      <c r="B44" s="4" t="s">
        <v>1287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1563</v>
      </c>
      <c r="I44" s="93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1561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1563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1562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1563</v>
      </c>
      <c r="I46" s="93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1292</v>
      </c>
      <c r="B47" s="5" t="s">
        <v>1088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1563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1295</v>
      </c>
      <c r="B48" s="5" t="s">
        <v>914</v>
      </c>
      <c r="C48" s="5" t="str">
        <f>VLOOKUP(SeedMap[Table Name],Tables[],4,0)</f>
        <v>Milestone\SS\Model</v>
      </c>
      <c r="D48" s="5" t="str">
        <f>VLOOKUP(SeedMap[Table Name],Tables[],5,0)</f>
        <v>Tax</v>
      </c>
      <c r="E48" s="5" t="s">
        <v>161</v>
      </c>
      <c r="F48" s="5" t="s">
        <v>341</v>
      </c>
      <c r="G48" s="31">
        <v>2</v>
      </c>
      <c r="H48" s="8" t="s">
        <v>1563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1296</v>
      </c>
      <c r="B49" s="5" t="s">
        <v>980</v>
      </c>
      <c r="C49" s="5" t="str">
        <f>VLOOKUP(SeedMap[Table Name],Tables[],4,0)</f>
        <v>Milestone\SS\Model</v>
      </c>
      <c r="D49" s="5" t="str">
        <f>VLOOKUP(SeedMap[Table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1563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1297</v>
      </c>
      <c r="B50" s="5" t="s">
        <v>901</v>
      </c>
      <c r="C50" s="5" t="str">
        <f>VLOOKUP(SeedMap[Table Name],Tables[],4,0)</f>
        <v>Milestone\SS\Model</v>
      </c>
      <c r="D50" s="5" t="str">
        <f>VLOOKUP(SeedMap[Table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1563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1298</v>
      </c>
      <c r="B51" s="5" t="s">
        <v>861</v>
      </c>
      <c r="C51" s="5" t="str">
        <f>VLOOKUP(SeedMap[Table Name],Tables[],4,0)</f>
        <v>Milestone\SS\Model</v>
      </c>
      <c r="D51" s="5" t="str">
        <f>VLOOKUP(SeedMap[Table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1563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1299</v>
      </c>
      <c r="B52" s="5" t="s">
        <v>761</v>
      </c>
      <c r="C52" s="5" t="str">
        <f>VLOOKUP(SeedMap[Table Name],Tables[],4,0)</f>
        <v>Milestone\SS\Model</v>
      </c>
      <c r="D52" s="5" t="str">
        <f>VLOOKUP(SeedMap[Table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1563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1300</v>
      </c>
      <c r="B53" s="5" t="s">
        <v>760</v>
      </c>
      <c r="C53" s="5" t="str">
        <f>VLOOKUP(SeedMap[Table Name],Tables[],4,0)</f>
        <v>Milestone\SS\Model</v>
      </c>
      <c r="D53" s="5" t="str">
        <f>VLOOKUP(SeedMap[Table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1563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1301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1563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1302</v>
      </c>
      <c r="B55" s="5" t="s">
        <v>764</v>
      </c>
      <c r="C55" s="5" t="str">
        <f>VLOOKUP(SeedMap[Table Name],Tables[],4,0)</f>
        <v>Milestone\SS\Model</v>
      </c>
      <c r="D55" s="5" t="str">
        <f>VLOOKUP(SeedMap[Table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1563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1563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1563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1563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1306</v>
      </c>
      <c r="B59" s="5" t="s">
        <v>1288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1563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1563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1308</v>
      </c>
      <c r="B61" s="5" t="s">
        <v>762</v>
      </c>
      <c r="C61" s="5" t="str">
        <f>VLOOKUP(SeedMap[Table Name],Tables[],4,0)</f>
        <v>Milestone\SS\Model</v>
      </c>
      <c r="D61" s="5" t="str">
        <f>VLOOKUP(SeedMap[Table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1563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1311</v>
      </c>
      <c r="B62" s="5" t="s">
        <v>765</v>
      </c>
      <c r="C62" s="5" t="str">
        <f>VLOOKUP(SeedMap[Table Name],Tables[],4,0)</f>
        <v>Milestone\SS\Model</v>
      </c>
      <c r="D62" s="5" t="str">
        <f>VLOOKUP(SeedMap[Table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1563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1312</v>
      </c>
      <c r="B63" s="5" t="s">
        <v>909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1563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1313</v>
      </c>
      <c r="B64" s="5" t="s">
        <v>910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1563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1314</v>
      </c>
      <c r="B65" s="5" t="s">
        <v>1067</v>
      </c>
      <c r="C65" s="5" t="str">
        <f>VLOOKUP(SeedMap[Table Name],Tables[],4,0)</f>
        <v>Milestone\SS\Model</v>
      </c>
      <c r="D65" s="5" t="str">
        <f>VLOOKUP(SeedMap[Table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1563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5" t="s">
        <v>1315</v>
      </c>
      <c r="B66" s="5" t="s">
        <v>1068</v>
      </c>
      <c r="C66" s="5" t="str">
        <f>VLOOKUP(SeedMap[Table Name],Tables[],4,0)</f>
        <v>Milestone\SS\Model</v>
      </c>
      <c r="D66" s="5" t="str">
        <f>VLOOKUP(SeedMap[Table Name],Tables[],5,0)</f>
        <v>DData</v>
      </c>
      <c r="E66" s="5" t="s">
        <v>161</v>
      </c>
      <c r="F66" s="5" t="s">
        <v>341</v>
      </c>
      <c r="G66" s="31">
        <v>2</v>
      </c>
      <c r="H66" s="8" t="s">
        <v>1563</v>
      </c>
      <c r="I66" s="31"/>
      <c r="J66" s="8" t="str">
        <f>IF(ISNUMBER(SeedMap[Last ID]),"\DB::statement('ALTER TABLE `" &amp;VLOOKUP(SeedMap[[#This Row],[Table Name]],Tables[[Name]:[Table]],2,0) &amp; "`  AUTO_INCREMENT=" &amp; SeedMap[Last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5" t="s">
        <v>1316</v>
      </c>
      <c r="B67" s="5" t="s">
        <v>1085</v>
      </c>
      <c r="C67" s="5" t="str">
        <f>VLOOKUP(SeedMap[Table Name],Tables[],4,0)</f>
        <v>Milestone\SS\Model</v>
      </c>
      <c r="D67" s="5" t="str">
        <f>VLOOKUP(SeedMap[Table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1563</v>
      </c>
      <c r="I67" s="31"/>
      <c r="J67" s="8" t="str">
        <f>IF(ISNUMBER(SeedMap[Last ID]),"\DB::statement('ALTER TABLE `" &amp;VLOOKUP(SeedMap[[#This Row],[Table Name]],Tables[[Name]:[Table]],2,0) &amp; "`  AUTO_INCREMENT=" &amp; SeedMap[Last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5" t="s">
        <v>1317</v>
      </c>
      <c r="B68" s="5" t="s">
        <v>961</v>
      </c>
      <c r="C68" s="5" t="str">
        <f>VLOOKUP(SeedMap[Table Name],Tables[],4,0)</f>
        <v>Milestone\SS\Model</v>
      </c>
      <c r="D68" s="5" t="str">
        <f>VLOOKUP(SeedMap[Table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1563</v>
      </c>
      <c r="I68" s="31"/>
      <c r="J68" s="8" t="str">
        <f>IF(ISNUMBER(SeedMap[Last ID]),"\DB::statement('ALTER TABLE `" &amp;VLOOKUP(SeedMap[[#This Row],[Table Name]],Tables[[Name]:[Table]],2,0) &amp; "`  AUTO_INCREMENT=" &amp; SeedMap[Last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5" t="s">
        <v>1318</v>
      </c>
      <c r="B69" s="5" t="s">
        <v>962</v>
      </c>
      <c r="C69" s="5" t="str">
        <f>VLOOKUP(SeedMap[Table Name],Tables[],4,0)</f>
        <v>Milestone\SS\Model</v>
      </c>
      <c r="D69" s="5" t="str">
        <f>VLOOKUP(SeedMap[Table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1563</v>
      </c>
      <c r="I69" s="31"/>
      <c r="J69" s="8" t="str">
        <f>IF(ISNUMBER(SeedMap[Last ID]),"\DB::statement('ALTER TABLE `" &amp;VLOOKUP(SeedMap[[#This Row],[Table Name]],Tables[[Name]:[Table]],2,0) &amp; "`  AUTO_INCREMENT=" &amp; SeedMap[Last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4" t="s">
        <v>1319</v>
      </c>
      <c r="B70" s="4" t="s">
        <v>917</v>
      </c>
      <c r="C70" s="4" t="str">
        <f>VLOOKUP(SeedMap[Table Name],Tables[],4,0)</f>
        <v>Milestone\SS\Model</v>
      </c>
      <c r="D70" s="4" t="str">
        <f>VLOOKUP(SeedMap[Table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1563</v>
      </c>
      <c r="I70" s="93"/>
      <c r="J70" s="7" t="str">
        <f>IF(ISNUMBER(SeedMap[Last ID]),"\DB::statement('ALTER TABLE `" &amp;VLOOKUP(SeedMap[[#This Row],[Table Name]],Tables[[Name]:[Table]],2,0) &amp; "`  AUTO_INCREMENT=" &amp; SeedMap[Last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4" t="s">
        <v>1817</v>
      </c>
      <c r="B71" s="4" t="s">
        <v>1783</v>
      </c>
      <c r="C71" s="4" t="str">
        <f>VLOOKUP(SeedMap[Table Name],Tables[],4,0)</f>
        <v>Milestone\SS\Model</v>
      </c>
      <c r="D71" s="4" t="str">
        <f>VLOOKUP(SeedMap[Table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1563</v>
      </c>
      <c r="I71" s="93"/>
      <c r="J71" s="7" t="str">
        <f>IF(ISNUMBER(SeedMap[Last ID]),"\DB::statement('ALTER TABLE `" &amp;VLOOKUP(SeedMap[[#This Row],[Table Name]],Tables[[Name]:[Table]],2,0) &amp; "`  AUTO_INCREMENT=" &amp; SeedMap[Last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60" workbookViewId="0">
      <selection activeCell="B6" sqref="B6:R7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3" t="s">
        <v>165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\Milestone\Appframe\Model\ResourceRelation::query()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 x14ac:dyDescent="0.25">
      <c r="A2" s="113"/>
      <c r="B2" s="113"/>
      <c r="C2" s="113"/>
      <c r="D2" s="113"/>
      <c r="E2" s="114" t="str">
        <f>VLOOKUP($A$1,SeedMap[],5,0)</f>
        <v>RelationTable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 x14ac:dyDescent="0.25">
      <c r="A3" s="113"/>
      <c r="B3" s="113"/>
      <c r="C3" s="113"/>
      <c r="D3" s="113"/>
      <c r="E3" s="114" t="str">
        <f>VLOOKUP($A$1,SeedMap[],6,0)</f>
        <v>[[Primary]:[Relate Id]]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 x14ac:dyDescent="0.25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 x14ac:dyDescent="0.25">
      <c r="A8" s="24"/>
      <c r="B8" s="112" t="str">
        <f>$E$1</f>
        <v>\Milestone\Appframe\Model\ResourceRelation::query()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'305104', </v>
      </c>
      <c r="E9" s="50" t="str">
        <f t="shared" ca="1" si="2"/>
        <v xml:space="preserve">'name' =&gt; 'TaxDetail', </v>
      </c>
      <c r="F9" s="50" t="str">
        <f t="shared" ca="1" si="2"/>
        <v xml:space="preserve">'description' =&gt; 'Details and sub taxes', </v>
      </c>
      <c r="G9" s="50" t="str">
        <f t="shared" ca="1" si="2"/>
        <v xml:space="preserve">'method' =&gt; 'Detail', </v>
      </c>
      <c r="H9" s="50" t="str">
        <f t="shared" ca="1" si="2"/>
        <v xml:space="preserve">'type' =&gt; 'hasMany', </v>
      </c>
      <c r="I9" s="50" t="str">
        <f t="shared" ca="1" si="2"/>
        <v xml:space="preserve">'relate_resource' =&gt; '305105',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'305105', </v>
      </c>
      <c r="E10" s="50" t="str">
        <f t="shared" ca="1" si="2"/>
        <v xml:space="preserve">'name' =&gt; 'Tax', </v>
      </c>
      <c r="F10" s="50" t="str">
        <f t="shared" ca="1" si="2"/>
        <v xml:space="preserve">'description' =&gt; 'Detail of Tax', </v>
      </c>
      <c r="G10" s="50" t="str">
        <f t="shared" ca="1" si="2"/>
        <v xml:space="preserve">'method' =&gt; 'Tax', </v>
      </c>
      <c r="H10" s="50" t="str">
        <f t="shared" ca="1" si="2"/>
        <v xml:space="preserve">'type' =&gt; 'belongsTo', </v>
      </c>
      <c r="I10" s="50" t="str">
        <f t="shared" ca="1" si="2"/>
        <v xml:space="preserve">'relate_resource' =&gt; '305104',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'305107', </v>
      </c>
      <c r="E11" s="50" t="str">
        <f t="shared" ca="1" si="2"/>
        <v xml:space="preserve">'name' =&gt; 'Tax', </v>
      </c>
      <c r="F11" s="50" t="str">
        <f t="shared" ca="1" si="2"/>
        <v xml:space="preserve">'description' =&gt; 'Detail of Tax', </v>
      </c>
      <c r="G11" s="50" t="str">
        <f t="shared" ca="1" si="2"/>
        <v xml:space="preserve">'method' =&gt; 'Tax',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'305104',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'305108', </v>
      </c>
      <c r="E12" s="50" t="str">
        <f t="shared" ca="1" si="2"/>
        <v xml:space="preserve">'name' =&gt; 'Belongs', </v>
      </c>
      <c r="F12" s="50" t="str">
        <f t="shared" ca="1" si="2"/>
        <v xml:space="preserve">'description' =&gt; 'Detail of main group this group belongs', </v>
      </c>
      <c r="G12" s="50" t="str">
        <f t="shared" ca="1" si="2"/>
        <v xml:space="preserve">'method' =&gt; 'Belongs',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'305108',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'305108', </v>
      </c>
      <c r="E13" s="50" t="str">
        <f t="shared" ca="1" si="2"/>
        <v xml:space="preserve">'name' =&gt; 'Parent', </v>
      </c>
      <c r="F13" s="50" t="str">
        <f t="shared" ca="1" si="2"/>
        <v xml:space="preserve">'description' =&gt; 'The parent group details of this group', </v>
      </c>
      <c r="G13" s="50" t="str">
        <f t="shared" ca="1" si="2"/>
        <v xml:space="preserve">'method' =&gt; 'Parent',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'305108',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'305108', </v>
      </c>
      <c r="E14" s="50" t="str">
        <f t="shared" ca="1" si="2"/>
        <v xml:space="preserve">'name' =&gt; 'Tax01', </v>
      </c>
      <c r="F14" s="50" t="str">
        <f t="shared" ca="1" si="2"/>
        <v xml:space="preserve">'description' =&gt; 'Details of Tax for this group', </v>
      </c>
      <c r="G14" s="50" t="str">
        <f t="shared" ca="1" si="2"/>
        <v xml:space="preserve">'method' =&gt; 'Tax', </v>
      </c>
      <c r="H14" s="50" t="str">
        <f t="shared" ca="1" si="2"/>
        <v xml:space="preserve">'type' =&gt; 'belongsTo', </v>
      </c>
      <c r="I14" s="50" t="str">
        <f t="shared" ca="1" si="2"/>
        <v xml:space="preserve">'relate_resource' =&gt; '305104',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'305108', </v>
      </c>
      <c r="E15" s="50" t="str">
        <f t="shared" ca="1" si="2"/>
        <v xml:space="preserve">'name' =&gt; 'Tax02', </v>
      </c>
      <c r="F15" s="50" t="str">
        <f t="shared" ca="1" si="2"/>
        <v xml:space="preserve">'description' =&gt; 'Details of Sub Tax for this group', </v>
      </c>
      <c r="G15" s="50" t="str">
        <f t="shared" ca="1" si="2"/>
        <v xml:space="preserve">'method' =&gt; 'Tax2', </v>
      </c>
      <c r="H15" s="50" t="str">
        <f t="shared" ca="1" si="2"/>
        <v xml:space="preserve">'type' =&gt; 'belongsTo', </v>
      </c>
      <c r="I15" s="50" t="str">
        <f t="shared" ca="1" si="2"/>
        <v xml:space="preserve">'relate_resource' =&gt; '305104',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'305108', </v>
      </c>
      <c r="E16" s="50" t="str">
        <f t="shared" ca="1" si="2"/>
        <v xml:space="preserve">'name' =&gt; 'ProductsAsOfGroup01', </v>
      </c>
      <c r="F16" s="50" t="str">
        <f t="shared" ca="1" si="2"/>
        <v xml:space="preserve">'description' =&gt; 'Products belongs to this group via group 01', </v>
      </c>
      <c r="G16" s="50" t="str">
        <f t="shared" ca="1" si="2"/>
        <v xml:space="preserve">'method' =&gt; 'ProductsAsOfGroup01', </v>
      </c>
      <c r="H16" s="50" t="str">
        <f t="shared" ca="1" si="2"/>
        <v xml:space="preserve">'type' =&gt; 'hasMany', </v>
      </c>
      <c r="I16" s="50" t="str">
        <f t="shared" ca="1" si="2"/>
        <v xml:space="preserve">'relate_resource' =&gt; '305109',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'305108', </v>
      </c>
      <c r="E17" s="50" t="str">
        <f t="shared" ca="1" si="2"/>
        <v xml:space="preserve">'name' =&gt; 'ProductsAsOfGroup02', </v>
      </c>
      <c r="F17" s="50" t="str">
        <f t="shared" ca="1" si="2"/>
        <v xml:space="preserve">'description' =&gt; 'Products belongs to this group via group 02', </v>
      </c>
      <c r="G17" s="50" t="str">
        <f t="shared" ca="1" si="2"/>
        <v xml:space="preserve">'method' =&gt; 'ProductsAsOfGroup02', </v>
      </c>
      <c r="H17" s="50" t="str">
        <f t="shared" ca="1" si="2"/>
        <v xml:space="preserve">'type' =&gt; 'hasMany', </v>
      </c>
      <c r="I17" s="50" t="str">
        <f t="shared" ca="1" si="2"/>
        <v xml:space="preserve">'relate_resource' =&gt; '305109',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'305108', </v>
      </c>
      <c r="E18" s="50" t="str">
        <f t="shared" ca="1" si="2"/>
        <v xml:space="preserve">'name' =&gt; 'ProductsAsOfGroup03', </v>
      </c>
      <c r="F18" s="50" t="str">
        <f t="shared" ca="1" si="2"/>
        <v xml:space="preserve">'description' =&gt; 'Products belongs to this group via group 03', </v>
      </c>
      <c r="G18" s="50" t="str">
        <f t="shared" ca="1" si="2"/>
        <v xml:space="preserve">'method' =&gt; 'ProductsAsOfGroup03', </v>
      </c>
      <c r="H18" s="50" t="str">
        <f t="shared" ca="1" si="2"/>
        <v xml:space="preserve">'type' =&gt; 'hasMany', </v>
      </c>
      <c r="I18" s="50" t="str">
        <f t="shared" ca="1" si="2"/>
        <v xml:space="preserve">'relate_resource' =&gt; '305109',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'305108', </v>
      </c>
      <c r="E19" s="50" t="str">
        <f t="shared" ca="1" si="2"/>
        <v xml:space="preserve">'name' =&gt; 'ProductsAsOfGroup04', </v>
      </c>
      <c r="F19" s="50" t="str">
        <f t="shared" ca="1" si="2"/>
        <v xml:space="preserve">'description' =&gt; 'Products belongs to this group via group 04', </v>
      </c>
      <c r="G19" s="50" t="str">
        <f t="shared" ca="1" si="2"/>
        <v xml:space="preserve">'method' =&gt; 'ProductsAsOfGroup04', </v>
      </c>
      <c r="H19" s="50" t="str">
        <f t="shared" ca="1" si="2"/>
        <v xml:space="preserve">'type' =&gt; 'hasMany', </v>
      </c>
      <c r="I19" s="50" t="str">
        <f t="shared" ca="1" si="2"/>
        <v xml:space="preserve">'relate_resource' =&gt; '305109',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'305108', </v>
      </c>
      <c r="E20" s="50" t="str">
        <f t="shared" ca="1" si="2"/>
        <v xml:space="preserve">'name' =&gt; 'ProductsAsOfGroup05', </v>
      </c>
      <c r="F20" s="50" t="str">
        <f t="shared" ca="1" si="2"/>
        <v xml:space="preserve">'description' =&gt; 'Products belongs to this group via group 05', </v>
      </c>
      <c r="G20" s="50" t="str">
        <f t="shared" ca="1" si="2"/>
        <v xml:space="preserve">'method' =&gt; 'ProductsAsOfGroup05', </v>
      </c>
      <c r="H20" s="50" t="str">
        <f t="shared" ca="1" si="2"/>
        <v xml:space="preserve">'type' =&gt; 'hasMany', </v>
      </c>
      <c r="I20" s="50" t="str">
        <f t="shared" ca="1" si="2"/>
        <v xml:space="preserve">'relate_resource' =&gt; '305109',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'305108', </v>
      </c>
      <c r="E21" s="50" t="str">
        <f t="shared" ca="1" si="2"/>
        <v xml:space="preserve">'name' =&gt; 'ProductsAsOfGroup06', </v>
      </c>
      <c r="F21" s="50" t="str">
        <f t="shared" ca="1" si="2"/>
        <v xml:space="preserve">'description' =&gt; 'Products belongs to this group via group 06', </v>
      </c>
      <c r="G21" s="50" t="str">
        <f t="shared" ca="1" si="2"/>
        <v xml:space="preserve">'method' =&gt; 'ProductsAsOfGroup06', </v>
      </c>
      <c r="H21" s="50" t="str">
        <f t="shared" ca="1" si="2"/>
        <v xml:space="preserve">'type' =&gt; 'hasMany', </v>
      </c>
      <c r="I21" s="50" t="str">
        <f t="shared" ca="1" si="2"/>
        <v xml:space="preserve">'relate_resource' =&gt; '305109',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'305108', </v>
      </c>
      <c r="E22" s="50" t="str">
        <f t="shared" ca="1" si="2"/>
        <v xml:space="preserve">'name' =&gt; 'ProductsAsOfGroup07', </v>
      </c>
      <c r="F22" s="50" t="str">
        <f t="shared" ca="1" si="2"/>
        <v xml:space="preserve">'description' =&gt; 'Products belongs to this group via group 07', </v>
      </c>
      <c r="G22" s="50" t="str">
        <f t="shared" ca="1" si="2"/>
        <v xml:space="preserve">'method' =&gt; 'ProductsAsOfGroup07', </v>
      </c>
      <c r="H22" s="50" t="str">
        <f t="shared" ca="1" si="2"/>
        <v xml:space="preserve">'type' =&gt; 'hasMany', </v>
      </c>
      <c r="I22" s="50" t="str">
        <f t="shared" ca="1" si="2"/>
        <v xml:space="preserve">'relate_resource' =&gt; '305109',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'305108', </v>
      </c>
      <c r="E23" s="50" t="str">
        <f t="shared" ca="1" si="2"/>
        <v xml:space="preserve">'name' =&gt; 'ProductsAsOfGroup08', </v>
      </c>
      <c r="F23" s="50" t="str">
        <f t="shared" ca="1" si="2"/>
        <v xml:space="preserve">'description' =&gt; 'Products belongs to this group via group 08', </v>
      </c>
      <c r="G23" s="50" t="str">
        <f t="shared" ca="1" si="2"/>
        <v xml:space="preserve">'method' =&gt; 'ProductsAsOfGroup08', </v>
      </c>
      <c r="H23" s="50" t="str">
        <f t="shared" ca="1" si="2"/>
        <v xml:space="preserve">'type' =&gt; 'hasMany', </v>
      </c>
      <c r="I23" s="50" t="str">
        <f t="shared" ca="1" si="2"/>
        <v xml:space="preserve">'relate_resource' =&gt; '305109',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'305108', </v>
      </c>
      <c r="E24" s="50" t="str">
        <f t="shared" ca="1" si="2"/>
        <v xml:space="preserve">'name' =&gt; 'ProductsAsOfGroup09', </v>
      </c>
      <c r="F24" s="50" t="str">
        <f t="shared" ca="1" si="2"/>
        <v xml:space="preserve">'description' =&gt; 'Products belongs to this group via group 09', </v>
      </c>
      <c r="G24" s="50" t="str">
        <f t="shared" ca="1" si="2"/>
        <v xml:space="preserve">'method' =&gt; 'ProductsAsOfGroup09', </v>
      </c>
      <c r="H24" s="50" t="str">
        <f t="shared" ca="1" si="2"/>
        <v xml:space="preserve">'type' =&gt; 'hasMany', </v>
      </c>
      <c r="I24" s="50" t="str">
        <f t="shared" ca="1" si="2"/>
        <v xml:space="preserve">'relate_resource' =&gt; '305109',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'305108', </v>
      </c>
      <c r="E25" s="50" t="str">
        <f t="shared" ca="1" si="4"/>
        <v xml:space="preserve">'name' =&gt; 'ProductsAsOfGroup10', </v>
      </c>
      <c r="F25" s="50" t="str">
        <f t="shared" ca="1" si="4"/>
        <v xml:space="preserve">'description' =&gt; 'Products belongs to this group via group 10', </v>
      </c>
      <c r="G25" s="50" t="str">
        <f t="shared" ca="1" si="4"/>
        <v xml:space="preserve">'method' =&gt; 'ProductsAsOfGroup10', </v>
      </c>
      <c r="H25" s="50" t="str">
        <f t="shared" ca="1" si="4"/>
        <v xml:space="preserve">'type' =&gt; 'hasMany', </v>
      </c>
      <c r="I25" s="50" t="str">
        <f t="shared" ca="1" si="4"/>
        <v xml:space="preserve">'relate_resource' =&gt; '305109',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'305110', </v>
      </c>
      <c r="E26" s="50" t="str">
        <f t="shared" ca="1" si="4"/>
        <v xml:space="preserve">'name' =&gt; 'Items', </v>
      </c>
      <c r="F26" s="50" t="str">
        <f t="shared" ca="1" si="4"/>
        <v xml:space="preserve">'description' =&gt; 'Each items of this pricelist', </v>
      </c>
      <c r="G26" s="50" t="str">
        <f t="shared" ca="1" si="4"/>
        <v xml:space="preserve">'method' =&gt; 'Items',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'305111',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'305111', </v>
      </c>
      <c r="E27" s="50" t="str">
        <f t="shared" ca="1" si="4"/>
        <v xml:space="preserve">'name' =&gt; 'Pricelist', </v>
      </c>
      <c r="F27" s="50" t="str">
        <f t="shared" ca="1" si="4"/>
        <v xml:space="preserve">'description' =&gt; 'Details of pricelist this item belongs to', </v>
      </c>
      <c r="G27" s="50" t="str">
        <f t="shared" ca="1" si="4"/>
        <v xml:space="preserve">'method' =&gt; 'Pricelist', </v>
      </c>
      <c r="H27" s="50" t="str">
        <f t="shared" ca="1" si="4"/>
        <v xml:space="preserve">'type' =&gt; 'belongsTo', </v>
      </c>
      <c r="I27" s="50" t="str">
        <f t="shared" ca="1" si="4"/>
        <v xml:space="preserve">'relate_resource' =&gt; '305110',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'305111', </v>
      </c>
      <c r="E28" s="50" t="str">
        <f t="shared" ca="1" si="4"/>
        <v xml:space="preserve">'name' =&gt; 'Product', </v>
      </c>
      <c r="F28" s="50" t="str">
        <f t="shared" ca="1" si="4"/>
        <v xml:space="preserve">'description' =&gt; 'Details of product this item consist of', </v>
      </c>
      <c r="G28" s="50" t="str">
        <f t="shared" ca="1" si="4"/>
        <v xml:space="preserve">'method' =&gt; 'Product', </v>
      </c>
      <c r="H28" s="50" t="str">
        <f t="shared" ca="1" si="4"/>
        <v xml:space="preserve">'type' =&gt; 'belongsTo', </v>
      </c>
      <c r="I28" s="50" t="str">
        <f t="shared" ca="1" si="4"/>
        <v xml:space="preserve">'relate_resource' =&gt; '305109',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'305114', </v>
      </c>
      <c r="E29" s="50" t="str">
        <f t="shared" ca="1" si="4"/>
        <v xml:space="preserve">'name' =&gt; 'Area', </v>
      </c>
      <c r="F29" s="50" t="str">
        <f t="shared" ca="1" si="4"/>
        <v xml:space="preserve">'description' =&gt; 'Details of area', </v>
      </c>
      <c r="G29" s="50" t="str">
        <f t="shared" ca="1" si="4"/>
        <v xml:space="preserve">'method' =&gt; 'Area', </v>
      </c>
      <c r="H29" s="50" t="str">
        <f t="shared" ca="1" si="4"/>
        <v xml:space="preserve">'type' =&gt; 'belongsTo', </v>
      </c>
      <c r="I29" s="50" t="str">
        <f t="shared" ca="1" si="4"/>
        <v xml:space="preserve">'relate_resource' =&gt; '305113',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'305114', </v>
      </c>
      <c r="E30" s="50" t="str">
        <f t="shared" ca="1" si="4"/>
        <v xml:space="preserve">'name' =&gt; 'Customer', </v>
      </c>
      <c r="F30" s="50" t="str">
        <f t="shared" ca="1" si="4"/>
        <v xml:space="preserve">'description' =&gt; 'Details of customer', </v>
      </c>
      <c r="G30" s="50" t="str">
        <f t="shared" ca="1" si="4"/>
        <v xml:space="preserve">'method' =&gt; 'Customer', </v>
      </c>
      <c r="H30" s="50" t="str">
        <f t="shared" ca="1" si="4"/>
        <v xml:space="preserve">'type' =&gt; 'belongsTo', </v>
      </c>
      <c r="I30" s="50" t="str">
        <f t="shared" ca="1" si="4"/>
        <v xml:space="preserve">'relate_resource' =&gt; '305101',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'305113', </v>
      </c>
      <c r="E31" s="50" t="str">
        <f t="shared" ca="1" si="4"/>
        <v xml:space="preserve">'name' =&gt; 'User', </v>
      </c>
      <c r="F31" s="50" t="str">
        <f t="shared" ca="1" si="4"/>
        <v xml:space="preserve">'description' =&gt; 'Details of user', </v>
      </c>
      <c r="G31" s="50" t="str">
        <f t="shared" ca="1" si="4"/>
        <v xml:space="preserve">'method' =&gt; 'User', </v>
      </c>
      <c r="H31" s="50" t="str">
        <f t="shared" ca="1" si="4"/>
        <v xml:space="preserve">'type' =&gt; 'belongsToMany', </v>
      </c>
      <c r="I31" s="50" t="str">
        <f t="shared" ca="1" si="4"/>
        <v xml:space="preserve">'relate_resource' =&gt; '305101',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'305103', </v>
      </c>
      <c r="E32" s="50" t="str">
        <f t="shared" ca="1" si="4"/>
        <v xml:space="preserve">'name' =&gt; 'Users', </v>
      </c>
      <c r="F32" s="50" t="str">
        <f t="shared" ca="1" si="4"/>
        <v xml:space="preserve">'description' =&gt; 'Users list corresponding to a settings', </v>
      </c>
      <c r="G32" s="50" t="str">
        <f t="shared" ca="1" si="4"/>
        <v xml:space="preserve">'method' =&gt; 'Users',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'305115',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'305101', </v>
      </c>
      <c r="E33" s="50" t="str">
        <f t="shared" ca="1" si="4"/>
        <v xml:space="preserve">'name' =&gt; 'Area', </v>
      </c>
      <c r="F33" s="50" t="str">
        <f t="shared" ca="1" si="4"/>
        <v xml:space="preserve">'description' =&gt; 'Details of area', </v>
      </c>
      <c r="G33" s="50" t="str">
        <f t="shared" ca="1" si="4"/>
        <v xml:space="preserve">'method' =&gt; 'Area', </v>
      </c>
      <c r="H33" s="50" t="str">
        <f t="shared" ca="1" si="4"/>
        <v xml:space="preserve">'type' =&gt; 'belongsToMany', </v>
      </c>
      <c r="I33" s="50" t="str">
        <f t="shared" ca="1" si="4"/>
        <v xml:space="preserve">'relate_resource' =&gt; '305113',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'305115', </v>
      </c>
      <c r="E34" s="50" t="str">
        <f t="shared" ca="1" si="4"/>
        <v xml:space="preserve">'name' =&gt; 'Settings', </v>
      </c>
      <c r="F34" s="50" t="str">
        <f t="shared" ca="1" si="4"/>
        <v xml:space="preserve">'description' =&gt; 'Details of settings this setting belongs to', </v>
      </c>
      <c r="G34" s="50" t="str">
        <f t="shared" ca="1" si="4"/>
        <v xml:space="preserve">'method' =&gt; 'Settings', </v>
      </c>
      <c r="H34" s="50" t="str">
        <f t="shared" ca="1" si="4"/>
        <v xml:space="preserve">'type' =&gt; 'belongsTo', </v>
      </c>
      <c r="I34" s="50" t="str">
        <f t="shared" ca="1" si="4"/>
        <v xml:space="preserve">'relate_resource' =&gt; '305103',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'305101', </v>
      </c>
      <c r="E35" s="50" t="str">
        <f t="shared" ca="1" si="4"/>
        <v xml:space="preserve">'name' =&gt; 'Settings', </v>
      </c>
      <c r="F35" s="50" t="str">
        <f t="shared" ca="1" si="4"/>
        <v xml:space="preserve">'description' =&gt; 'Settings assigned for a user', </v>
      </c>
      <c r="G35" s="50" t="str">
        <f t="shared" ca="1" si="4"/>
        <v xml:space="preserve">'method' =&gt; 'Settings', </v>
      </c>
      <c r="H35" s="50" t="str">
        <f t="shared" ca="1" si="4"/>
        <v xml:space="preserve">'type' =&gt; 'hasMany', </v>
      </c>
      <c r="I35" s="50" t="str">
        <f t="shared" ca="1" si="4"/>
        <v xml:space="preserve">'relate_resource' =&gt; '305115',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'305115', </v>
      </c>
      <c r="E36" s="50" t="str">
        <f t="shared" ca="1" si="4"/>
        <v xml:space="preserve">'name' =&gt; 'User', </v>
      </c>
      <c r="F36" s="50" t="str">
        <f t="shared" ca="1" si="4"/>
        <v xml:space="preserve">'description' =&gt; 'Details of user this settings belongs to', </v>
      </c>
      <c r="G36" s="50" t="str">
        <f t="shared" ca="1" si="4"/>
        <v xml:space="preserve">'method' =&gt; 'User', </v>
      </c>
      <c r="H36" s="50" t="str">
        <f t="shared" ca="1" si="4"/>
        <v xml:space="preserve">'type' =&gt; 'belongsTo', </v>
      </c>
      <c r="I36" s="50" t="str">
        <f t="shared" ca="1" si="4"/>
        <v xml:space="preserve">'relate_resource' =&gt; '305101',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'305101', </v>
      </c>
      <c r="E37" s="50" t="str">
        <f t="shared" ca="1" si="4"/>
        <v xml:space="preserve">'name' =&gt; 'StoreAndArea', </v>
      </c>
      <c r="F37" s="50" t="str">
        <f t="shared" ca="1" si="4"/>
        <v xml:space="preserve">'description' =&gt; 'Store and Areas assigned for a user', </v>
      </c>
      <c r="G37" s="50" t="str">
        <f t="shared" ca="1" si="4"/>
        <v xml:space="preserve">'method' =&gt; 'StoreAndArea', </v>
      </c>
      <c r="H37" s="50" t="str">
        <f t="shared" ca="1" si="4"/>
        <v xml:space="preserve">'type' =&gt; 'hasMany', </v>
      </c>
      <c r="I37" s="50" t="str">
        <f t="shared" ca="1" si="4"/>
        <v xml:space="preserve">'relate_resource' =&gt; '305116',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'305116', </v>
      </c>
      <c r="E38" s="50" t="str">
        <f t="shared" ca="1" si="4"/>
        <v xml:space="preserve">'name' =&gt; 'Area', </v>
      </c>
      <c r="F38" s="50" t="str">
        <f t="shared" ca="1" si="4"/>
        <v xml:space="preserve">'description' =&gt; 'Area details', </v>
      </c>
      <c r="G38" s="50" t="str">
        <f t="shared" ca="1" si="4"/>
        <v xml:space="preserve">'method' =&gt; 'Area',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'305113',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'305116', </v>
      </c>
      <c r="E39" s="50" t="str">
        <f t="shared" ca="1" si="4"/>
        <v xml:space="preserve">'name' =&gt; 'Store', </v>
      </c>
      <c r="F39" s="50" t="str">
        <f t="shared" ca="1" si="4"/>
        <v xml:space="preserve">'description' =&gt; 'Store Details', </v>
      </c>
      <c r="G39" s="50" t="str">
        <f t="shared" ca="1" si="4"/>
        <v xml:space="preserve">'method' =&gt; 'Store',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'305112',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'305116', </v>
      </c>
      <c r="E40" s="50" t="str">
        <f t="shared" ca="1" si="4"/>
        <v xml:space="preserve">'name' =&gt; 'User', </v>
      </c>
      <c r="F40" s="50" t="str">
        <f t="shared" ca="1" si="4"/>
        <v xml:space="preserve">'description' =&gt; 'User Details', </v>
      </c>
      <c r="G40" s="50" t="str">
        <f t="shared" ca="1" si="4"/>
        <v xml:space="preserve">'method' =&gt; 'User',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'305101',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'305112', </v>
      </c>
      <c r="E41" s="50" t="str">
        <f t="shared" ca="1" si="6"/>
        <v xml:space="preserve">'name' =&gt; 'Users', </v>
      </c>
      <c r="F41" s="50" t="str">
        <f t="shared" ca="1" si="6"/>
        <v xml:space="preserve">'description' =&gt; 'Users assigned to this store', </v>
      </c>
      <c r="G41" s="50" t="str">
        <f t="shared" ca="1" si="6"/>
        <v xml:space="preserve">'method' =&gt; 'Users', </v>
      </c>
      <c r="H41" s="50" t="str">
        <f t="shared" ca="1" si="6"/>
        <v xml:space="preserve">'type' =&gt; 'belongsToMany', </v>
      </c>
      <c r="I41" s="50" t="str">
        <f t="shared" ca="1" si="6"/>
        <v xml:space="preserve">'relate_resource' =&gt; '305101',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'305113', </v>
      </c>
      <c r="E42" s="50" t="str">
        <f t="shared" ca="1" si="6"/>
        <v xml:space="preserve">'name' =&gt; 'StoreAndUser', </v>
      </c>
      <c r="F42" s="50" t="str">
        <f t="shared" ca="1" si="6"/>
        <v xml:space="preserve">'description' =&gt; 'Store and Users assigned to a area', </v>
      </c>
      <c r="G42" s="50" t="str">
        <f t="shared" ca="1" si="6"/>
        <v xml:space="preserve">'method' =&gt; 'StoreAndUser', </v>
      </c>
      <c r="H42" s="50" t="str">
        <f t="shared" ca="1" si="6"/>
        <v xml:space="preserve">'type' =&gt; 'hasMany', </v>
      </c>
      <c r="I42" s="50" t="str">
        <f t="shared" ca="1" si="6"/>
        <v xml:space="preserve">'relate_resource' =&gt; '305116',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'305120', </v>
      </c>
      <c r="E43" s="50" t="str">
        <f t="shared" ca="1" si="6"/>
        <v xml:space="preserve">'name' =&gt; 'Product', </v>
      </c>
      <c r="F43" s="50" t="str">
        <f t="shared" ca="1" si="6"/>
        <v xml:space="preserve">'description' =&gt; 'Details of product', </v>
      </c>
      <c r="G43" s="50" t="str">
        <f t="shared" ca="1" si="6"/>
        <v xml:space="preserve">'method' =&gt; 'Product', </v>
      </c>
      <c r="H43" s="50" t="str">
        <f t="shared" ca="1" si="6"/>
        <v xml:space="preserve">'type' =&gt; 'belongsTo', </v>
      </c>
      <c r="I43" s="50" t="str">
        <f t="shared" ca="1" si="6"/>
        <v xml:space="preserve">'relate_resource' =&gt; '305109',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'305120', </v>
      </c>
      <c r="E44" s="50" t="str">
        <f t="shared" ca="1" si="6"/>
        <v xml:space="preserve">'name' =&gt; 'Store', </v>
      </c>
      <c r="F44" s="50" t="str">
        <f t="shared" ca="1" si="6"/>
        <v xml:space="preserve">'description' =&gt; 'Details of store', </v>
      </c>
      <c r="G44" s="50" t="str">
        <f t="shared" ca="1" si="6"/>
        <v xml:space="preserve">'method' =&gt; 'Store',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'305112',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'305120', </v>
      </c>
      <c r="E45" s="50" t="str">
        <f t="shared" ca="1" si="6"/>
        <v xml:space="preserve">'name' =&gt; 'User', </v>
      </c>
      <c r="F45" s="50" t="str">
        <f t="shared" ca="1" si="6"/>
        <v xml:space="preserve">'description' =&gt; 'Details of user', </v>
      </c>
      <c r="G45" s="50" t="str">
        <f t="shared" ca="1" si="6"/>
        <v xml:space="preserve">'method' =&gt; 'User',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'305101',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'305120', </v>
      </c>
      <c r="E46" s="50" t="str">
        <f t="shared" ca="1" si="6"/>
        <v xml:space="preserve">'name' =&gt; 'Nature', </v>
      </c>
      <c r="F46" s="50" t="str">
        <f t="shared" ca="1" si="6"/>
        <v xml:space="preserve">'description' =&gt; 'Nature of transaction', </v>
      </c>
      <c r="G46" s="50" t="str">
        <f t="shared" ca="1" si="6"/>
        <v xml:space="preserve">'method' =&gt; 'Nature',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'305118',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'305120', </v>
      </c>
      <c r="E47" s="50" t="str">
        <f t="shared" ca="1" si="6"/>
        <v xml:space="preserve">'name' =&gt; 'Type', </v>
      </c>
      <c r="F47" s="50" t="str">
        <f t="shared" ca="1" si="6"/>
        <v xml:space="preserve">'description' =&gt; 'Type of transaction', </v>
      </c>
      <c r="G47" s="50" t="str">
        <f t="shared" ca="1" si="6"/>
        <v xml:space="preserve">'method' =&gt; 'Type', </v>
      </c>
      <c r="H47" s="50" t="str">
        <f t="shared" ca="1" si="6"/>
        <v xml:space="preserve">'type' =&gt; 'belongsTo', </v>
      </c>
      <c r="I47" s="50" t="str">
        <f t="shared" ca="1" si="6"/>
        <v xml:space="preserve">'relate_resource' =&gt; '305119',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'305112', </v>
      </c>
      <c r="E48" s="50" t="str">
        <f t="shared" ca="1" si="6"/>
        <v xml:space="preserve">'name' =&gt; 'ProductTransaction', </v>
      </c>
      <c r="F48" s="50" t="str">
        <f t="shared" ca="1" si="6"/>
        <v xml:space="preserve">'description' =&gt; 'Product transaction of a store', </v>
      </c>
      <c r="G48" s="50" t="str">
        <f t="shared" ca="1" si="6"/>
        <v xml:space="preserve">'method' =&gt; 'ProductTransaction', </v>
      </c>
      <c r="H48" s="50" t="str">
        <f t="shared" ca="1" si="6"/>
        <v xml:space="preserve">'type' =&gt; 'hasMany', </v>
      </c>
      <c r="I48" s="50" t="str">
        <f t="shared" ca="1" si="6"/>
        <v xml:space="preserve">'relate_resource' =&gt; '305120',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'305121', </v>
      </c>
      <c r="E49" s="50" t="str">
        <f t="shared" ca="1" si="6"/>
        <v xml:space="preserve">'name' =&gt; 'Details', </v>
      </c>
      <c r="F49" s="50" t="str">
        <f t="shared" ca="1" si="6"/>
        <v xml:space="preserve">'description' =&gt; 'Product wise details of transaction', </v>
      </c>
      <c r="G49" s="50" t="str">
        <f t="shared" ca="1" si="6"/>
        <v xml:space="preserve">'method' =&gt; 'Details', </v>
      </c>
      <c r="H49" s="50" t="str">
        <f t="shared" ca="1" si="6"/>
        <v xml:space="preserve">'type' =&gt; 'hasMany', </v>
      </c>
      <c r="I49" s="50" t="str">
        <f t="shared" ca="1" si="6"/>
        <v xml:space="preserve">'relate_resource' =&gt; '305122',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'305121', </v>
      </c>
      <c r="E50" s="50" t="str">
        <f t="shared" ca="1" si="6"/>
        <v xml:space="preserve">'name' =&gt; 'Products', </v>
      </c>
      <c r="F50" s="50" t="str">
        <f t="shared" ca="1" si="6"/>
        <v xml:space="preserve">'description' =&gt; 'Product transactions', </v>
      </c>
      <c r="G50" s="50" t="str">
        <f t="shared" ca="1" si="6"/>
        <v xml:space="preserve">'method' =&gt; 'Products', </v>
      </c>
      <c r="H50" s="50" t="str">
        <f t="shared" ca="1" si="6"/>
        <v xml:space="preserve">'type' =&gt; 'belongsToMany', </v>
      </c>
      <c r="I50" s="50" t="str">
        <f t="shared" ca="1" si="6"/>
        <v xml:space="preserve">'relate_resource' =&gt; '305120',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'305122', </v>
      </c>
      <c r="E51" s="50" t="str">
        <f t="shared" ca="1" si="6"/>
        <v xml:space="preserve">'name' =&gt; 'Product', </v>
      </c>
      <c r="F51" s="50" t="str">
        <f t="shared" ca="1" si="6"/>
        <v xml:space="preserve">'description' =&gt; 'Product and its transaction details', </v>
      </c>
      <c r="G51" s="50" t="str">
        <f t="shared" ca="1" si="6"/>
        <v xml:space="preserve">'method' =&gt; 'Product', </v>
      </c>
      <c r="H51" s="50" t="str">
        <f t="shared" ca="1" si="6"/>
        <v xml:space="preserve">'type' =&gt; 'belongsTo', </v>
      </c>
      <c r="I51" s="50" t="str">
        <f t="shared" ca="1" si="6"/>
        <v xml:space="preserve">'relate_resource' =&gt; '305120',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'308144', </v>
      </c>
      <c r="D52" s="50" t="str">
        <f t="shared" ca="1" si="6"/>
        <v xml:space="preserve">'resource' =&gt; '305126', </v>
      </c>
      <c r="E52" s="50" t="str">
        <f t="shared" ca="1" si="6"/>
        <v xml:space="preserve">'name' =&gt; 'Items', </v>
      </c>
      <c r="F52" s="50" t="str">
        <f t="shared" ca="1" si="6"/>
        <v xml:space="preserve">'description' =&gt; 'Items of a transaction', </v>
      </c>
      <c r="G52" s="50" t="str">
        <f t="shared" ca="1" si="6"/>
        <v xml:space="preserve">'method' =&gt; 'Items', </v>
      </c>
      <c r="H52" s="50" t="str">
        <f t="shared" ca="1" si="6"/>
        <v xml:space="preserve">'type' =&gt; 'hasMany', </v>
      </c>
      <c r="I52" s="50" t="str">
        <f t="shared" ca="1" si="6"/>
        <v xml:space="preserve">'relate_resource' =&gt; '305127', </v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 x14ac:dyDescent="0.25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'308145', </v>
      </c>
      <c r="D53" s="50" t="str">
        <f t="shared" ca="1" si="6"/>
        <v xml:space="preserve">'resource' =&gt; '305127', </v>
      </c>
      <c r="E53" s="50" t="str">
        <f t="shared" ca="1" si="6"/>
        <v xml:space="preserve">'name' =&gt; 'Product', </v>
      </c>
      <c r="F53" s="50" t="str">
        <f t="shared" ca="1" si="6"/>
        <v xml:space="preserve">'description' =&gt; 'Product details of an sales order item', </v>
      </c>
      <c r="G53" s="50" t="str">
        <f t="shared" ca="1" si="6"/>
        <v xml:space="preserve">'method' =&gt; 'Product', </v>
      </c>
      <c r="H53" s="50" t="str">
        <f t="shared" ca="1" si="6"/>
        <v xml:space="preserve">'type' =&gt; 'belongsTo', </v>
      </c>
      <c r="I53" s="50" t="str">
        <f t="shared" ca="1" si="6"/>
        <v xml:space="preserve">'relate_resource' =&gt; '305109', </v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 x14ac:dyDescent="0.25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'308146', </v>
      </c>
      <c r="D54" s="50" t="str">
        <f t="shared" ca="1" si="6"/>
        <v xml:space="preserve">'resource' =&gt; '305128', </v>
      </c>
      <c r="E54" s="50" t="str">
        <f t="shared" ca="1" si="6"/>
        <v xml:space="preserve">'name' =&gt; 'IN', </v>
      </c>
      <c r="F54" s="50" t="str">
        <f t="shared" ca="1" si="6"/>
        <v xml:space="preserve">'description' =&gt; 'Stock in transactions', </v>
      </c>
      <c r="G54" s="50" t="str">
        <f t="shared" ca="1" si="6"/>
        <v xml:space="preserve">'method' =&gt; 'IN', </v>
      </c>
      <c r="H54" s="50" t="str">
        <f t="shared" ca="1" si="6"/>
        <v xml:space="preserve">'type' =&gt; 'belongsTo', </v>
      </c>
      <c r="I54" s="50" t="str">
        <f t="shared" ca="1" si="6"/>
        <v xml:space="preserve">'relate_resource' =&gt; '305121', </v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 x14ac:dyDescent="0.25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'308147', </v>
      </c>
      <c r="D55" s="50" t="str">
        <f t="shared" ca="1" si="6"/>
        <v xml:space="preserve">'resource' =&gt; '305128', </v>
      </c>
      <c r="E55" s="50" t="str">
        <f t="shared" ca="1" si="6"/>
        <v xml:space="preserve">'name' =&gt; 'OUT', </v>
      </c>
      <c r="F55" s="50" t="str">
        <f t="shared" ca="1" si="6"/>
        <v xml:space="preserve">'description' =&gt; 'Stock out transactions', </v>
      </c>
      <c r="G55" s="50" t="str">
        <f t="shared" ca="1" si="6"/>
        <v xml:space="preserve">'method' =&gt; 'OUT', </v>
      </c>
      <c r="H55" s="50" t="str">
        <f t="shared" ca="1" si="6"/>
        <v xml:space="preserve">'type' =&gt; 'belongsTo', </v>
      </c>
      <c r="I55" s="50" t="str">
        <f t="shared" ca="1" si="6"/>
        <v xml:space="preserve">'relate_resource' =&gt; '305121', </v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 x14ac:dyDescent="0.25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'308148', </v>
      </c>
      <c r="D56" s="50" t="str">
        <f t="shared" ca="1" si="6"/>
        <v xml:space="preserve">'resource' =&gt; '305126', </v>
      </c>
      <c r="E56" s="50" t="str">
        <f t="shared" ca="1" si="6"/>
        <v xml:space="preserve">'name' =&gt; 'Customer', </v>
      </c>
      <c r="F56" s="50" t="str">
        <f t="shared" ca="1" si="6"/>
        <v xml:space="preserve">'description' =&gt; 'The customer to which this sales order belongs', </v>
      </c>
      <c r="G56" s="50" t="str">
        <f t="shared" ca="1" si="6"/>
        <v xml:space="preserve">'method' =&gt; 'Customer', </v>
      </c>
      <c r="H56" s="50" t="str">
        <f t="shared" ca="1" si="6"/>
        <v xml:space="preserve">'type' =&gt; 'belongsTo', </v>
      </c>
      <c r="I56" s="50" t="str">
        <f t="shared" ca="1" si="6"/>
        <v xml:space="preserve">'relate_resource' =&gt; '305101', </v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 x14ac:dyDescent="0.25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'308149', </v>
      </c>
      <c r="D57" s="50" t="str">
        <f t="shared" ca="1" si="6"/>
        <v xml:space="preserve">'resource' =&gt; '305116', </v>
      </c>
      <c r="E57" s="50" t="str">
        <f t="shared" ca="1" si="6"/>
        <v xml:space="preserve">'name' =&gt; 'AssignedAreas', </v>
      </c>
      <c r="F57" s="50" t="str">
        <f t="shared" ca="1" si="6"/>
        <v xml:space="preserve">'description' =&gt; 'The user_areas which assigned to this record', </v>
      </c>
      <c r="G57" s="50" t="str">
        <f t="shared" ca="1" si="6"/>
        <v xml:space="preserve">'method' =&gt; 'AssignedAreas', </v>
      </c>
      <c r="H57" s="50" t="str">
        <f t="shared" ca="1" si="6"/>
        <v xml:space="preserve">'type' =&gt; 'hasMany', </v>
      </c>
      <c r="I57" s="50" t="str">
        <f t="shared" ca="1" si="6"/>
        <v xml:space="preserve">'relate_resource' =&gt; '305114', </v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 x14ac:dyDescent="0.25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'308150', </v>
      </c>
      <c r="D58" s="50" t="str">
        <f t="shared" ca="1" si="7"/>
        <v xml:space="preserve">'resource' =&gt; '305114', </v>
      </c>
      <c r="E58" s="50" t="str">
        <f t="shared" ca="1" si="7"/>
        <v xml:space="preserve">'name' =&gt; 'Users', </v>
      </c>
      <c r="F58" s="50" t="str">
        <f t="shared" ca="1" si="7"/>
        <v xml:space="preserve">'description' =&gt; 'The executives assigned to a area_user', </v>
      </c>
      <c r="G58" s="50" t="str">
        <f t="shared" ca="1" si="7"/>
        <v xml:space="preserve">'method' =&gt; 'Users', </v>
      </c>
      <c r="H58" s="50" t="str">
        <f t="shared" ca="1" si="7"/>
        <v xml:space="preserve">'type' =&gt; 'hasMany', </v>
      </c>
      <c r="I58" s="50" t="str">
        <f t="shared" ca="1" si="7"/>
        <v xml:space="preserve">'relate_resource' =&gt; '305116', </v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 x14ac:dyDescent="0.25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'308151', </v>
      </c>
      <c r="D59" s="50" t="str">
        <f t="shared" ca="1" si="7"/>
        <v xml:space="preserve">'resource' =&gt; '305116', </v>
      </c>
      <c r="E59" s="50" t="str">
        <f t="shared" ca="1" si="7"/>
        <v xml:space="preserve">'name' =&gt; 'Customers', </v>
      </c>
      <c r="F59" s="50" t="str">
        <f t="shared" ca="1" si="7"/>
        <v xml:space="preserve">'description' =&gt; 'Customers who are in selected records area', </v>
      </c>
      <c r="G59" s="50" t="str">
        <f t="shared" ca="1" si="7"/>
        <v xml:space="preserve">'method' =&gt; 'Customers', </v>
      </c>
      <c r="H59" s="50" t="str">
        <f t="shared" ca="1" si="7"/>
        <v xml:space="preserve">'type' =&gt; 'belongsToMany', </v>
      </c>
      <c r="I59" s="50" t="str">
        <f t="shared" ca="1" si="7"/>
        <v xml:space="preserve">'relate_resource' =&gt; '305101', </v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 x14ac:dyDescent="0.25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'308152', </v>
      </c>
      <c r="D60" s="50" t="str">
        <f t="shared" ca="1" si="7"/>
        <v xml:space="preserve">'resource' =&gt; '305101', </v>
      </c>
      <c r="E60" s="50" t="str">
        <f t="shared" ca="1" si="7"/>
        <v xml:space="preserve">'name' =&gt; 'AreaCustomers', </v>
      </c>
      <c r="F60" s="50" t="str">
        <f t="shared" ca="1" si="7"/>
        <v xml:space="preserve">'description' =&gt; 'List of customers belongs to the area which are assigned to a user', </v>
      </c>
      <c r="G60" s="50" t="str">
        <f t="shared" ca="1" si="7"/>
        <v xml:space="preserve">'method' =&gt; 'AreaCustomers', </v>
      </c>
      <c r="H60" s="50" t="str">
        <f t="shared" ca="1" si="7"/>
        <v xml:space="preserve">'type' =&gt; 'hasManyThrough', </v>
      </c>
      <c r="I60" s="50" t="str">
        <f t="shared" ca="1" si="7"/>
        <v xml:space="preserve">'relate_resource' =&gt; '305114', </v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 x14ac:dyDescent="0.25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'308153', </v>
      </c>
      <c r="D61" s="50" t="str">
        <f t="shared" ca="1" si="7"/>
        <v xml:space="preserve">'resource' =&gt; '305127', </v>
      </c>
      <c r="E61" s="50" t="str">
        <f t="shared" ca="1" si="7"/>
        <v xml:space="preserve">'name' =&gt; 'SalesOrder', </v>
      </c>
      <c r="F61" s="50" t="str">
        <f t="shared" ca="1" si="7"/>
        <v xml:space="preserve">'description' =&gt; 'Sales order details for a so item', </v>
      </c>
      <c r="G61" s="50" t="str">
        <f t="shared" ca="1" si="7"/>
        <v xml:space="preserve">'method' =&gt; 'SalesOrder', </v>
      </c>
      <c r="H61" s="50" t="str">
        <f t="shared" ca="1" si="7"/>
        <v xml:space="preserve">'type' =&gt; 'belongsTo', </v>
      </c>
      <c r="I61" s="50" t="str">
        <f t="shared" ca="1" si="7"/>
        <v xml:space="preserve">'relate_resource' =&gt; '305126', </v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 x14ac:dyDescent="0.25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'308154', </v>
      </c>
      <c r="D62" s="50" t="str">
        <f t="shared" ca="1" si="7"/>
        <v xml:space="preserve">'resource' =&gt; '305122', </v>
      </c>
      <c r="E62" s="50" t="str">
        <f t="shared" ca="1" si="7"/>
        <v xml:space="preserve">'name' =&gt; 'Transaction', </v>
      </c>
      <c r="F62" s="50" t="str">
        <f t="shared" ca="1" si="7"/>
        <v xml:space="preserve">'description' =&gt; 'Detail of transaction header', </v>
      </c>
      <c r="G62" s="50" t="str">
        <f t="shared" ca="1" si="7"/>
        <v xml:space="preserve">'method' =&gt; 'Transaction', </v>
      </c>
      <c r="H62" s="50" t="str">
        <f t="shared" ca="1" si="7"/>
        <v xml:space="preserve">'type' =&gt; 'belongsTo', </v>
      </c>
      <c r="I62" s="50" t="str">
        <f t="shared" ca="1" si="7"/>
        <v xml:space="preserve">'relate_resource' =&gt; '305121', </v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 x14ac:dyDescent="0.25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'308155', </v>
      </c>
      <c r="D63" s="50" t="str">
        <f t="shared" ca="1" si="7"/>
        <v xml:space="preserve">'resource' =&gt; '305132', </v>
      </c>
      <c r="E63" s="50" t="str">
        <f t="shared" ca="1" si="7"/>
        <v xml:space="preserve">'name' =&gt; 'SalesOrder', </v>
      </c>
      <c r="F63" s="50" t="str">
        <f t="shared" ca="1" si="7"/>
        <v xml:space="preserve">'description' =&gt; 'Sales order details', </v>
      </c>
      <c r="G63" s="50" t="str">
        <f t="shared" ca="1" si="7"/>
        <v xml:space="preserve">'method' =&gt; 'SalesOrder', </v>
      </c>
      <c r="H63" s="50" t="str">
        <f t="shared" ca="1" si="7"/>
        <v xml:space="preserve">'type' =&gt; 'belongsTo', </v>
      </c>
      <c r="I63" s="50" t="str">
        <f t="shared" ca="1" si="7"/>
        <v xml:space="preserve">'relate_resource' =&gt; '305126', </v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 x14ac:dyDescent="0.25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'308156', </v>
      </c>
      <c r="D64" s="50" t="str">
        <f t="shared" ca="1" si="7"/>
        <v xml:space="preserve">'resource' =&gt; '305132', </v>
      </c>
      <c r="E64" s="50" t="str">
        <f t="shared" ca="1" si="7"/>
        <v xml:space="preserve">'name' =&gt; 'Transaction', </v>
      </c>
      <c r="F64" s="50" t="str">
        <f t="shared" ca="1" si="7"/>
        <v xml:space="preserve">'description' =&gt; 'Detail of transaction', </v>
      </c>
      <c r="G64" s="50" t="str">
        <f t="shared" ca="1" si="7"/>
        <v xml:space="preserve">'method' =&gt; 'Transaction', </v>
      </c>
      <c r="H64" s="50" t="str">
        <f t="shared" ca="1" si="7"/>
        <v xml:space="preserve">'type' =&gt; 'belongsTo', </v>
      </c>
      <c r="I64" s="50" t="str">
        <f t="shared" ca="1" si="7"/>
        <v xml:space="preserve">'relate_resource' =&gt; '305121', </v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 x14ac:dyDescent="0.25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'308157', </v>
      </c>
      <c r="D65" s="50" t="str">
        <f t="shared" ca="1" si="7"/>
        <v xml:space="preserve">'resource' =&gt; '305121', </v>
      </c>
      <c r="E65" s="50" t="str">
        <f t="shared" ca="1" si="7"/>
        <v xml:space="preserve">'name' =&gt; 'StockOutTransactions', </v>
      </c>
      <c r="F65" s="50" t="str">
        <f t="shared" ca="1" si="7"/>
        <v xml:space="preserve">'description' =&gt; 'TransferOut transactions', </v>
      </c>
      <c r="G65" s="50" t="str">
        <f t="shared" ca="1" si="7"/>
        <v xml:space="preserve">'method' =&gt; 'STOut', </v>
      </c>
      <c r="H65" s="50" t="str">
        <f t="shared" ca="1" si="7"/>
        <v xml:space="preserve">'type' =&gt; 'hasOne', </v>
      </c>
      <c r="I65" s="50" t="str">
        <f t="shared" ca="1" si="7"/>
        <v xml:space="preserve">'relate_resource' =&gt; '305128', </v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 x14ac:dyDescent="0.25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'308158', </v>
      </c>
      <c r="D66" s="50" t="str">
        <f t="shared" ca="1" si="7"/>
        <v xml:space="preserve">'resource' =&gt; '305121', </v>
      </c>
      <c r="E66" s="50" t="str">
        <f t="shared" ca="1" si="7"/>
        <v xml:space="preserve">'name' =&gt; 'StockInTransactions', </v>
      </c>
      <c r="F66" s="50" t="str">
        <f t="shared" ca="1" si="7"/>
        <v xml:space="preserve">'description' =&gt; 'TransferIn transactions', </v>
      </c>
      <c r="G66" s="50" t="str">
        <f t="shared" ca="1" si="7"/>
        <v xml:space="preserve">'method' =&gt; 'STIn', </v>
      </c>
      <c r="H66" s="50" t="str">
        <f t="shared" ca="1" si="7"/>
        <v xml:space="preserve">'type' =&gt; 'hasOne', </v>
      </c>
      <c r="I66" s="50" t="str">
        <f t="shared" ca="1" si="7"/>
        <v xml:space="preserve">'relate_resource' =&gt; '305128', </v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 x14ac:dyDescent="0.25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'308159', </v>
      </c>
      <c r="D67" s="50" t="str">
        <f t="shared" ca="1" si="7"/>
        <v xml:space="preserve">'resource' =&gt; '305120', </v>
      </c>
      <c r="E67" s="50" t="str">
        <f t="shared" ca="1" si="7"/>
        <v xml:space="preserve">'name' =&gt; 'TransactionDetail', </v>
      </c>
      <c r="F67" s="50" t="str">
        <f t="shared" ca="1" si="7"/>
        <v xml:space="preserve">'description' =&gt; 'Detail of Transaction of a Stock product transaction', </v>
      </c>
      <c r="G67" s="50" t="str">
        <f t="shared" ca="1" si="7"/>
        <v xml:space="preserve">'method' =&gt; 'TransactionDetail', </v>
      </c>
      <c r="H67" s="50" t="str">
        <f t="shared" ca="1" si="7"/>
        <v xml:space="preserve">'type' =&gt; 'hasOne', </v>
      </c>
      <c r="I67" s="50" t="str">
        <f t="shared" ca="1" si="7"/>
        <v xml:space="preserve">'relate_resource' =&gt; '305122', </v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 x14ac:dyDescent="0.25">
      <c r="A68" s="21">
        <v>60</v>
      </c>
      <c r="B68" s="22" t="str">
        <f t="shared" ca="1" si="3"/>
        <v>;</v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>\DB::statement('set foreign_key_checks = ' . $_);</v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E19" workbookViewId="0">
      <selection activeCell="E34" sqref="E34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1408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1309</v>
      </c>
      <c r="P3" s="4" t="s">
        <v>1494</v>
      </c>
      <c r="Q3" s="4" t="s">
        <v>1493</v>
      </c>
      <c r="R3" s="4"/>
      <c r="S3" s="4" t="s">
        <v>1491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1292</v>
      </c>
      <c r="F4" s="4" t="s">
        <v>1293</v>
      </c>
      <c r="G4" s="4" t="s">
        <v>1292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ResourceTable[No]</f>
        <v>305102</v>
      </c>
      <c r="O4" s="4" t="s">
        <v>1310</v>
      </c>
      <c r="P4" s="4" t="s">
        <v>1495</v>
      </c>
      <c r="Q4" s="4" t="s">
        <v>1492</v>
      </c>
      <c r="R4" s="4"/>
      <c r="S4" s="4" t="s">
        <v>1496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1294</v>
      </c>
      <c r="F5" s="4" t="s">
        <v>1347</v>
      </c>
      <c r="G5" s="4" t="s">
        <v>1321</v>
      </c>
      <c r="H5" s="7" t="str">
        <f t="shared" ref="H5:H31" si="1">"Milestone\SS\Model"</f>
        <v>Milestone\SS\Model</v>
      </c>
      <c r="I5" s="4" t="s">
        <v>1287</v>
      </c>
      <c r="J5" s="4"/>
      <c r="K5" s="4"/>
      <c r="L5" s="4"/>
      <c r="M5" s="58">
        <f>ResourceTable[No]</f>
        <v>305103</v>
      </c>
      <c r="O5" s="4" t="s">
        <v>1294</v>
      </c>
      <c r="P5" s="4" t="s">
        <v>1534</v>
      </c>
      <c r="Q5" s="4" t="s">
        <v>1535</v>
      </c>
      <c r="R5" s="4" t="s">
        <v>1532</v>
      </c>
      <c r="S5" s="4" t="s">
        <v>1533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1349</v>
      </c>
      <c r="G6" s="5" t="s">
        <v>1295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ResourceTable[No]</f>
        <v>305104</v>
      </c>
      <c r="O6" s="4" t="s">
        <v>1306</v>
      </c>
      <c r="P6" s="4" t="s">
        <v>1650</v>
      </c>
      <c r="Q6" s="4" t="s">
        <v>1651</v>
      </c>
      <c r="R6" s="4" t="s">
        <v>1648</v>
      </c>
      <c r="S6" s="4" t="s">
        <v>1649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1348</v>
      </c>
      <c r="G7" s="5" t="s">
        <v>1322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ResourceTable[No]</f>
        <v>305105</v>
      </c>
      <c r="O7" s="4" t="s">
        <v>1307</v>
      </c>
      <c r="P7" s="4" t="s">
        <v>1686</v>
      </c>
      <c r="Q7" s="4" t="s">
        <v>1687</v>
      </c>
      <c r="R7" s="4" t="s">
        <v>1684</v>
      </c>
      <c r="S7" s="4" t="s">
        <v>1685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1350</v>
      </c>
      <c r="G8" s="5" t="s">
        <v>1323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1351</v>
      </c>
      <c r="G9" s="5" t="s">
        <v>1324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1352</v>
      </c>
      <c r="G10" s="5" t="s">
        <v>1325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1353</v>
      </c>
      <c r="G11" s="5" t="s">
        <v>1326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1354</v>
      </c>
      <c r="G12" s="5" t="s">
        <v>1327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1355</v>
      </c>
      <c r="G13" s="5" t="s">
        <v>1328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1329</v>
      </c>
      <c r="G14" s="5" t="s">
        <v>1329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1330</v>
      </c>
      <c r="G15" s="5" t="s">
        <v>1330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1356</v>
      </c>
      <c r="G16" s="5" t="s">
        <v>1331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1357</v>
      </c>
      <c r="G17" s="5" t="s">
        <v>1332</v>
      </c>
      <c r="H17" s="8" t="str">
        <f t="shared" si="1"/>
        <v>Milestone\SS\Model</v>
      </c>
      <c r="I17" s="5" t="s">
        <v>1288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1358</v>
      </c>
      <c r="G18" s="5" t="s">
        <v>1333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1359</v>
      </c>
      <c r="G19" s="5" t="s">
        <v>1334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1360</v>
      </c>
      <c r="G20" s="5" t="s">
        <v>1335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1361</v>
      </c>
      <c r="G21" s="5" t="s">
        <v>1336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1362</v>
      </c>
      <c r="G22" s="5" t="s">
        <v>1337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1363</v>
      </c>
      <c r="G23" s="5" t="s">
        <v>1338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1364</v>
      </c>
      <c r="G24" s="5" t="s">
        <v>1339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1365</v>
      </c>
      <c r="G25" s="5" t="s">
        <v>1340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1366</v>
      </c>
      <c r="G26" s="5" t="s">
        <v>1341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1342</v>
      </c>
      <c r="G27" s="5" t="s">
        <v>1342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ResourceTable[No]</f>
        <v>305125</v>
      </c>
    </row>
    <row r="28" spans="1:13" x14ac:dyDescent="0.25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1367</v>
      </c>
      <c r="G28" s="5" t="s">
        <v>1343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ResourceTable[No]</f>
        <v>305126</v>
      </c>
    </row>
    <row r="29" spans="1:13" x14ac:dyDescent="0.25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1368</v>
      </c>
      <c r="G29" s="5" t="s">
        <v>1344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ResourceTable[No]</f>
        <v>305127</v>
      </c>
    </row>
    <row r="30" spans="1:13" x14ac:dyDescent="0.25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1319</v>
      </c>
      <c r="F30" s="5" t="s">
        <v>1369</v>
      </c>
      <c r="G30" s="5" t="s">
        <v>1345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1320</v>
      </c>
      <c r="F31" s="5" t="s">
        <v>1370</v>
      </c>
      <c r="G31" s="5" t="s">
        <v>1346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ResourceTable[No]</f>
        <v>305129</v>
      </c>
    </row>
    <row r="32" spans="1:13" x14ac:dyDescent="0.25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1817</v>
      </c>
      <c r="F32" s="4" t="s">
        <v>1831</v>
      </c>
      <c r="G32" s="4" t="s">
        <v>1831</v>
      </c>
      <c r="H32" s="7" t="str">
        <f>"Milestone\SS\Model"</f>
        <v>Milestone\SS\Model</v>
      </c>
      <c r="I32" s="4" t="s">
        <v>1783</v>
      </c>
      <c r="J32" s="4"/>
      <c r="K32" s="4"/>
      <c r="L32" s="4"/>
      <c r="M32" s="58">
        <f>ResourceTable[No]</f>
        <v>305130</v>
      </c>
    </row>
    <row r="33" spans="1:13" x14ac:dyDescent="0.25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1832</v>
      </c>
      <c r="F33" s="4" t="s">
        <v>1833</v>
      </c>
      <c r="G33" s="4" t="s">
        <v>1833</v>
      </c>
      <c r="H33" s="7" t="str">
        <f>"Milestone\SS\Model"</f>
        <v>Milestone\SS\Model</v>
      </c>
      <c r="I33" s="4" t="s">
        <v>1818</v>
      </c>
      <c r="J33" s="4"/>
      <c r="K33" s="4"/>
      <c r="L33" s="4"/>
      <c r="M33" s="58">
        <f>ResourceTable[No]</f>
        <v>305131</v>
      </c>
    </row>
    <row r="34" spans="1:13" x14ac:dyDescent="0.25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1845</v>
      </c>
      <c r="F34" s="4" t="s">
        <v>1846</v>
      </c>
      <c r="G34" s="4" t="s">
        <v>1847</v>
      </c>
      <c r="H34" s="7" t="str">
        <f>"Milestone\SS\Model"</f>
        <v>Milestone\SS\Model</v>
      </c>
      <c r="I34" s="4" t="s">
        <v>1840</v>
      </c>
      <c r="J34" s="4"/>
      <c r="K34" s="4"/>
      <c r="L34" s="4"/>
      <c r="M34" s="58">
        <f>ResourceTable[No]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E1" workbookViewId="0">
      <selection activeCell="I14" sqref="I14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305104</v>
      </c>
      <c r="I3" s="60" t="s">
        <v>1296</v>
      </c>
      <c r="J3" s="60" t="s">
        <v>1371</v>
      </c>
      <c r="K3" s="60" t="s">
        <v>98</v>
      </c>
      <c r="L3" s="60" t="s">
        <v>1372</v>
      </c>
      <c r="M3" s="65">
        <f>VLOOKUP(RelationTable[Relate Resource],CHOOSE({1,2},ResourceTable[Name],ResourceTable[No]),2,0)</f>
        <v>305105</v>
      </c>
      <c r="N3" s="66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1591</v>
      </c>
      <c r="V3" s="4" t="s">
        <v>1592</v>
      </c>
      <c r="W3" s="4" t="s">
        <v>1593</v>
      </c>
    </row>
    <row r="4" spans="1:23" x14ac:dyDescent="0.25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305105</v>
      </c>
      <c r="I4" s="60" t="s">
        <v>1295</v>
      </c>
      <c r="J4" s="60" t="s">
        <v>1373</v>
      </c>
      <c r="K4" s="60" t="s">
        <v>1295</v>
      </c>
      <c r="L4" s="60" t="s">
        <v>1410</v>
      </c>
      <c r="M4" s="65">
        <f>VLOOKUP(RelationTable[Relate Resource],CHOOSE({1,2},ResourceTable[Name],ResourceTable[No]),2,0)</f>
        <v>305104</v>
      </c>
      <c r="N4" s="66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1751</v>
      </c>
      <c r="V4" s="4" t="s">
        <v>1752</v>
      </c>
      <c r="W4" s="4" t="s">
        <v>1753</v>
      </c>
    </row>
    <row r="5" spans="1:23" x14ac:dyDescent="0.25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1298</v>
      </c>
      <c r="F5" s="7" t="s">
        <v>1295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305107</v>
      </c>
      <c r="I5" s="60" t="s">
        <v>1295</v>
      </c>
      <c r="J5" s="60" t="s">
        <v>1373</v>
      </c>
      <c r="K5" s="60" t="s">
        <v>1295</v>
      </c>
      <c r="L5" s="60" t="s">
        <v>1410</v>
      </c>
      <c r="M5" s="65">
        <f>VLOOKUP(RelationTable[Relate Resource],CHOOSE({1,2},ResourceTable[Name],ResourceTable[No]),2,0)</f>
        <v>305104</v>
      </c>
      <c r="N5" s="66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1305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1751</v>
      </c>
      <c r="V5" s="4" t="s">
        <v>1757</v>
      </c>
      <c r="W5" s="4" t="s">
        <v>1753</v>
      </c>
    </row>
    <row r="6" spans="1:23" x14ac:dyDescent="0.25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1299</v>
      </c>
      <c r="F6" s="7" t="s">
        <v>1299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305108</v>
      </c>
      <c r="I6" s="60" t="s">
        <v>1374</v>
      </c>
      <c r="J6" s="60" t="s">
        <v>1375</v>
      </c>
      <c r="K6" s="60" t="s">
        <v>1374</v>
      </c>
      <c r="L6" s="60" t="s">
        <v>1410</v>
      </c>
      <c r="M6" s="65">
        <f>VLOOKUP(RelationTable[Relate Resource],CHOOSE({1,2},ResourceTable[Name],ResourceTable[No]),2,0)</f>
        <v>305108</v>
      </c>
      <c r="N6" s="66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1317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1764</v>
      </c>
      <c r="V6" s="4" t="s">
        <v>1766</v>
      </c>
      <c r="W6" s="4" t="s">
        <v>1765</v>
      </c>
    </row>
    <row r="7" spans="1:23" x14ac:dyDescent="0.25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1299</v>
      </c>
      <c r="F7" s="7" t="s">
        <v>1299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305108</v>
      </c>
      <c r="I7" s="60" t="s">
        <v>1376</v>
      </c>
      <c r="J7" s="60" t="s">
        <v>1377</v>
      </c>
      <c r="K7" s="60" t="s">
        <v>1376</v>
      </c>
      <c r="L7" s="60" t="s">
        <v>1410</v>
      </c>
      <c r="M7" s="65">
        <f>VLOOKUP(RelationTable[Relate Resource],CHOOSE({1,2},ResourceTable[Name],ResourceTable[No]),2,0)</f>
        <v>305108</v>
      </c>
      <c r="N7" s="66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1312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1769</v>
      </c>
      <c r="V7" s="4" t="s">
        <v>1770</v>
      </c>
      <c r="W7" s="4" t="s">
        <v>1771</v>
      </c>
    </row>
    <row r="8" spans="1:23" x14ac:dyDescent="0.25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1299</v>
      </c>
      <c r="F8" s="7" t="s">
        <v>1295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305108</v>
      </c>
      <c r="I8" s="60" t="s">
        <v>1378</v>
      </c>
      <c r="J8" s="60" t="s">
        <v>1379</v>
      </c>
      <c r="K8" s="60" t="s">
        <v>1295</v>
      </c>
      <c r="L8" s="60" t="s">
        <v>1410</v>
      </c>
      <c r="M8" s="65">
        <f>VLOOKUP(RelationTable[Relate Resource],CHOOSE({1,2},ResourceTable[Name],ResourceTable[No]),2,0)</f>
        <v>305104</v>
      </c>
      <c r="N8" s="66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1817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1834</v>
      </c>
      <c r="V8" s="4" t="s">
        <v>1835</v>
      </c>
      <c r="W8" s="4" t="s">
        <v>1836</v>
      </c>
    </row>
    <row r="9" spans="1:23" x14ac:dyDescent="0.25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1299</v>
      </c>
      <c r="F9" s="7" t="s">
        <v>1295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305108</v>
      </c>
      <c r="I9" s="60" t="s">
        <v>1380</v>
      </c>
      <c r="J9" s="60" t="s">
        <v>1381</v>
      </c>
      <c r="K9" s="60" t="s">
        <v>1382</v>
      </c>
      <c r="L9" s="60" t="s">
        <v>1410</v>
      </c>
      <c r="M9" s="65">
        <f>VLOOKUP(RelationTable[Relate Resource],CHOOSE({1,2},ResourceTable[Name],ResourceTable[No]),2,0)</f>
        <v>305104</v>
      </c>
      <c r="N9" s="66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1845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1850</v>
      </c>
      <c r="V9" s="4" t="s">
        <v>1851</v>
      </c>
      <c r="W9" s="4" t="s">
        <v>1852</v>
      </c>
    </row>
    <row r="10" spans="1:23" x14ac:dyDescent="0.25">
      <c r="A10" s="61" t="str">
        <f>Page&amp;"-"&amp;(COUNTA($E$1:RelationTable[[#This Row],[Resource]])-1)</f>
        <v>Resource Relations-8</v>
      </c>
      <c r="B10" s="32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30" t="str">
        <f>RelationTable[[#This Row],[Resource]]&amp;"/"&amp;RelationTable[[#This Row],[Method]]</f>
        <v>Productgroup/ProductsAsOfGroup01</v>
      </c>
      <c r="D10" s="30">
        <f>RelationTable[[#This Row],[No]]</f>
        <v>308108</v>
      </c>
      <c r="E10" s="7" t="s">
        <v>1299</v>
      </c>
      <c r="F10" s="7" t="s">
        <v>1300</v>
      </c>
      <c r="G10" s="30">
        <f>RelationTable[[#This Row],[No]]</f>
        <v>308108</v>
      </c>
      <c r="H10" s="30">
        <f>IF(RelationTable[[#This Row],[No]]="id","resource",VLOOKUP(RelationTable[Resource],CHOOSE({1,2},ResourceTable[Name],ResourceTable[No]),2,0))</f>
        <v>305108</v>
      </c>
      <c r="I10" s="30" t="s">
        <v>1383</v>
      </c>
      <c r="J10" s="30" t="s">
        <v>1393</v>
      </c>
      <c r="K10" s="30" t="s">
        <v>1383</v>
      </c>
      <c r="L10" s="30" t="s">
        <v>1372</v>
      </c>
      <c r="M10" s="62">
        <f>VLOOKUP(RelationTable[Relate Resource],CHOOSE({1,2},ResourceTable[Name],ResourceTable[No]),2,0)</f>
        <v>305109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1312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305121</v>
      </c>
      <c r="U10" s="4" t="s">
        <v>1891</v>
      </c>
      <c r="V10" s="4" t="s">
        <v>1883</v>
      </c>
      <c r="W10" s="4" t="s">
        <v>1884</v>
      </c>
    </row>
    <row r="11" spans="1:23" x14ac:dyDescent="0.25">
      <c r="A11" s="61" t="str">
        <f>Page&amp;"-"&amp;(COUNTA($E$1:RelationTable[[#This Row],[Resource]])-1)</f>
        <v>Resource Relations-9</v>
      </c>
      <c r="B11" s="32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30" t="str">
        <f>RelationTable[[#This Row],[Resource]]&amp;"/"&amp;RelationTable[[#This Row],[Method]]</f>
        <v>Productgroup/ProductsAsOfGroup02</v>
      </c>
      <c r="D11" s="30">
        <f>RelationTable[[#This Row],[No]]</f>
        <v>308109</v>
      </c>
      <c r="E11" s="7" t="s">
        <v>1299</v>
      </c>
      <c r="F11" s="7" t="s">
        <v>1300</v>
      </c>
      <c r="G11" s="30">
        <f>RelationTable[[#This Row],[No]]</f>
        <v>308109</v>
      </c>
      <c r="H11" s="30">
        <f>IF(RelationTable[[#This Row],[No]]="id","resource",VLOOKUP(RelationTable[Resource],CHOOSE({1,2},ResourceTable[Name],ResourceTable[No]),2,0))</f>
        <v>305108</v>
      </c>
      <c r="I11" s="30" t="s">
        <v>1384</v>
      </c>
      <c r="J11" s="30" t="s">
        <v>1395</v>
      </c>
      <c r="K11" s="30" t="s">
        <v>1384</v>
      </c>
      <c r="L11" s="30" t="s">
        <v>1372</v>
      </c>
      <c r="M11" s="62">
        <f>VLOOKUP(RelationTable[Relate Resource],CHOOSE({1,2},ResourceTable[Name],ResourceTable[No]),2,0)</f>
        <v>305109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1319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305128</v>
      </c>
      <c r="U11" s="4" t="s">
        <v>1885</v>
      </c>
      <c r="V11" s="4" t="s">
        <v>1886</v>
      </c>
      <c r="W11" s="4" t="s">
        <v>1887</v>
      </c>
    </row>
    <row r="12" spans="1:23" x14ac:dyDescent="0.25">
      <c r="A12" s="61" t="str">
        <f>Page&amp;"-"&amp;(COUNTA($E$1:RelationTable[[#This Row],[Resource]])-1)</f>
        <v>Resource Relations-10</v>
      </c>
      <c r="B12" s="32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30" t="str">
        <f>RelationTable[[#This Row],[Resource]]&amp;"/"&amp;RelationTable[[#This Row],[Method]]</f>
        <v>Productgroup/ProductsAsOfGroup03</v>
      </c>
      <c r="D12" s="30">
        <f>RelationTable[[#This Row],[No]]</f>
        <v>308110</v>
      </c>
      <c r="E12" s="7" t="s">
        <v>1299</v>
      </c>
      <c r="F12" s="7" t="s">
        <v>1300</v>
      </c>
      <c r="G12" s="30">
        <f>RelationTable[[#This Row],[No]]</f>
        <v>308110</v>
      </c>
      <c r="H12" s="30">
        <f>IF(RelationTable[[#This Row],[No]]="id","resource",VLOOKUP(RelationTable[Resource],CHOOSE({1,2},ResourceTable[Name],ResourceTable[No]),2,0))</f>
        <v>305108</v>
      </c>
      <c r="I12" s="30" t="s">
        <v>1385</v>
      </c>
      <c r="J12" s="30" t="s">
        <v>1394</v>
      </c>
      <c r="K12" s="30" t="s">
        <v>1385</v>
      </c>
      <c r="L12" s="30" t="s">
        <v>1372</v>
      </c>
      <c r="M12" s="62">
        <f>VLOOKUP(RelationTable[Relate Resource],CHOOSE({1,2},ResourceTable[Name],ResourceTable[No]),2,0)</f>
        <v>305109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1311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305120</v>
      </c>
      <c r="U12" s="4" t="s">
        <v>1888</v>
      </c>
      <c r="V12" s="4" t="s">
        <v>1889</v>
      </c>
      <c r="W12" s="4" t="s">
        <v>1890</v>
      </c>
    </row>
    <row r="13" spans="1:23" x14ac:dyDescent="0.25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Productgroup/ProductsAsOfGroup04</v>
      </c>
      <c r="D13" s="30">
        <f>RelationTable[[#This Row],[No]]</f>
        <v>308111</v>
      </c>
      <c r="E13" s="7" t="s">
        <v>1299</v>
      </c>
      <c r="F13" s="7" t="s">
        <v>1300</v>
      </c>
      <c r="G13" s="30">
        <f>RelationTable[[#This Row],[No]]</f>
        <v>308111</v>
      </c>
      <c r="H13" s="30">
        <f>IF(RelationTable[[#This Row],[No]]="id","resource",VLOOKUP(RelationTable[Resource],CHOOSE({1,2},ResourceTable[Name],ResourceTable[No]),2,0))</f>
        <v>305108</v>
      </c>
      <c r="I13" s="30" t="s">
        <v>1386</v>
      </c>
      <c r="J13" s="30" t="s">
        <v>1396</v>
      </c>
      <c r="K13" s="30" t="s">
        <v>1386</v>
      </c>
      <c r="L13" s="30" t="s">
        <v>1372</v>
      </c>
      <c r="M13" s="62">
        <f>VLOOKUP(RelationTable[Relate Resource],CHOOSE({1,2},ResourceTable[Name],ResourceTable[No]),2,0)</f>
        <v>305109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Productgroup/ProductsAsOfGroup05</v>
      </c>
      <c r="D14" s="30">
        <f>RelationTable[[#This Row],[No]]</f>
        <v>308112</v>
      </c>
      <c r="E14" s="7" t="s">
        <v>1299</v>
      </c>
      <c r="F14" s="7" t="s">
        <v>1300</v>
      </c>
      <c r="G14" s="30">
        <f>RelationTable[[#This Row],[No]]</f>
        <v>308112</v>
      </c>
      <c r="H14" s="30">
        <f>IF(RelationTable[[#This Row],[No]]="id","resource",VLOOKUP(RelationTable[Resource],CHOOSE({1,2},ResourceTable[Name],ResourceTable[No]),2,0))</f>
        <v>305108</v>
      </c>
      <c r="I14" s="30" t="s">
        <v>1387</v>
      </c>
      <c r="J14" s="30" t="s">
        <v>1397</v>
      </c>
      <c r="K14" s="30" t="s">
        <v>1387</v>
      </c>
      <c r="L14" s="30" t="s">
        <v>1372</v>
      </c>
      <c r="M14" s="62">
        <f>VLOOKUP(RelationTable[Relate Resource],CHOOSE({1,2},ResourceTable[Name],ResourceTable[No]),2,0)</f>
        <v>305109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Productgroup/ProductsAsOfGroup06</v>
      </c>
      <c r="D15" s="30">
        <f>RelationTable[[#This Row],[No]]</f>
        <v>308113</v>
      </c>
      <c r="E15" s="7" t="s">
        <v>1299</v>
      </c>
      <c r="F15" s="7" t="s">
        <v>1300</v>
      </c>
      <c r="G15" s="30">
        <f>RelationTable[[#This Row],[No]]</f>
        <v>308113</v>
      </c>
      <c r="H15" s="30">
        <f>IF(RelationTable[[#This Row],[No]]="id","resource",VLOOKUP(RelationTable[Resource],CHOOSE({1,2},ResourceTable[Name],ResourceTable[No]),2,0))</f>
        <v>305108</v>
      </c>
      <c r="I15" s="30" t="s">
        <v>1388</v>
      </c>
      <c r="J15" s="30" t="s">
        <v>1398</v>
      </c>
      <c r="K15" s="30" t="s">
        <v>1388</v>
      </c>
      <c r="L15" s="30" t="s">
        <v>1372</v>
      </c>
      <c r="M15" s="62">
        <f>VLOOKUP(RelationTable[Relate Resource],CHOOSE({1,2},ResourceTable[Name],ResourceTable[No]),2,0)</f>
        <v>305109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Productgroup/ProductsAsOfGroup07</v>
      </c>
      <c r="D16" s="30">
        <f>RelationTable[[#This Row],[No]]</f>
        <v>308114</v>
      </c>
      <c r="E16" s="7" t="s">
        <v>1299</v>
      </c>
      <c r="F16" s="7" t="s">
        <v>1300</v>
      </c>
      <c r="G16" s="30">
        <f>RelationTable[[#This Row],[No]]</f>
        <v>308114</v>
      </c>
      <c r="H16" s="30">
        <f>IF(RelationTable[[#This Row],[No]]="id","resource",VLOOKUP(RelationTable[Resource],CHOOSE({1,2},ResourceTable[Name],ResourceTable[No]),2,0))</f>
        <v>305108</v>
      </c>
      <c r="I16" s="30" t="s">
        <v>1389</v>
      </c>
      <c r="J16" s="30" t="s">
        <v>1399</v>
      </c>
      <c r="K16" s="30" t="s">
        <v>1389</v>
      </c>
      <c r="L16" s="30" t="s">
        <v>1372</v>
      </c>
      <c r="M16" s="62">
        <f>VLOOKUP(RelationTable[Relate Resource],CHOOSE({1,2},ResourceTable[Name],ResourceTable[No]),2,0)</f>
        <v>305109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Productgroup/ProductsAsOfGroup08</v>
      </c>
      <c r="D17" s="30">
        <f>RelationTable[[#This Row],[No]]</f>
        <v>308115</v>
      </c>
      <c r="E17" s="7" t="s">
        <v>1299</v>
      </c>
      <c r="F17" s="7" t="s">
        <v>1300</v>
      </c>
      <c r="G17" s="30">
        <f>RelationTable[[#This Row],[No]]</f>
        <v>308115</v>
      </c>
      <c r="H17" s="30">
        <f>IF(RelationTable[[#This Row],[No]]="id","resource",VLOOKUP(RelationTable[Resource],CHOOSE({1,2},ResourceTable[Name],ResourceTable[No]),2,0))</f>
        <v>305108</v>
      </c>
      <c r="I17" s="30" t="s">
        <v>1390</v>
      </c>
      <c r="J17" s="30" t="s">
        <v>1400</v>
      </c>
      <c r="K17" s="30" t="s">
        <v>1390</v>
      </c>
      <c r="L17" s="30" t="s">
        <v>1372</v>
      </c>
      <c r="M17" s="62">
        <f>VLOOKUP(RelationTable[Relate Resource],CHOOSE({1,2},ResourceTable[Name],ResourceTable[No]),2,0)</f>
        <v>305109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Productgroup/ProductsAsOfGroup09</v>
      </c>
      <c r="D18" s="30">
        <f>RelationTable[[#This Row],[No]]</f>
        <v>308116</v>
      </c>
      <c r="E18" s="7" t="s">
        <v>1299</v>
      </c>
      <c r="F18" s="7" t="s">
        <v>1300</v>
      </c>
      <c r="G18" s="30">
        <f>RelationTable[[#This Row],[No]]</f>
        <v>308116</v>
      </c>
      <c r="H18" s="30">
        <f>IF(RelationTable[[#This Row],[No]]="id","resource",VLOOKUP(RelationTable[Resource],CHOOSE({1,2},ResourceTable[Name],ResourceTable[No]),2,0))</f>
        <v>305108</v>
      </c>
      <c r="I18" s="30" t="s">
        <v>1391</v>
      </c>
      <c r="J18" s="30" t="s">
        <v>1401</v>
      </c>
      <c r="K18" s="30" t="s">
        <v>1391</v>
      </c>
      <c r="L18" s="30" t="s">
        <v>1372</v>
      </c>
      <c r="M18" s="62">
        <f>VLOOKUP(RelationTable[Relate Resource],CHOOSE({1,2},ResourceTable[Name],ResourceTable[No]),2,0)</f>
        <v>305109</v>
      </c>
      <c r="N18" s="63">
        <f>RelationTable[RELID]</f>
        <v>308116</v>
      </c>
    </row>
    <row r="19" spans="1:14" x14ac:dyDescent="0.25">
      <c r="A19" s="64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Productgroup/ProductsAsOfGroup10</v>
      </c>
      <c r="D19" s="60">
        <f>RelationTable[[#This Row],[No]]</f>
        <v>308117</v>
      </c>
      <c r="E19" s="7" t="s">
        <v>1299</v>
      </c>
      <c r="F19" s="7" t="s">
        <v>1300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305108</v>
      </c>
      <c r="I19" s="30" t="s">
        <v>1392</v>
      </c>
      <c r="J19" s="30" t="s">
        <v>1402</v>
      </c>
      <c r="K19" s="30" t="s">
        <v>1392</v>
      </c>
      <c r="L19" s="30" t="s">
        <v>1372</v>
      </c>
      <c r="M19" s="65">
        <f>VLOOKUP(RelationTable[Relate Resource],CHOOSE({1,2},ResourceTable[Name],ResourceTable[No]),2,0)</f>
        <v>305109</v>
      </c>
      <c r="N19" s="66">
        <f>RelationTable[RELID]</f>
        <v>308117</v>
      </c>
    </row>
    <row r="20" spans="1:14" x14ac:dyDescent="0.25">
      <c r="A20" s="64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Pricelist/Items</v>
      </c>
      <c r="D20" s="60">
        <f>RelationTable[[#This Row],[No]]</f>
        <v>308118</v>
      </c>
      <c r="E20" s="7" t="s">
        <v>1301</v>
      </c>
      <c r="F20" s="7" t="s">
        <v>1302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305110</v>
      </c>
      <c r="I20" s="60" t="s">
        <v>1403</v>
      </c>
      <c r="J20" s="60" t="s">
        <v>1405</v>
      </c>
      <c r="K20" s="60" t="s">
        <v>1403</v>
      </c>
      <c r="L20" s="30" t="s">
        <v>1372</v>
      </c>
      <c r="M20" s="65">
        <f>VLOOKUP(RelationTable[Relate Resource],CHOOSE({1,2},ResourceTable[Name],ResourceTable[No]),2,0)</f>
        <v>305111</v>
      </c>
      <c r="N20" s="66">
        <f>RelationTable[RELID]</f>
        <v>308118</v>
      </c>
    </row>
    <row r="21" spans="1:14" x14ac:dyDescent="0.25">
      <c r="A21" s="64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PricelistProduct/Pricelist</v>
      </c>
      <c r="D21" s="60">
        <f>RelationTable[[#This Row],[No]]</f>
        <v>308119</v>
      </c>
      <c r="E21" s="7" t="s">
        <v>1302</v>
      </c>
      <c r="F21" s="7" t="s">
        <v>1301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305111</v>
      </c>
      <c r="I21" s="60" t="s">
        <v>1301</v>
      </c>
      <c r="J21" s="60" t="s">
        <v>1404</v>
      </c>
      <c r="K21" s="60" t="s">
        <v>1301</v>
      </c>
      <c r="L21" s="60" t="s">
        <v>1410</v>
      </c>
      <c r="M21" s="65">
        <f>VLOOKUP(RelationTable[Relate Resource],CHOOSE({1,2},ResourceTable[Name],ResourceTable[No]),2,0)</f>
        <v>305110</v>
      </c>
      <c r="N21" s="66">
        <f>RelationTable[RELID]</f>
        <v>308119</v>
      </c>
    </row>
    <row r="22" spans="1:14" x14ac:dyDescent="0.25">
      <c r="A22" s="64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PricelistProduct/Product</v>
      </c>
      <c r="D22" s="60">
        <f>RelationTable[[#This Row],[No]]</f>
        <v>308120</v>
      </c>
      <c r="E22" s="7" t="s">
        <v>1302</v>
      </c>
      <c r="F22" s="7" t="s">
        <v>1300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305111</v>
      </c>
      <c r="I22" s="60" t="s">
        <v>1300</v>
      </c>
      <c r="J22" s="60" t="s">
        <v>1406</v>
      </c>
      <c r="K22" s="60" t="s">
        <v>1300</v>
      </c>
      <c r="L22" s="60" t="s">
        <v>1410</v>
      </c>
      <c r="M22" s="65">
        <f>VLOOKUP(RelationTable[Relate Resource],CHOOSE({1,2},ResourceTable[Name],ResourceTable[No]),2,0)</f>
        <v>305109</v>
      </c>
      <c r="N22" s="66">
        <f>RelationTable[RELID]</f>
        <v>308120</v>
      </c>
    </row>
    <row r="23" spans="1:14" x14ac:dyDescent="0.25">
      <c r="A23" s="64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AreaUser/Area</v>
      </c>
      <c r="D23" s="60">
        <f>RelationTable[[#This Row],[No]]</f>
        <v>308121</v>
      </c>
      <c r="E23" s="7" t="s">
        <v>1305</v>
      </c>
      <c r="F23" s="7" t="s">
        <v>1304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305114</v>
      </c>
      <c r="I23" s="60" t="s">
        <v>1304</v>
      </c>
      <c r="J23" s="60" t="s">
        <v>1407</v>
      </c>
      <c r="K23" s="60" t="s">
        <v>1304</v>
      </c>
      <c r="L23" s="60" t="s">
        <v>1410</v>
      </c>
      <c r="M23" s="65">
        <f>VLOOKUP(RelationTable[Relate Resource],CHOOSE({1,2},ResourceTable[Name],ResourceTable[No]),2,0)</f>
        <v>305113</v>
      </c>
      <c r="N23" s="66">
        <f>RelationTable[RELID]</f>
        <v>308121</v>
      </c>
    </row>
    <row r="24" spans="1:14" x14ac:dyDescent="0.25">
      <c r="A24" s="64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AreaUser/Customer</v>
      </c>
      <c r="D24" s="60">
        <f>RelationTable[[#This Row],[No]]</f>
        <v>308122</v>
      </c>
      <c r="E24" s="7" t="s">
        <v>1305</v>
      </c>
      <c r="F24" s="7" t="s">
        <v>74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305114</v>
      </c>
      <c r="I24" s="60" t="s">
        <v>1749</v>
      </c>
      <c r="J24" s="60" t="s">
        <v>1758</v>
      </c>
      <c r="K24" s="60" t="s">
        <v>1749</v>
      </c>
      <c r="L24" s="60" t="s">
        <v>1410</v>
      </c>
      <c r="M24" s="65">
        <f>VLOOKUP(RelationTable[Relate Resource],CHOOSE({1,2},ResourceTable[Name],ResourceTable[No]),2,0)</f>
        <v>305101</v>
      </c>
      <c r="N24" s="66">
        <f>RelationTable[RELID]</f>
        <v>308122</v>
      </c>
    </row>
    <row r="25" spans="1:14" x14ac:dyDescent="0.25">
      <c r="A25" s="64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Area/User</v>
      </c>
      <c r="D25" s="60">
        <f>RelationTable[[#This Row],[No]]</f>
        <v>308123</v>
      </c>
      <c r="E25" s="7" t="s">
        <v>1304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305113</v>
      </c>
      <c r="I25" s="60" t="s">
        <v>74</v>
      </c>
      <c r="J25" s="60" t="s">
        <v>1409</v>
      </c>
      <c r="K25" s="60" t="s">
        <v>74</v>
      </c>
      <c r="L25" s="60" t="s">
        <v>1411</v>
      </c>
      <c r="M25" s="65">
        <f>VLOOKUP(RelationTable[Relate Resource],CHOOSE({1,2},ResourceTable[Name],ResourceTable[No]),2,0)</f>
        <v>305101</v>
      </c>
      <c r="N25" s="66">
        <f>RelationTable[RELID]</f>
        <v>308123</v>
      </c>
    </row>
    <row r="26" spans="1:14" x14ac:dyDescent="0.25">
      <c r="A26" s="64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Setting/Users</v>
      </c>
      <c r="D26" s="60">
        <f>RelationTable[[#This Row],[No]]</f>
        <v>308124</v>
      </c>
      <c r="E26" s="7" t="s">
        <v>1294</v>
      </c>
      <c r="F26" s="7" t="s">
        <v>1306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305103</v>
      </c>
      <c r="I26" s="60" t="s">
        <v>78</v>
      </c>
      <c r="J26" s="60" t="s">
        <v>1537</v>
      </c>
      <c r="K26" s="60" t="s">
        <v>78</v>
      </c>
      <c r="L26" s="60" t="s">
        <v>1372</v>
      </c>
      <c r="M26" s="65">
        <f>VLOOKUP(RelationTable[Relate Resource],CHOOSE({1,2},ResourceTable[Name],ResourceTable[No]),2,0)</f>
        <v>305115</v>
      </c>
      <c r="N26" s="66">
        <f>RelationTable[RELID]</f>
        <v>308124</v>
      </c>
    </row>
    <row r="27" spans="1:14" x14ac:dyDescent="0.25">
      <c r="A27" s="64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User/Area</v>
      </c>
      <c r="D27" s="60">
        <f>RelationTable[[#This Row],[No]]</f>
        <v>308125</v>
      </c>
      <c r="E27" s="7" t="s">
        <v>74</v>
      </c>
      <c r="F27" s="7" t="s">
        <v>1304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305101</v>
      </c>
      <c r="I27" s="60" t="s">
        <v>1304</v>
      </c>
      <c r="J27" s="60" t="s">
        <v>1407</v>
      </c>
      <c r="K27" s="60" t="s">
        <v>1304</v>
      </c>
      <c r="L27" s="60" t="s">
        <v>1411</v>
      </c>
      <c r="M27" s="65">
        <f>VLOOKUP(RelationTable[Relate Resource],CHOOSE({1,2},ResourceTable[Name],ResourceTable[No]),2,0)</f>
        <v>305113</v>
      </c>
      <c r="N27" s="66">
        <f>RelationTable[RELID]</f>
        <v>308125</v>
      </c>
    </row>
    <row r="28" spans="1:14" x14ac:dyDescent="0.25">
      <c r="A28" s="64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UserSetting/Settings</v>
      </c>
      <c r="D28" s="60">
        <f>RelationTable[[#This Row],[No]]</f>
        <v>308126</v>
      </c>
      <c r="E28" s="7" t="s">
        <v>1306</v>
      </c>
      <c r="F28" s="7" t="s">
        <v>1294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305115</v>
      </c>
      <c r="I28" s="60" t="s">
        <v>1321</v>
      </c>
      <c r="J28" s="60" t="s">
        <v>1412</v>
      </c>
      <c r="K28" s="60" t="s">
        <v>1321</v>
      </c>
      <c r="L28" s="60" t="s">
        <v>1410</v>
      </c>
      <c r="M28" s="65">
        <f>VLOOKUP(RelationTable[Relate Resource],CHOOSE({1,2},ResourceTable[Name],ResourceTable[No]),2,0)</f>
        <v>305103</v>
      </c>
      <c r="N28" s="66">
        <f>RelationTable[RELID]</f>
        <v>308126</v>
      </c>
    </row>
    <row r="29" spans="1:14" x14ac:dyDescent="0.25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User/Settings</v>
      </c>
      <c r="D29" s="60">
        <f>RelationTable[[#This Row],[No]]</f>
        <v>308127</v>
      </c>
      <c r="E29" s="7" t="s">
        <v>74</v>
      </c>
      <c r="F29" s="7" t="s">
        <v>1306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1321</v>
      </c>
      <c r="J29" s="60" t="s">
        <v>1413</v>
      </c>
      <c r="K29" s="60" t="s">
        <v>1321</v>
      </c>
      <c r="L29" s="60" t="s">
        <v>1372</v>
      </c>
      <c r="M29" s="65">
        <f>VLOOKUP(RelationTable[Relate Resource],CHOOSE({1,2},ResourceTable[Name],ResourceTable[No]),2,0)</f>
        <v>305115</v>
      </c>
      <c r="N29" s="66">
        <f>RelationTable[RELID]</f>
        <v>308127</v>
      </c>
    </row>
    <row r="30" spans="1:14" x14ac:dyDescent="0.25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UserSetting/User</v>
      </c>
      <c r="D30" s="60">
        <f>RelationTable[[#This Row],[No]]</f>
        <v>308128</v>
      </c>
      <c r="E30" s="7" t="s">
        <v>1306</v>
      </c>
      <c r="F30" s="7" t="s">
        <v>74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305115</v>
      </c>
      <c r="I30" s="60" t="s">
        <v>74</v>
      </c>
      <c r="J30" s="60" t="s">
        <v>1538</v>
      </c>
      <c r="K30" s="60" t="s">
        <v>74</v>
      </c>
      <c r="L30" s="60" t="s">
        <v>1410</v>
      </c>
      <c r="M30" s="65">
        <f>VLOOKUP(RelationTable[Relate Resource],CHOOSE({1,2},ResourceTable[Name],ResourceTable[No]),2,0)</f>
        <v>305101</v>
      </c>
      <c r="N30" s="66">
        <f>RelationTable[RELID]</f>
        <v>308128</v>
      </c>
    </row>
    <row r="31" spans="1:14" x14ac:dyDescent="0.25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User/StoreAndArea</v>
      </c>
      <c r="D31" s="60">
        <f>RelationTable[[#This Row],[No]]</f>
        <v>308129</v>
      </c>
      <c r="E31" s="7" t="s">
        <v>74</v>
      </c>
      <c r="F31" s="7" t="s">
        <v>1307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305101</v>
      </c>
      <c r="I31" s="60" t="s">
        <v>1414</v>
      </c>
      <c r="J31" s="60" t="s">
        <v>1415</v>
      </c>
      <c r="K31" s="60" t="s">
        <v>1414</v>
      </c>
      <c r="L31" s="60" t="s">
        <v>1372</v>
      </c>
      <c r="M31" s="65">
        <f>VLOOKUP(RelationTable[Relate Resource],CHOOSE({1,2},ResourceTable[Name],ResourceTable[No]),2,0)</f>
        <v>305116</v>
      </c>
      <c r="N31" s="66">
        <f>RelationTable[RELID]</f>
        <v>308129</v>
      </c>
    </row>
    <row r="32" spans="1:14" x14ac:dyDescent="0.25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UserStoreArea/Area</v>
      </c>
      <c r="D32" s="60">
        <f>RelationTable[[#This Row],[No]]</f>
        <v>308130</v>
      </c>
      <c r="E32" s="7" t="s">
        <v>1307</v>
      </c>
      <c r="F32" s="7" t="s">
        <v>1304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305116</v>
      </c>
      <c r="I32" s="60" t="s">
        <v>1304</v>
      </c>
      <c r="J32" s="60" t="s">
        <v>1416</v>
      </c>
      <c r="K32" s="60" t="s">
        <v>1304</v>
      </c>
      <c r="L32" s="60" t="s">
        <v>1410</v>
      </c>
      <c r="M32" s="65">
        <f>VLOOKUP(RelationTable[Relate Resource],CHOOSE({1,2},ResourceTable[Name],ResourceTable[No]),2,0)</f>
        <v>305113</v>
      </c>
      <c r="N32" s="66">
        <f>RelationTable[RELID]</f>
        <v>308130</v>
      </c>
    </row>
    <row r="33" spans="1:14" x14ac:dyDescent="0.25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UserStoreArea/Store</v>
      </c>
      <c r="D33" s="60">
        <f>RelationTable[[#This Row],[No]]</f>
        <v>308131</v>
      </c>
      <c r="E33" s="7" t="s">
        <v>1307</v>
      </c>
      <c r="F33" s="7" t="s">
        <v>1303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305116</v>
      </c>
      <c r="I33" s="60" t="s">
        <v>1303</v>
      </c>
      <c r="J33" s="60" t="s">
        <v>1417</v>
      </c>
      <c r="K33" s="60" t="s">
        <v>1303</v>
      </c>
      <c r="L33" s="60" t="s">
        <v>1410</v>
      </c>
      <c r="M33" s="65">
        <f>VLOOKUP(RelationTable[Relate Resource],CHOOSE({1,2},ResourceTable[Name],ResourceTable[No]),2,0)</f>
        <v>305112</v>
      </c>
      <c r="N33" s="66">
        <f>RelationTable[RELID]</f>
        <v>308131</v>
      </c>
    </row>
    <row r="34" spans="1:14" x14ac:dyDescent="0.25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UserStoreArea/User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305116</v>
      </c>
      <c r="I34" s="60" t="s">
        <v>74</v>
      </c>
      <c r="J34" s="60" t="s">
        <v>1418</v>
      </c>
      <c r="K34" s="60" t="s">
        <v>74</v>
      </c>
      <c r="L34" s="60" t="s">
        <v>1410</v>
      </c>
      <c r="M34" s="65">
        <f>VLOOKUP(RelationTable[Relate Resource],CHOOSE({1,2},ResourceTable[Name],ResourceTable[No]),2,0)</f>
        <v>305101</v>
      </c>
      <c r="N34" s="66">
        <f>RelationTable[RELID]</f>
        <v>308132</v>
      </c>
    </row>
    <row r="35" spans="1:14" x14ac:dyDescent="0.25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Store/Users</v>
      </c>
      <c r="D35" s="60">
        <f>RelationTable[[#This Row],[No]]</f>
        <v>308133</v>
      </c>
      <c r="E35" s="7" t="s">
        <v>1303</v>
      </c>
      <c r="F35" s="7" t="s">
        <v>74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305112</v>
      </c>
      <c r="I35" s="60" t="s">
        <v>78</v>
      </c>
      <c r="J35" s="60" t="s">
        <v>1419</v>
      </c>
      <c r="K35" s="60" t="s">
        <v>78</v>
      </c>
      <c r="L35" s="60" t="s">
        <v>1411</v>
      </c>
      <c r="M35" s="65">
        <f>VLOOKUP(RelationTable[Relate Resource],CHOOSE({1,2},ResourceTable[Name],ResourceTable[No]),2,0)</f>
        <v>305101</v>
      </c>
      <c r="N35" s="66">
        <f>RelationTable[RELID]</f>
        <v>308133</v>
      </c>
    </row>
    <row r="36" spans="1:14" x14ac:dyDescent="0.25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Area/StoreAndUser</v>
      </c>
      <c r="D36" s="60">
        <f>RelationTable[[#This Row],[No]]</f>
        <v>308134</v>
      </c>
      <c r="E36" s="7" t="s">
        <v>1304</v>
      </c>
      <c r="F36" s="7" t="s">
        <v>1307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305113</v>
      </c>
      <c r="I36" s="60" t="s">
        <v>1420</v>
      </c>
      <c r="J36" s="60" t="s">
        <v>1421</v>
      </c>
      <c r="K36" s="60" t="s">
        <v>1420</v>
      </c>
      <c r="L36" s="60" t="s">
        <v>1372</v>
      </c>
      <c r="M36" s="65">
        <f>VLOOKUP(RelationTable[Relate Resource],CHOOSE({1,2},ResourceTable[Name],ResourceTable[No]),2,0)</f>
        <v>305116</v>
      </c>
      <c r="N36" s="66">
        <f>RelationTable[RELID]</f>
        <v>308134</v>
      </c>
    </row>
    <row r="37" spans="1:14" x14ac:dyDescent="0.25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StoreProductTransaction/Product</v>
      </c>
      <c r="D37" s="60">
        <f>RelationTable[[#This Row],[No]]</f>
        <v>308135</v>
      </c>
      <c r="E37" s="7" t="s">
        <v>1311</v>
      </c>
      <c r="F37" s="7" t="s">
        <v>1300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305120</v>
      </c>
      <c r="I37" s="60" t="s">
        <v>1300</v>
      </c>
      <c r="J37" s="60" t="s">
        <v>1423</v>
      </c>
      <c r="K37" s="60" t="s">
        <v>1300</v>
      </c>
      <c r="L37" s="60" t="s">
        <v>1410</v>
      </c>
      <c r="M37" s="65">
        <f>VLOOKUP(RelationTable[Relate Resource],CHOOSE({1,2},ResourceTable[Name],ResourceTable[No]),2,0)</f>
        <v>305109</v>
      </c>
      <c r="N37" s="66">
        <f>RelationTable[RELID]</f>
        <v>308135</v>
      </c>
    </row>
    <row r="38" spans="1:14" x14ac:dyDescent="0.25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StoreProductTransaction/Store</v>
      </c>
      <c r="D38" s="60">
        <f>RelationTable[[#This Row],[No]]</f>
        <v>308136</v>
      </c>
      <c r="E38" s="7" t="s">
        <v>1311</v>
      </c>
      <c r="F38" s="7" t="s">
        <v>1303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305120</v>
      </c>
      <c r="I38" s="60" t="s">
        <v>1303</v>
      </c>
      <c r="J38" s="60" t="s">
        <v>1424</v>
      </c>
      <c r="K38" s="60" t="s">
        <v>1303</v>
      </c>
      <c r="L38" s="60" t="s">
        <v>1410</v>
      </c>
      <c r="M38" s="65">
        <f>VLOOKUP(RelationTable[Relate Resource],CHOOSE({1,2},ResourceTable[Name],ResourceTable[No]),2,0)</f>
        <v>305112</v>
      </c>
      <c r="N38" s="66">
        <f>RelationTable[RELID]</f>
        <v>308136</v>
      </c>
    </row>
    <row r="39" spans="1:14" x14ac:dyDescent="0.25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StoreProductTransaction/User</v>
      </c>
      <c r="D39" s="60">
        <f>RelationTable[[#This Row],[No]]</f>
        <v>308137</v>
      </c>
      <c r="E39" s="7" t="s">
        <v>1311</v>
      </c>
      <c r="F39" s="7" t="s">
        <v>74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305120</v>
      </c>
      <c r="I39" s="60" t="s">
        <v>74</v>
      </c>
      <c r="J39" s="60" t="s">
        <v>1409</v>
      </c>
      <c r="K39" s="60" t="s">
        <v>74</v>
      </c>
      <c r="L39" s="60" t="s">
        <v>1410</v>
      </c>
      <c r="M39" s="65">
        <f>VLOOKUP(RelationTable[Relate Resource],CHOOSE({1,2},ResourceTable[Name],ResourceTable[No]),2,0)</f>
        <v>305101</v>
      </c>
      <c r="N39" s="66">
        <f>RelationTable[RELID]</f>
        <v>308137</v>
      </c>
    </row>
    <row r="40" spans="1:14" x14ac:dyDescent="0.25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StoreProductTransaction/Nature</v>
      </c>
      <c r="D40" s="60">
        <f>RelationTable[[#This Row],[No]]</f>
        <v>308138</v>
      </c>
      <c r="E40" s="7" t="s">
        <v>1311</v>
      </c>
      <c r="F40" s="7" t="s">
        <v>1309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305120</v>
      </c>
      <c r="I40" s="60" t="s">
        <v>1422</v>
      </c>
      <c r="J40" s="60" t="s">
        <v>1425</v>
      </c>
      <c r="K40" s="60" t="s">
        <v>1422</v>
      </c>
      <c r="L40" s="60" t="s">
        <v>1410</v>
      </c>
      <c r="M40" s="65">
        <f>VLOOKUP(RelationTable[Relate Resource],CHOOSE({1,2},ResourceTable[Name],ResourceTable[No]),2,0)</f>
        <v>305118</v>
      </c>
      <c r="N40" s="66">
        <f>RelationTable[RELID]</f>
        <v>308138</v>
      </c>
    </row>
    <row r="41" spans="1:14" x14ac:dyDescent="0.25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StoreProductTransaction/Type</v>
      </c>
      <c r="D41" s="60">
        <f>RelationTable[[#This Row],[No]]</f>
        <v>308139</v>
      </c>
      <c r="E41" s="7" t="s">
        <v>1311</v>
      </c>
      <c r="F41" s="7" t="s">
        <v>1310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305120</v>
      </c>
      <c r="I41" s="60" t="s">
        <v>14</v>
      </c>
      <c r="J41" s="60" t="s">
        <v>1426</v>
      </c>
      <c r="K41" s="60" t="s">
        <v>14</v>
      </c>
      <c r="L41" s="60" t="s">
        <v>1410</v>
      </c>
      <c r="M41" s="65">
        <f>VLOOKUP(RelationTable[Relate Resource],CHOOSE({1,2},ResourceTable[Name],ResourceTable[No]),2,0)</f>
        <v>305119</v>
      </c>
      <c r="N41" s="66">
        <f>RelationTable[RELID]</f>
        <v>308139</v>
      </c>
    </row>
    <row r="42" spans="1:14" x14ac:dyDescent="0.25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Store/ProductTransaction</v>
      </c>
      <c r="D42" s="60">
        <f>RelationTable[[#This Row],[No]]</f>
        <v>308140</v>
      </c>
      <c r="E42" s="7" t="s">
        <v>1303</v>
      </c>
      <c r="F42" s="7" t="s">
        <v>1311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305112</v>
      </c>
      <c r="I42" s="60" t="s">
        <v>1427</v>
      </c>
      <c r="J42" s="60" t="s">
        <v>1428</v>
      </c>
      <c r="K42" s="60" t="s">
        <v>1427</v>
      </c>
      <c r="L42" s="60" t="s">
        <v>1372</v>
      </c>
      <c r="M42" s="65">
        <f>VLOOKUP(RelationTable[Relate Resource],CHOOSE({1,2},ResourceTable[Name],ResourceTable[No]),2,0)</f>
        <v>305120</v>
      </c>
      <c r="N42" s="66">
        <f>RelationTable[RELID]</f>
        <v>308140</v>
      </c>
    </row>
    <row r="43" spans="1:14" x14ac:dyDescent="0.25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Transaction/Details</v>
      </c>
      <c r="D43" s="60">
        <f>RelationTable[[#This Row],[No]]</f>
        <v>308141</v>
      </c>
      <c r="E43" s="7" t="s">
        <v>1312</v>
      </c>
      <c r="F43" s="7" t="s">
        <v>1313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305121</v>
      </c>
      <c r="I43" s="60" t="s">
        <v>1429</v>
      </c>
      <c r="J43" s="60" t="s">
        <v>1430</v>
      </c>
      <c r="K43" s="60" t="s">
        <v>1429</v>
      </c>
      <c r="L43" s="60" t="s">
        <v>1372</v>
      </c>
      <c r="M43" s="65">
        <f>VLOOKUP(RelationTable[Relate Resource],CHOOSE({1,2},ResourceTable[Name],ResourceTable[No]),2,0)</f>
        <v>305122</v>
      </c>
      <c r="N43" s="66">
        <f>RelationTable[RELID]</f>
        <v>308141</v>
      </c>
    </row>
    <row r="44" spans="1:14" x14ac:dyDescent="0.25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Transaction/Products</v>
      </c>
      <c r="D44" s="60">
        <f>RelationTable[[#This Row],[No]]</f>
        <v>308142</v>
      </c>
      <c r="E44" s="7" t="s">
        <v>1312</v>
      </c>
      <c r="F44" s="7" t="s">
        <v>1311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305121</v>
      </c>
      <c r="I44" s="60" t="s">
        <v>1326</v>
      </c>
      <c r="J44" s="60" t="s">
        <v>1431</v>
      </c>
      <c r="K44" s="60" t="s">
        <v>1326</v>
      </c>
      <c r="L44" s="60" t="s">
        <v>1411</v>
      </c>
      <c r="M44" s="65">
        <f>VLOOKUP(RelationTable[Relate Resource],CHOOSE({1,2},ResourceTable[Name],ResourceTable[No]),2,0)</f>
        <v>305120</v>
      </c>
      <c r="N44" s="66">
        <f>RelationTable[RELID]</f>
        <v>308142</v>
      </c>
    </row>
    <row r="45" spans="1:14" x14ac:dyDescent="0.25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TransactionDetail/Product</v>
      </c>
      <c r="D45" s="60">
        <f>RelationTable[[#This Row],[No]]</f>
        <v>308143</v>
      </c>
      <c r="E45" s="7" t="s">
        <v>1313</v>
      </c>
      <c r="F45" s="7" t="s">
        <v>1311</v>
      </c>
      <c r="G45" s="60">
        <f>RelationTable[[#This Row],[No]]</f>
        <v>308143</v>
      </c>
      <c r="H45" s="60">
        <f>IF(RelationTable[[#This Row],[No]]="id","resource",VLOOKUP(RelationTable[Resource],CHOOSE({1,2},ResourceTable[Name],ResourceTable[No]),2,0))</f>
        <v>305122</v>
      </c>
      <c r="I45" s="60" t="s">
        <v>1300</v>
      </c>
      <c r="J45" s="60" t="s">
        <v>1432</v>
      </c>
      <c r="K45" s="60" t="s">
        <v>1300</v>
      </c>
      <c r="L45" s="60" t="s">
        <v>1410</v>
      </c>
      <c r="M45" s="65">
        <f>VLOOKUP(RelationTable[Relate Resource],CHOOSE({1,2},ResourceTable[Name],ResourceTable[No]),2,0)</f>
        <v>305120</v>
      </c>
      <c r="N45" s="66">
        <f>RelationTable[RELID]</f>
        <v>308143</v>
      </c>
    </row>
    <row r="46" spans="1:14" x14ac:dyDescent="0.25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SalesOrder/Items</v>
      </c>
      <c r="D46" s="60">
        <f>RelationTable[[#This Row],[No]]</f>
        <v>308144</v>
      </c>
      <c r="E46" s="7" t="s">
        <v>1317</v>
      </c>
      <c r="F46" s="7" t="s">
        <v>1318</v>
      </c>
      <c r="G46" s="60">
        <f>RelationTable[[#This Row],[No]]</f>
        <v>308144</v>
      </c>
      <c r="H46" s="60">
        <f>IF(RelationTable[[#This Row],[No]]="id","resource",VLOOKUP(RelationTable[Resource],CHOOSE({1,2},ResourceTable[Name],ResourceTable[No]),2,0))</f>
        <v>305126</v>
      </c>
      <c r="I46" s="60" t="s">
        <v>1403</v>
      </c>
      <c r="J46" s="60" t="s">
        <v>1433</v>
      </c>
      <c r="K46" s="60" t="s">
        <v>1403</v>
      </c>
      <c r="L46" s="60" t="s">
        <v>1372</v>
      </c>
      <c r="M46" s="65">
        <f>VLOOKUP(RelationTable[Relate Resource],CHOOSE({1,2},ResourceTable[Name],ResourceTable[No]),2,0)</f>
        <v>305127</v>
      </c>
      <c r="N46" s="66">
        <f>RelationTable[RELID]</f>
        <v>308144</v>
      </c>
    </row>
    <row r="47" spans="1:14" x14ac:dyDescent="0.25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SalesOrderItem/Product</v>
      </c>
      <c r="D47" s="60">
        <f>RelationTable[[#This Row],[No]]</f>
        <v>308145</v>
      </c>
      <c r="E47" s="7" t="s">
        <v>1318</v>
      </c>
      <c r="F47" s="7" t="s">
        <v>1300</v>
      </c>
      <c r="G47" s="60">
        <f>RelationTable[[#This Row],[No]]</f>
        <v>308145</v>
      </c>
      <c r="H47" s="60">
        <f>IF(RelationTable[[#This Row],[No]]="id","resource",VLOOKUP(RelationTable[Resource],CHOOSE({1,2},ResourceTable[Name],ResourceTable[No]),2,0))</f>
        <v>305127</v>
      </c>
      <c r="I47" s="60" t="s">
        <v>1300</v>
      </c>
      <c r="J47" s="60" t="s">
        <v>1434</v>
      </c>
      <c r="K47" s="60" t="s">
        <v>1300</v>
      </c>
      <c r="L47" s="60" t="s">
        <v>1410</v>
      </c>
      <c r="M47" s="65">
        <f>VLOOKUP(RelationTable[Relate Resource],CHOOSE({1,2},ResourceTable[Name],ResourceTable[No]),2,0)</f>
        <v>305109</v>
      </c>
      <c r="N47" s="66">
        <f>RelationTable[RELID]</f>
        <v>308145</v>
      </c>
    </row>
    <row r="48" spans="1:14" x14ac:dyDescent="0.25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StockTransfer/IN</v>
      </c>
      <c r="D48" s="60">
        <f>RelationTable[[#This Row],[No]]</f>
        <v>308146</v>
      </c>
      <c r="E48" s="7" t="s">
        <v>1319</v>
      </c>
      <c r="F48" s="7" t="s">
        <v>1312</v>
      </c>
      <c r="G48" s="60">
        <f>RelationTable[[#This Row],[No]]</f>
        <v>308146</v>
      </c>
      <c r="H48" s="60">
        <f>IF(RelationTable[[#This Row],[No]]="id","resource",VLOOKUP(RelationTable[Resource],CHOOSE({1,2},ResourceTable[Name],ResourceTable[No]),2,0))</f>
        <v>305128</v>
      </c>
      <c r="I48" s="60" t="s">
        <v>1435</v>
      </c>
      <c r="J48" s="60" t="s">
        <v>1436</v>
      </c>
      <c r="K48" s="60" t="s">
        <v>1435</v>
      </c>
      <c r="L48" s="60" t="s">
        <v>1410</v>
      </c>
      <c r="M48" s="65">
        <f>VLOOKUP(RelationTable[Relate Resource],CHOOSE({1,2},ResourceTable[Name],ResourceTable[No]),2,0)</f>
        <v>305121</v>
      </c>
      <c r="N48" s="66">
        <f>RelationTable[RELID]</f>
        <v>308146</v>
      </c>
    </row>
    <row r="49" spans="1:14" x14ac:dyDescent="0.25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StockTransfer/OUT</v>
      </c>
      <c r="D49" s="60">
        <f>RelationTable[[#This Row],[No]]</f>
        <v>308147</v>
      </c>
      <c r="E49" s="7" t="s">
        <v>1319</v>
      </c>
      <c r="F49" s="7" t="s">
        <v>1312</v>
      </c>
      <c r="G49" s="60">
        <f>RelationTable[[#This Row],[No]]</f>
        <v>308147</v>
      </c>
      <c r="H49" s="60">
        <f>IF(RelationTable[[#This Row],[No]]="id","resource",VLOOKUP(RelationTable[Resource],CHOOSE({1,2},ResourceTable[Name],ResourceTable[No]),2,0))</f>
        <v>305128</v>
      </c>
      <c r="I49" s="60" t="s">
        <v>1437</v>
      </c>
      <c r="J49" s="60" t="s">
        <v>1438</v>
      </c>
      <c r="K49" s="60" t="s">
        <v>1437</v>
      </c>
      <c r="L49" s="60" t="s">
        <v>1410</v>
      </c>
      <c r="M49" s="65">
        <f>VLOOKUP(RelationTable[Relate Resource],CHOOSE({1,2},ResourceTable[Name],ResourceTable[No]),2,0)</f>
        <v>305121</v>
      </c>
      <c r="N49" s="66">
        <f>RelationTable[RELID]</f>
        <v>308147</v>
      </c>
    </row>
    <row r="50" spans="1:14" x14ac:dyDescent="0.25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SalesOrder/Customer</v>
      </c>
      <c r="D50" s="60">
        <f>RelationTable[[#This Row],[No]]</f>
        <v>308148</v>
      </c>
      <c r="E50" s="7" t="s">
        <v>1317</v>
      </c>
      <c r="F50" s="7" t="s">
        <v>74</v>
      </c>
      <c r="G50" s="60">
        <f>RelationTable[[#This Row],[No]]</f>
        <v>308148</v>
      </c>
      <c r="H50" s="60">
        <f>IF(RelationTable[[#This Row],[No]]="id","resource",VLOOKUP(RelationTable[Resource],CHOOSE({1,2},ResourceTable[Name],ResourceTable[No]),2,0))</f>
        <v>305126</v>
      </c>
      <c r="I50" s="60" t="s">
        <v>1749</v>
      </c>
      <c r="J50" s="60" t="s">
        <v>1750</v>
      </c>
      <c r="K50" s="60" t="s">
        <v>1749</v>
      </c>
      <c r="L50" s="60" t="s">
        <v>1410</v>
      </c>
      <c r="M50" s="65">
        <f>VLOOKUP(RelationTable[Relate Resource],CHOOSE({1,2},ResourceTable[Name],ResourceTable[No]),2,0)</f>
        <v>305101</v>
      </c>
      <c r="N50" s="66">
        <f>RelationTable[RELID]</f>
        <v>308148</v>
      </c>
    </row>
    <row r="51" spans="1:14" x14ac:dyDescent="0.25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UserStoreArea/AssignedAreas</v>
      </c>
      <c r="D51" s="60">
        <f>RelationTable[[#This Row],[No]]</f>
        <v>308149</v>
      </c>
      <c r="E51" s="7" t="s">
        <v>1307</v>
      </c>
      <c r="F51" s="7" t="s">
        <v>1305</v>
      </c>
      <c r="G51" s="60">
        <f>RelationTable[[#This Row],[No]]</f>
        <v>308149</v>
      </c>
      <c r="H51" s="60">
        <f>IF(RelationTable[[#This Row],[No]]="id","resource",VLOOKUP(RelationTable[Resource],CHOOSE({1,2},ResourceTable[Name],ResourceTable[No]),2,0))</f>
        <v>305116</v>
      </c>
      <c r="I51" s="60" t="s">
        <v>1754</v>
      </c>
      <c r="J51" s="60" t="s">
        <v>1755</v>
      </c>
      <c r="K51" s="60" t="s">
        <v>1754</v>
      </c>
      <c r="L51" s="60" t="s">
        <v>1372</v>
      </c>
      <c r="M51" s="65">
        <f>VLOOKUP(RelationTable[Relate Resource],CHOOSE({1,2},ResourceTable[Name],ResourceTable[No]),2,0)</f>
        <v>305114</v>
      </c>
      <c r="N51" s="66">
        <f>RelationTable[RELID]</f>
        <v>308149</v>
      </c>
    </row>
    <row r="52" spans="1:14" x14ac:dyDescent="0.25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AreaUser/Users</v>
      </c>
      <c r="D52" s="60">
        <f>RelationTable[[#This Row],[No]]</f>
        <v>308150</v>
      </c>
      <c r="E52" s="7" t="s">
        <v>1305</v>
      </c>
      <c r="F52" s="7" t="s">
        <v>1307</v>
      </c>
      <c r="G52" s="60">
        <f>RelationTable[[#This Row],[No]]</f>
        <v>308150</v>
      </c>
      <c r="H52" s="60">
        <f>IF(RelationTable[[#This Row],[No]]="id","resource",VLOOKUP(RelationTable[Resource],CHOOSE({1,2},ResourceTable[Name],ResourceTable[No]),2,0))</f>
        <v>305114</v>
      </c>
      <c r="I52" s="60" t="s">
        <v>78</v>
      </c>
      <c r="J52" s="60" t="s">
        <v>1756</v>
      </c>
      <c r="K52" s="60" t="s">
        <v>78</v>
      </c>
      <c r="L52" s="60" t="s">
        <v>1372</v>
      </c>
      <c r="M52" s="65">
        <f>VLOOKUP(RelationTable[Relate Resource],CHOOSE({1,2},ResourceTable[Name],ResourceTable[No]),2,0)</f>
        <v>305116</v>
      </c>
      <c r="N52" s="66">
        <f>RelationTable[RELID]</f>
        <v>308150</v>
      </c>
    </row>
    <row r="53" spans="1:14" x14ac:dyDescent="0.25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UserStoreArea/Customers</v>
      </c>
      <c r="D53" s="60">
        <f>RelationTable[[#This Row],[No]]</f>
        <v>308151</v>
      </c>
      <c r="E53" s="7" t="s">
        <v>1307</v>
      </c>
      <c r="F53" s="7" t="s">
        <v>74</v>
      </c>
      <c r="G53" s="60">
        <f>RelationTable[[#This Row],[No]]</f>
        <v>308151</v>
      </c>
      <c r="H53" s="60">
        <f>IF(RelationTable[[#This Row],[No]]="id","resource",VLOOKUP(RelationTable[Resource],CHOOSE({1,2},ResourceTable[Name],ResourceTable[No]),2,0))</f>
        <v>305116</v>
      </c>
      <c r="I53" s="60" t="s">
        <v>1759</v>
      </c>
      <c r="J53" s="60" t="s">
        <v>1760</v>
      </c>
      <c r="K53" s="60" t="s">
        <v>1759</v>
      </c>
      <c r="L53" s="60" t="s">
        <v>1411</v>
      </c>
      <c r="M53" s="65">
        <f>VLOOKUP(RelationTable[Relate Resource],CHOOSE({1,2},ResourceTable[Name],ResourceTable[No]),2,0)</f>
        <v>305101</v>
      </c>
      <c r="N53" s="66">
        <f>RelationTable[RELID]</f>
        <v>308151</v>
      </c>
    </row>
    <row r="54" spans="1:14" x14ac:dyDescent="0.25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User/AreaCustomers</v>
      </c>
      <c r="D54" s="60">
        <f>RelationTable[[#This Row],[No]]</f>
        <v>308152</v>
      </c>
      <c r="E54" s="7" t="s">
        <v>74</v>
      </c>
      <c r="F54" s="7" t="s">
        <v>1305</v>
      </c>
      <c r="G54" s="60">
        <f>RelationTable[[#This Row],[No]]</f>
        <v>308152</v>
      </c>
      <c r="H54" s="60">
        <f>IF(RelationTable[[#This Row],[No]]="id","resource",VLOOKUP(RelationTable[Resource],CHOOSE({1,2},ResourceTable[Name],ResourceTable[No]),2,0))</f>
        <v>305101</v>
      </c>
      <c r="I54" s="60" t="s">
        <v>1761</v>
      </c>
      <c r="J54" s="60" t="s">
        <v>1763</v>
      </c>
      <c r="K54" s="60" t="s">
        <v>1761</v>
      </c>
      <c r="L54" s="60" t="s">
        <v>1762</v>
      </c>
      <c r="M54" s="65">
        <f>VLOOKUP(RelationTable[Relate Resource],CHOOSE({1,2},ResourceTable[Name],ResourceTable[No]),2,0)</f>
        <v>305114</v>
      </c>
      <c r="N54" s="66">
        <f>RelationTable[RELID]</f>
        <v>308152</v>
      </c>
    </row>
    <row r="55" spans="1:14" x14ac:dyDescent="0.25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SalesOrderItem/SalesOrder</v>
      </c>
      <c r="D55" s="60">
        <f>RelationTable[[#This Row],[No]]</f>
        <v>308153</v>
      </c>
      <c r="E55" s="7" t="s">
        <v>1318</v>
      </c>
      <c r="F55" s="7" t="s">
        <v>1317</v>
      </c>
      <c r="G55" s="60">
        <f>RelationTable[[#This Row],[No]]</f>
        <v>308153</v>
      </c>
      <c r="H55" s="60">
        <f>IF(RelationTable[[#This Row],[No]]="id","resource",VLOOKUP(RelationTable[Resource],CHOOSE({1,2},ResourceTable[Name],ResourceTable[No]),2,0))</f>
        <v>305127</v>
      </c>
      <c r="I55" s="60" t="s">
        <v>1317</v>
      </c>
      <c r="J55" s="60" t="s">
        <v>1767</v>
      </c>
      <c r="K55" s="60" t="s">
        <v>1317</v>
      </c>
      <c r="L55" s="60" t="s">
        <v>1410</v>
      </c>
      <c r="M55" s="65">
        <f>VLOOKUP(RelationTable[Relate Resource],CHOOSE({1,2},ResourceTable[Name],ResourceTable[No]),2,0)</f>
        <v>305126</v>
      </c>
      <c r="N55" s="66">
        <f>RelationTable[RELID]</f>
        <v>308153</v>
      </c>
    </row>
    <row r="56" spans="1:14" x14ac:dyDescent="0.25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TransactionDetail/Transaction</v>
      </c>
      <c r="D56" s="60">
        <f>RelationTable[[#This Row],[No]]</f>
        <v>308154</v>
      </c>
      <c r="E56" s="7" t="s">
        <v>1313</v>
      </c>
      <c r="F56" s="7" t="s">
        <v>1312</v>
      </c>
      <c r="G56" s="60">
        <f>RelationTable[[#This Row],[No]]</f>
        <v>308154</v>
      </c>
      <c r="H56" s="60">
        <f>IF(RelationTable[[#This Row],[No]]="id","resource",VLOOKUP(RelationTable[Resource],CHOOSE({1,2},ResourceTable[Name],ResourceTable[No]),2,0))</f>
        <v>305122</v>
      </c>
      <c r="I56" s="60" t="s">
        <v>1312</v>
      </c>
      <c r="J56" s="60" t="s">
        <v>1772</v>
      </c>
      <c r="K56" s="60" t="s">
        <v>1312</v>
      </c>
      <c r="L56" s="60" t="s">
        <v>1410</v>
      </c>
      <c r="M56" s="65">
        <f>VLOOKUP(RelationTable[Relate Resource],CHOOSE({1,2},ResourceTable[Name],ResourceTable[No]),2,0)</f>
        <v>305121</v>
      </c>
      <c r="N56" s="66">
        <f>RelationTable[RELID]</f>
        <v>308154</v>
      </c>
    </row>
    <row r="57" spans="1:14" x14ac:dyDescent="0.25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SalesOrderSale/SalesOrder</v>
      </c>
      <c r="D57" s="60">
        <f>RelationTable[[#This Row],[No]]</f>
        <v>308155</v>
      </c>
      <c r="E57" s="7" t="s">
        <v>1845</v>
      </c>
      <c r="F57" s="7" t="s">
        <v>1317</v>
      </c>
      <c r="G57" s="60">
        <f>RelationTable[[#This Row],[No]]</f>
        <v>308155</v>
      </c>
      <c r="H57" s="60">
        <f>IF(RelationTable[[#This Row],[No]]="id","resource",VLOOKUP(RelationTable[Resource],CHOOSE({1,2},ResourceTable[Name],ResourceTable[No]),2,0))</f>
        <v>305132</v>
      </c>
      <c r="I57" s="60" t="s">
        <v>1317</v>
      </c>
      <c r="J57" s="60" t="s">
        <v>1848</v>
      </c>
      <c r="K57" s="60" t="s">
        <v>1317</v>
      </c>
      <c r="L57" s="60" t="s">
        <v>1410</v>
      </c>
      <c r="M57" s="65">
        <f>VLOOKUP(RelationTable[Relate Resource],CHOOSE({1,2},ResourceTable[Name],ResourceTable[No]),2,0)</f>
        <v>305126</v>
      </c>
      <c r="N57" s="66">
        <f>RelationTable[RELID]</f>
        <v>308155</v>
      </c>
    </row>
    <row r="58" spans="1:14" x14ac:dyDescent="0.25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SalesOrderSale/Transaction</v>
      </c>
      <c r="D58" s="60">
        <f>RelationTable[[#This Row],[No]]</f>
        <v>308156</v>
      </c>
      <c r="E58" s="7" t="s">
        <v>1845</v>
      </c>
      <c r="F58" s="7" t="s">
        <v>1312</v>
      </c>
      <c r="G58" s="60">
        <f>RelationTable[[#This Row],[No]]</f>
        <v>308156</v>
      </c>
      <c r="H58" s="60">
        <f>IF(RelationTable[[#This Row],[No]]="id","resource",VLOOKUP(RelationTable[Resource],CHOOSE({1,2},ResourceTable[Name],ResourceTable[No]),2,0))</f>
        <v>305132</v>
      </c>
      <c r="I58" s="60" t="s">
        <v>1312</v>
      </c>
      <c r="J58" s="60" t="s">
        <v>1849</v>
      </c>
      <c r="K58" s="60" t="s">
        <v>1312</v>
      </c>
      <c r="L58" s="60" t="s">
        <v>1410</v>
      </c>
      <c r="M58" s="65">
        <f>VLOOKUP(RelationTable[Relate Resource],CHOOSE({1,2},ResourceTable[Name],ResourceTable[No]),2,0)</f>
        <v>305121</v>
      </c>
      <c r="N58" s="66">
        <f>RelationTable[RELID]</f>
        <v>308156</v>
      </c>
    </row>
    <row r="59" spans="1:14" x14ac:dyDescent="0.25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Transaction/STOut</v>
      </c>
      <c r="D59" s="60">
        <f>RelationTable[[#This Row],[No]]</f>
        <v>308157</v>
      </c>
      <c r="E59" s="7" t="s">
        <v>1312</v>
      </c>
      <c r="F59" s="7" t="s">
        <v>1319</v>
      </c>
      <c r="G59" s="60">
        <f>RelationTable[[#This Row],[No]]</f>
        <v>308157</v>
      </c>
      <c r="H59" s="60">
        <f>IF(RelationTable[[#This Row],[No]]="id","resource",VLOOKUP(RelationTable[Resource],CHOOSE({1,2},ResourceTable[Name],ResourceTable[No]),2,0))</f>
        <v>305121</v>
      </c>
      <c r="I59" s="60" t="s">
        <v>1875</v>
      </c>
      <c r="J59" s="60" t="s">
        <v>1879</v>
      </c>
      <c r="K59" s="60" t="s">
        <v>1876</v>
      </c>
      <c r="L59" s="60" t="s">
        <v>1881</v>
      </c>
      <c r="M59" s="65">
        <f>VLOOKUP(RelationTable[Relate Resource],CHOOSE({1,2},ResourceTable[Name],ResourceTable[No]),2,0)</f>
        <v>305128</v>
      </c>
      <c r="N59" s="66">
        <f>RelationTable[RELID]</f>
        <v>308157</v>
      </c>
    </row>
    <row r="60" spans="1:14" x14ac:dyDescent="0.25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Transaction/STIn</v>
      </c>
      <c r="D60" s="60">
        <f>RelationTable[[#This Row],[No]]</f>
        <v>308158</v>
      </c>
      <c r="E60" s="7" t="s">
        <v>1312</v>
      </c>
      <c r="F60" s="7" t="s">
        <v>1319</v>
      </c>
      <c r="G60" s="60">
        <f>RelationTable[[#This Row],[No]]</f>
        <v>308158</v>
      </c>
      <c r="H60" s="60">
        <f>IF(RelationTable[[#This Row],[No]]="id","resource",VLOOKUP(RelationTable[Resource],CHOOSE({1,2},ResourceTable[Name],ResourceTable[No]),2,0))</f>
        <v>305121</v>
      </c>
      <c r="I60" s="60" t="s">
        <v>1877</v>
      </c>
      <c r="J60" s="60" t="s">
        <v>1878</v>
      </c>
      <c r="K60" s="60" t="s">
        <v>1880</v>
      </c>
      <c r="L60" s="60" t="s">
        <v>1881</v>
      </c>
      <c r="M60" s="65">
        <f>VLOOKUP(RelationTable[Relate Resource],CHOOSE({1,2},ResourceTable[Name],ResourceTable[No]),2,0)</f>
        <v>305128</v>
      </c>
      <c r="N60" s="66">
        <f>RelationTable[RELID]</f>
        <v>308158</v>
      </c>
    </row>
    <row r="61" spans="1:14" x14ac:dyDescent="0.25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StoreProductTransaction/TransactionDetail</v>
      </c>
      <c r="D61" s="60">
        <f>RelationTable[[#This Row],[No]]</f>
        <v>308159</v>
      </c>
      <c r="E61" s="7" t="s">
        <v>1311</v>
      </c>
      <c r="F61" s="7" t="s">
        <v>1313</v>
      </c>
      <c r="G61" s="60">
        <f>RelationTable[[#This Row],[No]]</f>
        <v>308159</v>
      </c>
      <c r="H61" s="60">
        <f>IF(RelationTable[[#This Row],[No]]="id","resource",VLOOKUP(RelationTable[Resource],CHOOSE({1,2},ResourceTable[Name],ResourceTable[No]),2,0))</f>
        <v>305120</v>
      </c>
      <c r="I61" s="60" t="s">
        <v>1313</v>
      </c>
      <c r="J61" s="60" t="s">
        <v>1882</v>
      </c>
      <c r="K61" s="60" t="s">
        <v>1313</v>
      </c>
      <c r="L61" s="60" t="s">
        <v>1881</v>
      </c>
      <c r="M61" s="65">
        <f>VLOOKUP(RelationTable[Relate Resource],CHOOSE({1,2},ResourceTable[Name],ResourceTable[No]),2,0)</f>
        <v>305122</v>
      </c>
      <c r="N61" s="66">
        <f>RelationTable[RELID]</f>
        <v>308159</v>
      </c>
    </row>
  </sheetData>
  <dataValidations count="1">
    <dataValidation type="list" allowBlank="1" showInputMessage="1" showErrorMessage="1" sqref="Q2:Q12 E2:F6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U1" workbookViewId="0">
      <selection activeCell="AC19" sqref="AC19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1309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1468</v>
      </c>
      <c r="G3" s="70" t="s">
        <v>1469</v>
      </c>
      <c r="H3" s="70"/>
      <c r="I3" s="70"/>
      <c r="J3" s="70" t="s">
        <v>1470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1471</v>
      </c>
      <c r="U3" s="90"/>
      <c r="V3" s="90"/>
      <c r="W3" s="90"/>
      <c r="X3" s="90"/>
      <c r="Y3" s="76">
        <f>ResourceAction[No]</f>
        <v>332101</v>
      </c>
      <c r="Z3"/>
      <c r="AA3" s="4" t="s">
        <v>1491</v>
      </c>
      <c r="AB3" s="60">
        <f>VLOOKUP(ActionListNData[[#This Row],[Action Name]],ResourceAction[[Display]:[No]],3,0)</f>
        <v>332105</v>
      </c>
      <c r="AC3" s="60" t="s">
        <v>1445</v>
      </c>
      <c r="AD3" s="60" t="s">
        <v>1482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1309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1472</v>
      </c>
      <c r="G4" s="70" t="s">
        <v>1473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1523</v>
      </c>
      <c r="U4" s="90"/>
      <c r="V4" s="90"/>
      <c r="W4" s="90"/>
      <c r="X4" s="90"/>
      <c r="Y4" s="76">
        <f>ResourceAction[No]</f>
        <v>332102</v>
      </c>
      <c r="Z4"/>
      <c r="AA4" s="4" t="s">
        <v>1496</v>
      </c>
      <c r="AB4" s="60">
        <f>VLOOKUP(ActionListNData[[#This Row],[Action Name]],ResourceAction[[Display]:[No]],3,0)</f>
        <v>332106</v>
      </c>
      <c r="AC4" s="60" t="s">
        <v>1447</v>
      </c>
      <c r="AD4" s="60" t="s">
        <v>1483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1310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1474</v>
      </c>
      <c r="G5" s="70" t="s">
        <v>1476</v>
      </c>
      <c r="H5" s="70"/>
      <c r="I5" s="70"/>
      <c r="J5" s="70" t="s">
        <v>1470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1471</v>
      </c>
      <c r="U5" s="90"/>
      <c r="V5" s="90"/>
      <c r="W5" s="90"/>
      <c r="X5" s="90"/>
      <c r="Y5" s="76">
        <f>ResourceAction[No]</f>
        <v>332103</v>
      </c>
      <c r="Z5"/>
      <c r="AA5" s="4" t="s">
        <v>1532</v>
      </c>
      <c r="AB5" s="60">
        <f>VLOOKUP(ActionListNData[[#This Row],[Action Name]],ResourceAction[[Display]:[No]],3,0)</f>
        <v>332109</v>
      </c>
      <c r="AC5" s="60" t="s">
        <v>1507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1310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1475</v>
      </c>
      <c r="G6" s="70" t="s">
        <v>1477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1522</v>
      </c>
      <c r="U6" s="86"/>
      <c r="V6" s="86"/>
      <c r="W6" s="86"/>
      <c r="X6" s="86"/>
      <c r="Y6" s="87">
        <f>ResourceAction[No]</f>
        <v>332104</v>
      </c>
      <c r="Z6"/>
      <c r="AA6" s="4" t="s">
        <v>1533</v>
      </c>
      <c r="AB6" s="60">
        <f>VLOOKUP(ActionListNData[[#This Row],[Action Name]],ResourceAction[[Display]:[No]],3,0)</f>
        <v>332110</v>
      </c>
      <c r="AC6" s="60" t="s">
        <v>1507</v>
      </c>
      <c r="AD6" s="60" t="s">
        <v>1510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1309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1485</v>
      </c>
      <c r="G7" s="70" t="s">
        <v>1487</v>
      </c>
      <c r="H7" s="70" t="s">
        <v>335</v>
      </c>
      <c r="I7" s="70" t="s">
        <v>1486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1471</v>
      </c>
      <c r="U7" s="90" t="s">
        <v>1524</v>
      </c>
      <c r="V7" s="90"/>
      <c r="W7" s="90"/>
      <c r="X7" s="90"/>
      <c r="Y7" s="76">
        <f>ResourceAction[No]</f>
        <v>332105</v>
      </c>
      <c r="Z7"/>
      <c r="AA7" s="4" t="s">
        <v>1558</v>
      </c>
      <c r="AB7" s="60">
        <f>VLOOKUP(ActionListNData[[#This Row],[Action Name]],ResourceAction[[Display]:[No]],3,0)</f>
        <v>332112</v>
      </c>
      <c r="AC7" s="60" t="s">
        <v>1597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1310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1488</v>
      </c>
      <c r="G8" s="70" t="s">
        <v>1489</v>
      </c>
      <c r="H8" s="70" t="s">
        <v>335</v>
      </c>
      <c r="I8" s="70" t="s">
        <v>1486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1490</v>
      </c>
      <c r="U8" s="90" t="s">
        <v>1525</v>
      </c>
      <c r="V8" s="90"/>
      <c r="W8" s="90"/>
      <c r="X8" s="90"/>
      <c r="Y8" s="76">
        <f>ResourceAction[No]</f>
        <v>332106</v>
      </c>
      <c r="Z8"/>
      <c r="AA8" s="2" t="s">
        <v>1614</v>
      </c>
      <c r="AB8" s="16">
        <f>VLOOKUP(ActionListNData[[#This Row],[Action Name]],ResourceAction[[Display]:[No]],3,0)</f>
        <v>332115</v>
      </c>
      <c r="AC8" s="60" t="s">
        <v>1597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1294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1515</v>
      </c>
      <c r="G9" s="70" t="s">
        <v>1516</v>
      </c>
      <c r="H9" s="70"/>
      <c r="I9" s="70"/>
      <c r="J9" s="70" t="s">
        <v>1470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1517</v>
      </c>
      <c r="U9" s="90"/>
      <c r="V9" s="90"/>
      <c r="W9" s="90"/>
      <c r="X9" s="90"/>
      <c r="Y9" s="76">
        <f>ResourceAction[No]</f>
        <v>332107</v>
      </c>
      <c r="Z9"/>
      <c r="AA9" s="2" t="s">
        <v>1622</v>
      </c>
      <c r="AB9" s="16">
        <f>VLOOKUP(ActionListNData[[#This Row],[Action Name]],ResourceAction[[Display]:[No]],3,0)</f>
        <v>332116</v>
      </c>
      <c r="AC9" s="60" t="s">
        <v>1507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1518</v>
      </c>
      <c r="G10" s="70" t="s">
        <v>1519</v>
      </c>
      <c r="H10" s="70"/>
      <c r="I10" s="70"/>
      <c r="J10" s="70" t="s">
        <v>1520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1521</v>
      </c>
      <c r="U10" s="90"/>
      <c r="V10" s="90"/>
      <c r="W10" s="90"/>
      <c r="X10" s="90"/>
      <c r="Y10" s="76">
        <f>ResourceAction[No]</f>
        <v>332108</v>
      </c>
      <c r="Z10"/>
      <c r="AA10" s="2" t="s">
        <v>1623</v>
      </c>
      <c r="AB10" s="16">
        <f>VLOOKUP(ActionListNData[[#This Row],[Action Name]],ResourceAction[[Display]:[No]],3,0)</f>
        <v>332117</v>
      </c>
      <c r="AC10" s="60" t="s">
        <v>1507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1294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1526</v>
      </c>
      <c r="G11" s="70" t="s">
        <v>1527</v>
      </c>
      <c r="H11" s="70" t="s">
        <v>1429</v>
      </c>
      <c r="I11" s="70" t="s">
        <v>1486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1528</v>
      </c>
      <c r="U11" s="90"/>
      <c r="V11" s="90"/>
      <c r="W11" s="90"/>
      <c r="X11" s="90"/>
      <c r="Y11" s="76">
        <f>ResourceAction[No]</f>
        <v>332109</v>
      </c>
      <c r="Z11"/>
      <c r="AA11" s="2" t="s">
        <v>1648</v>
      </c>
      <c r="AB11" s="16">
        <f>VLOOKUP(ActionListNData[[#This Row],[Action Name]],ResourceAction[[Display]:[No]],3,0)</f>
        <v>332120</v>
      </c>
      <c r="AC11" s="60" t="s">
        <v>1553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1294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1529</v>
      </c>
      <c r="G12" s="70" t="s">
        <v>1530</v>
      </c>
      <c r="H12" s="70" t="s">
        <v>1531</v>
      </c>
      <c r="I12" s="70" t="s">
        <v>1486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1517</v>
      </c>
      <c r="U12" s="90" t="s">
        <v>1528</v>
      </c>
      <c r="V12" s="90"/>
      <c r="W12" s="90"/>
      <c r="X12" s="90"/>
      <c r="Y12" s="76">
        <f>ResourceAction[No]</f>
        <v>332110</v>
      </c>
      <c r="Z12"/>
      <c r="AA12" s="2" t="s">
        <v>1649</v>
      </c>
      <c r="AB12" s="16">
        <f>VLOOKUP(ActionListNData[[#This Row],[Action Name]],ResourceAction[[Display]:[No]],3,0)</f>
        <v>332119</v>
      </c>
      <c r="AC12" s="16" t="s">
        <v>1553</v>
      </c>
      <c r="AD12" s="16" t="s">
        <v>1640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1549</v>
      </c>
      <c r="G13" s="70" t="s">
        <v>1543</v>
      </c>
      <c r="H13" s="70"/>
      <c r="I13" s="70"/>
      <c r="J13" s="70" t="s">
        <v>1520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1550</v>
      </c>
      <c r="U13" s="90"/>
      <c r="V13" s="90"/>
      <c r="W13" s="90"/>
      <c r="X13" s="90"/>
      <c r="Y13" s="76">
        <f>ResourceAction[No]</f>
        <v>332111</v>
      </c>
      <c r="AA13" s="2" t="s">
        <v>1684</v>
      </c>
      <c r="AB13" s="60">
        <f>VLOOKUP(ActionListNData[[#This Row],[Action Name]],ResourceAction[[Display]:[No]],3,0)</f>
        <v>332123</v>
      </c>
      <c r="AC13" s="16" t="s">
        <v>1659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1554</v>
      </c>
      <c r="G14" s="70" t="s">
        <v>1555</v>
      </c>
      <c r="H14" s="70" t="s">
        <v>1609</v>
      </c>
      <c r="I14" s="70" t="s">
        <v>1486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1541</v>
      </c>
      <c r="O14" s="89">
        <f ca="1">IF(ResourceAction[[#This Row],[Resource Name]]="","idn1",IF(ResourceAction[[#This Row],[IDN1]]="","",VLOOKUP(ResourceAction[[#This Row],[IDN1]],IDNMaps[[Display]:[ID]],2,0)))</f>
        <v>308127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1556</v>
      </c>
      <c r="U14" s="90" t="s">
        <v>1557</v>
      </c>
      <c r="V14" s="90"/>
      <c r="W14" s="90"/>
      <c r="X14" s="90"/>
      <c r="Y14" s="76">
        <f>ResourceAction[No]</f>
        <v>332112</v>
      </c>
      <c r="AA14" s="2" t="s">
        <v>1685</v>
      </c>
      <c r="AB14" s="60">
        <f>VLOOKUP(ActionListNData[[#This Row],[Action Name]],ResourceAction[[Display]:[No]],3,0)</f>
        <v>332124</v>
      </c>
      <c r="AC14" s="16" t="s">
        <v>1659</v>
      </c>
      <c r="AD14" s="60" t="s">
        <v>1677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1599</v>
      </c>
      <c r="G15" s="70" t="s">
        <v>1600</v>
      </c>
      <c r="H15" s="70"/>
      <c r="I15" s="70"/>
      <c r="J15" s="70" t="s">
        <v>1596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1601</v>
      </c>
      <c r="U15" s="90"/>
      <c r="V15" s="90"/>
      <c r="W15" s="90"/>
      <c r="X15" s="90"/>
      <c r="Y15" s="76">
        <f>ResourceAction[No]</f>
        <v>332113</v>
      </c>
      <c r="AA15" s="2" t="s">
        <v>1707</v>
      </c>
      <c r="AB15" s="60">
        <f>VLOOKUP(ActionListNData[[#This Row],[Action Name]],ResourceAction[[Display]:[No]],3,0)</f>
        <v>332127</v>
      </c>
      <c r="AC15" s="60" t="s">
        <v>1597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1306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1604</v>
      </c>
      <c r="G16" s="70" t="s">
        <v>1605</v>
      </c>
      <c r="H16" s="70"/>
      <c r="I16" s="70"/>
      <c r="J16" s="70" t="s">
        <v>1606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1607</v>
      </c>
      <c r="U16" s="90"/>
      <c r="V16" s="90"/>
      <c r="W16" s="90"/>
      <c r="X16" s="90"/>
      <c r="Y16" s="76">
        <f>ResourceAction[No]</f>
        <v>332114</v>
      </c>
      <c r="AA16" s="2" t="s">
        <v>1711</v>
      </c>
      <c r="AB16" s="60">
        <f>VLOOKUP(ActionListNData[[#This Row],[Action Name]],ResourceAction[[Display]:[No]],3,0)</f>
        <v>332128</v>
      </c>
      <c r="AC16" s="60" t="s">
        <v>1597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1610</v>
      </c>
      <c r="G17" s="70" t="s">
        <v>1611</v>
      </c>
      <c r="H17" s="70" t="s">
        <v>1612</v>
      </c>
      <c r="I17" s="70" t="s">
        <v>1486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1613</v>
      </c>
      <c r="O17" s="89">
        <f ca="1">IF(ResourceAction[[#This Row],[Resource Name]]="","idn1",IF(ResourceAction[[#This Row],[IDN1]]="","",VLOOKUP(ResourceAction[[#This Row],[IDN1]],IDNMaps[[Display]:[ID]],2,0)))</f>
        <v>308127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1556</v>
      </c>
      <c r="U17" s="90" t="s">
        <v>1607</v>
      </c>
      <c r="V17" s="90" t="s">
        <v>1626</v>
      </c>
      <c r="W17" s="90"/>
      <c r="X17" s="90"/>
      <c r="Y17" s="76">
        <f>ResourceAction[No]</f>
        <v>332115</v>
      </c>
      <c r="AA17" s="2" t="s">
        <v>1721</v>
      </c>
      <c r="AB17" s="60">
        <f>VLOOKUP(ActionListNData[[#This Row],[Action Name]],ResourceAction[[Display]:[No]],3,0)</f>
        <v>332129</v>
      </c>
      <c r="AC17" s="60" t="s">
        <v>1690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1294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1618</v>
      </c>
      <c r="G18" s="38" t="s">
        <v>1619</v>
      </c>
      <c r="H18" s="38" t="s">
        <v>1620</v>
      </c>
      <c r="I18" s="70" t="s">
        <v>1486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1541</v>
      </c>
      <c r="O18" s="98">
        <f ca="1">IF(ResourceAction[[#This Row],[Resource Name]]="","idn1",IF(ResourceAction[[#This Row],[IDN1]]="","",VLOOKUP(ResourceAction[[#This Row],[IDN1]],IDNMaps[[Display]:[ID]],2,0)))</f>
        <v>308124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1621</v>
      </c>
      <c r="U18" s="99" t="s">
        <v>1557</v>
      </c>
      <c r="V18" s="90"/>
      <c r="W18" s="99"/>
      <c r="X18" s="99"/>
      <c r="Y18" s="55">
        <f>ResourceAction[No]</f>
        <v>332116</v>
      </c>
      <c r="AA18" s="2" t="s">
        <v>1722</v>
      </c>
      <c r="AB18" s="60">
        <f>VLOOKUP(ActionListNData[[#This Row],[Action Name]],ResourceAction[[Display]:[No]],3,0)</f>
        <v>332130</v>
      </c>
      <c r="AC18" s="60" t="s">
        <v>1690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1294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1615</v>
      </c>
      <c r="G19" s="38" t="s">
        <v>1616</v>
      </c>
      <c r="H19" s="38" t="s">
        <v>1617</v>
      </c>
      <c r="I19" s="70" t="s">
        <v>1486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1613</v>
      </c>
      <c r="O19" s="98">
        <f ca="1">IF(ResourceAction[[#This Row],[Resource Name]]="","idn1",IF(ResourceAction[[#This Row],[IDN1]]="","",VLOOKUP(ResourceAction[[#This Row],[IDN1]],IDNMaps[[Display]:[ID]],2,0)))</f>
        <v>308124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1621</v>
      </c>
      <c r="U19" s="99" t="s">
        <v>1607</v>
      </c>
      <c r="V19" s="90" t="s">
        <v>1627</v>
      </c>
      <c r="W19" s="99"/>
      <c r="X19" s="99"/>
      <c r="Y19" s="55">
        <f>ResourceAction[No]</f>
        <v>332117</v>
      </c>
      <c r="AA19" s="2" t="s">
        <v>1728</v>
      </c>
      <c r="AB19" s="60">
        <f>VLOOKUP(ActionListNData[[#This Row],[Action Name]],ResourceAction[[Display]:[No]],3,0)</f>
        <v>332131</v>
      </c>
      <c r="AC19" s="60" t="s">
        <v>1694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1306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1628</v>
      </c>
      <c r="G20" s="38" t="s">
        <v>1629</v>
      </c>
      <c r="H20" s="38"/>
      <c r="I20" s="38"/>
      <c r="J20" s="38" t="s">
        <v>1520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1557</v>
      </c>
      <c r="U20" s="99"/>
      <c r="V20" s="99"/>
      <c r="W20" s="99"/>
      <c r="X20" s="99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1306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1635</v>
      </c>
      <c r="G21" s="38" t="s">
        <v>1636</v>
      </c>
      <c r="H21" s="38" t="s">
        <v>1632</v>
      </c>
      <c r="I21" s="38" t="s">
        <v>1486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1637</v>
      </c>
      <c r="U21" s="99" t="s">
        <v>1644</v>
      </c>
      <c r="V21" s="99"/>
      <c r="W21" s="99"/>
      <c r="X21" s="99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1306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1645</v>
      </c>
      <c r="G22" s="38" t="s">
        <v>1646</v>
      </c>
      <c r="H22" s="38" t="s">
        <v>1647</v>
      </c>
      <c r="I22" s="38" t="s">
        <v>1486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1644</v>
      </c>
      <c r="U22" s="99"/>
      <c r="V22" s="99"/>
      <c r="W22" s="99"/>
      <c r="X22" s="99"/>
      <c r="Y22" s="55">
        <f>ResourceAction[No]</f>
        <v>332120</v>
      </c>
    </row>
    <row r="23" spans="1:38" x14ac:dyDescent="0.25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1307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1664</v>
      </c>
      <c r="G23" s="70" t="s">
        <v>1665</v>
      </c>
      <c r="H23" s="70"/>
      <c r="I23" s="70"/>
      <c r="J23" s="70" t="s">
        <v>1470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1666</v>
      </c>
      <c r="U23" s="90"/>
      <c r="V23" s="90"/>
      <c r="W23" s="90"/>
      <c r="X23" s="90"/>
      <c r="Y23" s="76">
        <f>ResourceAction[No]</f>
        <v>332121</v>
      </c>
    </row>
    <row r="24" spans="1:38" x14ac:dyDescent="0.25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1307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1667</v>
      </c>
      <c r="G24" s="70" t="s">
        <v>1668</v>
      </c>
      <c r="H24" s="70"/>
      <c r="I24" s="70"/>
      <c r="J24" s="70" t="s">
        <v>1520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1669</v>
      </c>
      <c r="U24" s="90"/>
      <c r="V24" s="90"/>
      <c r="W24" s="90"/>
      <c r="X24" s="90"/>
      <c r="Y24" s="76">
        <f>ResourceAction[No]</f>
        <v>332122</v>
      </c>
    </row>
    <row r="25" spans="1:38" x14ac:dyDescent="0.25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1307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1679</v>
      </c>
      <c r="G25" s="70" t="s">
        <v>1680</v>
      </c>
      <c r="H25" s="70" t="s">
        <v>1647</v>
      </c>
      <c r="I25" s="70" t="s">
        <v>1486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1681</v>
      </c>
      <c r="U25" s="90"/>
      <c r="V25" s="90"/>
      <c r="W25" s="90"/>
      <c r="X25" s="90"/>
      <c r="Y25" s="76">
        <f>ResourceAction[No]</f>
        <v>332123</v>
      </c>
    </row>
    <row r="26" spans="1:38" x14ac:dyDescent="0.25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1307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1682</v>
      </c>
      <c r="G26" s="70" t="s">
        <v>1683</v>
      </c>
      <c r="H26" s="70" t="s">
        <v>1531</v>
      </c>
      <c r="I26" s="70" t="s">
        <v>1486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1666</v>
      </c>
      <c r="U26" s="90" t="s">
        <v>1681</v>
      </c>
      <c r="V26" s="90"/>
      <c r="W26" s="90"/>
      <c r="X26" s="90"/>
      <c r="Y26" s="76">
        <f>ResourceAction[No]</f>
        <v>332124</v>
      </c>
    </row>
    <row r="27" spans="1:38" x14ac:dyDescent="0.25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1304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1697</v>
      </c>
      <c r="G27" s="70" t="s">
        <v>1698</v>
      </c>
      <c r="H27" s="70"/>
      <c r="I27" s="70"/>
      <c r="J27" s="70" t="s">
        <v>1520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1699</v>
      </c>
      <c r="U27" s="90"/>
      <c r="V27" s="90"/>
      <c r="W27" s="90"/>
      <c r="X27" s="90"/>
      <c r="Y27" s="76">
        <f>ResourceAction[No]</f>
        <v>332125</v>
      </c>
    </row>
    <row r="28" spans="1:38" x14ac:dyDescent="0.25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1303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1700</v>
      </c>
      <c r="G28" s="70" t="s">
        <v>1701</v>
      </c>
      <c r="H28" s="70"/>
      <c r="I28" s="70"/>
      <c r="J28" s="70" t="s">
        <v>1520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1702</v>
      </c>
      <c r="U28" s="90"/>
      <c r="V28" s="90"/>
      <c r="W28" s="90"/>
      <c r="X28" s="90"/>
      <c r="Y28" s="76">
        <f>ResourceAction[No]</f>
        <v>332126</v>
      </c>
    </row>
    <row r="29" spans="1:38" x14ac:dyDescent="0.25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1703</v>
      </c>
      <c r="G29" s="70" t="s">
        <v>1704</v>
      </c>
      <c r="H29" s="70" t="s">
        <v>1705</v>
      </c>
      <c r="I29" s="70" t="s">
        <v>1486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1541</v>
      </c>
      <c r="O29" s="89">
        <f ca="1">IF(ResourceAction[[#This Row],[Resource Name]]="","idn1",IF(ResourceAction[[#This Row],[IDN1]]="","",VLOOKUP(ResourceAction[[#This Row],[IDN1]],IDNMaps[[Display]:[ID]],2,0)))</f>
        <v>308129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1706</v>
      </c>
      <c r="U29" s="90" t="s">
        <v>1669</v>
      </c>
      <c r="V29" s="90"/>
      <c r="W29" s="90"/>
      <c r="X29" s="90"/>
      <c r="Y29" s="76">
        <f>ResourceAction[No]</f>
        <v>332127</v>
      </c>
    </row>
    <row r="30" spans="1:38" x14ac:dyDescent="0.25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1708</v>
      </c>
      <c r="G30" s="70" t="s">
        <v>1709</v>
      </c>
      <c r="H30" s="70" t="s">
        <v>1710</v>
      </c>
      <c r="I30" s="70" t="s">
        <v>1486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1613</v>
      </c>
      <c r="O30" s="89">
        <f ca="1">IF(ResourceAction[[#This Row],[Resource Name]]="","idn1",IF(ResourceAction[[#This Row],[IDN1]]="","",VLOOKUP(ResourceAction[[#This Row],[IDN1]],IDNMaps[[Display]:[ID]],2,0)))</f>
        <v>308129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1706</v>
      </c>
      <c r="U30" s="90" t="s">
        <v>1666</v>
      </c>
      <c r="V30" s="90" t="s">
        <v>1712</v>
      </c>
      <c r="W30" s="90"/>
      <c r="X30" s="90"/>
      <c r="Y30" s="76">
        <f>ResourceAction[No]</f>
        <v>332128</v>
      </c>
    </row>
    <row r="31" spans="1:38" x14ac:dyDescent="0.25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1304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1713</v>
      </c>
      <c r="G31" s="70" t="s">
        <v>1714</v>
      </c>
      <c r="H31" s="70" t="s">
        <v>1715</v>
      </c>
      <c r="I31" s="70" t="s">
        <v>1486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1541</v>
      </c>
      <c r="O31" s="89">
        <f ca="1">IF(ResourceAction[[#This Row],[Resource Name]]="","idn1",IF(ResourceAction[[#This Row],[IDN1]]="","",VLOOKUP(ResourceAction[[#This Row],[IDN1]],IDNMaps[[Display]:[ID]],2,0)))</f>
        <v>308134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1716</v>
      </c>
      <c r="U31" s="90" t="s">
        <v>1669</v>
      </c>
      <c r="V31" s="90"/>
      <c r="W31" s="90"/>
      <c r="X31" s="90"/>
      <c r="Y31" s="76">
        <f>ResourceAction[No]</f>
        <v>332129</v>
      </c>
    </row>
    <row r="32" spans="1:38" x14ac:dyDescent="0.25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1304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1717</v>
      </c>
      <c r="G32" s="70" t="s">
        <v>1718</v>
      </c>
      <c r="H32" s="70" t="s">
        <v>1719</v>
      </c>
      <c r="I32" s="70" t="s">
        <v>1486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1613</v>
      </c>
      <c r="O32" s="89">
        <f ca="1">IF(ResourceAction[[#This Row],[Resource Name]]="","idn1",IF(ResourceAction[[#This Row],[IDN1]]="","",VLOOKUP(ResourceAction[[#This Row],[IDN1]],IDNMaps[[Display]:[ID]],2,0)))</f>
        <v>308134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1716</v>
      </c>
      <c r="U32" s="90" t="s">
        <v>1666</v>
      </c>
      <c r="V32" s="90" t="s">
        <v>1720</v>
      </c>
      <c r="W32" s="90"/>
      <c r="X32" s="90"/>
      <c r="Y32" s="76">
        <f>ResourceAction[No]</f>
        <v>332130</v>
      </c>
    </row>
    <row r="33" spans="1:25" x14ac:dyDescent="0.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1303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1724</v>
      </c>
      <c r="G33" s="70" t="s">
        <v>1725</v>
      </c>
      <c r="H33" s="70" t="s">
        <v>1726</v>
      </c>
      <c r="I33" s="70" t="s">
        <v>1486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1727</v>
      </c>
      <c r="O33" s="89">
        <f ca="1">IF(ResourceAction[[#This Row],[Resource Name]]="","idn1",IF(ResourceAction[[#This Row],[IDN1]]="","",VLOOKUP(ResourceAction[[#This Row],[IDN1]],IDNMaps[[Display]:[ID]],2,0)))</f>
        <v>308133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1723</v>
      </c>
      <c r="U33" s="90" t="s">
        <v>1601</v>
      </c>
      <c r="V33" s="90"/>
      <c r="W33" s="90"/>
      <c r="X33" s="90"/>
      <c r="Y33" s="76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2019-08-13T11:34:09Z</dcterms:modified>
</cp:coreProperties>
</file>