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74" i="24" l="1"/>
  <c r="C74" i="24"/>
  <c r="A82" i="24"/>
  <c r="C82" i="24"/>
  <c r="A81" i="24"/>
  <c r="C81" i="24"/>
  <c r="A80" i="24"/>
  <c r="C80" i="24"/>
  <c r="A79" i="24"/>
  <c r="C79" i="24"/>
  <c r="A78" i="24"/>
  <c r="C78" i="24"/>
  <c r="A77" i="24"/>
  <c r="C77" i="24"/>
  <c r="A76" i="24"/>
  <c r="C76" i="24"/>
  <c r="A75" i="24"/>
  <c r="C75" i="24"/>
  <c r="A73" i="24"/>
  <c r="C73" i="24"/>
  <c r="A36" i="24" l="1"/>
  <c r="A37" i="24"/>
  <c r="C36" i="24"/>
  <c r="C37" i="24"/>
  <c r="A45" i="19"/>
  <c r="B45" i="19"/>
  <c r="G45" i="19" s="1"/>
  <c r="C45" i="19"/>
  <c r="A44" i="19"/>
  <c r="B44" i="19"/>
  <c r="D44" i="19" s="1"/>
  <c r="N44" i="19" s="1"/>
  <c r="C44" i="19"/>
  <c r="P16" i="19"/>
  <c r="R16" i="19"/>
  <c r="S16" i="19"/>
  <c r="P15" i="19"/>
  <c r="R15" i="19"/>
  <c r="S15" i="19"/>
  <c r="C72" i="21"/>
  <c r="D72" i="21"/>
  <c r="J72" i="21"/>
  <c r="K72" i="21"/>
  <c r="C71" i="21"/>
  <c r="D71" i="21"/>
  <c r="J71" i="21"/>
  <c r="K71" i="21"/>
  <c r="A33" i="14"/>
  <c r="B33" i="14"/>
  <c r="H33" i="14"/>
  <c r="A32" i="14"/>
  <c r="B32" i="14"/>
  <c r="H32" i="14"/>
  <c r="D45" i="19" l="1"/>
  <c r="N45" i="19" s="1"/>
  <c r="G44" i="19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C2" i="26"/>
  <c r="C3" i="26"/>
  <c r="E3" i="26" s="1"/>
  <c r="C4" i="26"/>
  <c r="E4" i="26" s="1"/>
  <c r="C5" i="26"/>
  <c r="E5" i="26" s="1"/>
  <c r="C6" i="26"/>
  <c r="C7" i="26"/>
  <c r="C8" i="26"/>
  <c r="C9" i="26"/>
  <c r="C10" i="26"/>
  <c r="C11" i="26"/>
  <c r="E11" i="26" s="1"/>
  <c r="C12" i="26"/>
  <c r="E12" i="26" s="1"/>
  <c r="C13" i="26"/>
  <c r="E13" i="26" s="1"/>
  <c r="C14" i="26"/>
  <c r="C15" i="26"/>
  <c r="C16" i="26"/>
  <c r="C17" i="26"/>
  <c r="C18" i="26"/>
  <c r="C19" i="26"/>
  <c r="E19" i="26" s="1"/>
  <c r="C20" i="26"/>
  <c r="E20" i="26" s="1"/>
  <c r="C21" i="26"/>
  <c r="E21" i="26" s="1"/>
  <c r="C22" i="26"/>
  <c r="C23" i="26"/>
  <c r="C24" i="26"/>
  <c r="C25" i="26"/>
  <c r="C26" i="26"/>
  <c r="C27" i="26"/>
  <c r="E27" i="26" s="1"/>
  <c r="C28" i="26"/>
  <c r="E28" i="26" s="1"/>
  <c r="C29" i="26"/>
  <c r="E29" i="26" s="1"/>
  <c r="C30" i="26"/>
  <c r="C31" i="26"/>
  <c r="F6" i="26"/>
  <c r="G6" i="26" s="1"/>
  <c r="H6" i="26" s="1"/>
  <c r="F14" i="26"/>
  <c r="G14" i="26" s="1"/>
  <c r="H14" i="26" s="1"/>
  <c r="F22" i="26"/>
  <c r="G22" i="26" s="1"/>
  <c r="H22" i="26" s="1"/>
  <c r="F30" i="26"/>
  <c r="G30" i="26" s="1"/>
  <c r="H30" i="26" s="1"/>
  <c r="E2" i="26"/>
  <c r="E6" i="26"/>
  <c r="E7" i="26"/>
  <c r="E8" i="26"/>
  <c r="E9" i="26"/>
  <c r="F9" i="26" s="1"/>
  <c r="E10" i="26"/>
  <c r="G10" i="26" s="1"/>
  <c r="H10" i="26" s="1"/>
  <c r="E14" i="26"/>
  <c r="E15" i="26"/>
  <c r="E16" i="26"/>
  <c r="E17" i="26"/>
  <c r="E18" i="26"/>
  <c r="E22" i="26"/>
  <c r="E23" i="26"/>
  <c r="E24" i="26"/>
  <c r="E25" i="26"/>
  <c r="F25" i="26" s="1"/>
  <c r="E26" i="26"/>
  <c r="G26" i="26" s="1"/>
  <c r="H26" i="26" s="1"/>
  <c r="E30" i="26"/>
  <c r="E31" i="26"/>
  <c r="F2" i="26"/>
  <c r="G2" i="26" s="1"/>
  <c r="H2" i="26" s="1"/>
  <c r="F10" i="26"/>
  <c r="F18" i="26"/>
  <c r="F26" i="26"/>
  <c r="G18" i="26" l="1"/>
  <c r="H18" i="26" s="1"/>
  <c r="F11" i="26"/>
  <c r="G11" i="26" s="1"/>
  <c r="H11" i="26" s="1"/>
  <c r="F28" i="26"/>
  <c r="G28" i="26"/>
  <c r="H28" i="26" s="1"/>
  <c r="F4" i="26"/>
  <c r="G4" i="26" s="1"/>
  <c r="H4" i="26" s="1"/>
  <c r="F20" i="26"/>
  <c r="G20" i="26" s="1"/>
  <c r="H20" i="26" s="1"/>
  <c r="F3" i="26"/>
  <c r="G3" i="26" s="1"/>
  <c r="H3" i="26" s="1"/>
  <c r="G21" i="26"/>
  <c r="H21" i="26" s="1"/>
  <c r="F27" i="26"/>
  <c r="G27" i="26" s="1"/>
  <c r="H27" i="26" s="1"/>
  <c r="F12" i="26"/>
  <c r="G12" i="26" s="1"/>
  <c r="H12" i="26" s="1"/>
  <c r="F29" i="26"/>
  <c r="G29" i="26" s="1"/>
  <c r="H29" i="26" s="1"/>
  <c r="F21" i="26"/>
  <c r="F13" i="26"/>
  <c r="G13" i="26" s="1"/>
  <c r="H13" i="26" s="1"/>
  <c r="F5" i="26"/>
  <c r="G5" i="26" s="1"/>
  <c r="H5" i="26" s="1"/>
  <c r="G8" i="26"/>
  <c r="H8" i="26" s="1"/>
  <c r="F19" i="26"/>
  <c r="G19" i="26"/>
  <c r="H19" i="26" s="1"/>
  <c r="F16" i="26"/>
  <c r="G16" i="26" s="1"/>
  <c r="H16" i="26" s="1"/>
  <c r="F17" i="26"/>
  <c r="G17" i="26" s="1"/>
  <c r="H17" i="26" s="1"/>
  <c r="F8" i="26"/>
  <c r="G25" i="26"/>
  <c r="H25" i="26" s="1"/>
  <c r="G9" i="26"/>
  <c r="H9" i="26" s="1"/>
  <c r="F31" i="26"/>
  <c r="G31" i="26" s="1"/>
  <c r="H31" i="26" s="1"/>
  <c r="F23" i="26"/>
  <c r="G23" i="26" s="1"/>
  <c r="H23" i="26" s="1"/>
  <c r="F15" i="26"/>
  <c r="G15" i="26" s="1"/>
  <c r="H15" i="26" s="1"/>
  <c r="F7" i="26"/>
  <c r="G7" i="26" s="1"/>
  <c r="H7" i="26" s="1"/>
  <c r="F24" i="26"/>
  <c r="G24" i="26" s="1"/>
  <c r="H24" i="26" s="1"/>
  <c r="C236" i="3"/>
  <c r="D236" i="3"/>
  <c r="E236" i="3"/>
  <c r="F236" i="3"/>
  <c r="G236" i="3"/>
  <c r="H236" i="3"/>
  <c r="I236" i="3"/>
  <c r="J236" i="3"/>
  <c r="J206" i="2"/>
  <c r="K236" i="3" l="1"/>
  <c r="C382" i="3"/>
  <c r="D382" i="3"/>
  <c r="E382" i="3"/>
  <c r="F382" i="3"/>
  <c r="G382" i="3"/>
  <c r="H382" i="3"/>
  <c r="I382" i="3"/>
  <c r="J382" i="3"/>
  <c r="C375" i="3"/>
  <c r="D375" i="3"/>
  <c r="E375" i="3"/>
  <c r="F375" i="3"/>
  <c r="G375" i="3"/>
  <c r="H375" i="3"/>
  <c r="I375" i="3"/>
  <c r="J375" i="3"/>
  <c r="C333" i="3"/>
  <c r="D333" i="3"/>
  <c r="E333" i="3"/>
  <c r="F333" i="3"/>
  <c r="G333" i="3"/>
  <c r="H333" i="3"/>
  <c r="I333" i="3"/>
  <c r="J333" i="3"/>
  <c r="J199" i="2"/>
  <c r="C135" i="3"/>
  <c r="D135" i="3"/>
  <c r="E135" i="3"/>
  <c r="F135" i="3"/>
  <c r="G135" i="3"/>
  <c r="H135" i="3"/>
  <c r="I135" i="3"/>
  <c r="J135" i="3"/>
  <c r="J205" i="2"/>
  <c r="C402" i="3"/>
  <c r="D402" i="3"/>
  <c r="E402" i="3"/>
  <c r="F402" i="3"/>
  <c r="G402" i="3"/>
  <c r="H402" i="3"/>
  <c r="I402" i="3"/>
  <c r="J402" i="3"/>
  <c r="C401" i="3"/>
  <c r="D401" i="3"/>
  <c r="E401" i="3"/>
  <c r="F401" i="3"/>
  <c r="G401" i="3"/>
  <c r="H401" i="3"/>
  <c r="I401" i="3"/>
  <c r="J401" i="3"/>
  <c r="C396" i="3"/>
  <c r="C397" i="3"/>
  <c r="C398" i="3"/>
  <c r="C399" i="3"/>
  <c r="C400" i="3"/>
  <c r="D396" i="3"/>
  <c r="D397" i="3"/>
  <c r="D398" i="3"/>
  <c r="D399" i="3"/>
  <c r="D400" i="3"/>
  <c r="E396" i="3"/>
  <c r="E397" i="3"/>
  <c r="E398" i="3"/>
  <c r="E399" i="3"/>
  <c r="E400" i="3"/>
  <c r="F396" i="3"/>
  <c r="F397" i="3"/>
  <c r="F398" i="3"/>
  <c r="F399" i="3"/>
  <c r="F400" i="3"/>
  <c r="G396" i="3"/>
  <c r="G397" i="3"/>
  <c r="G398" i="3"/>
  <c r="G399" i="3"/>
  <c r="G400" i="3"/>
  <c r="H396" i="3"/>
  <c r="H397" i="3"/>
  <c r="H398" i="3"/>
  <c r="H399" i="3"/>
  <c r="H400" i="3"/>
  <c r="I396" i="3"/>
  <c r="I397" i="3"/>
  <c r="I398" i="3"/>
  <c r="I399" i="3"/>
  <c r="I400" i="3"/>
  <c r="J396" i="3"/>
  <c r="J397" i="3"/>
  <c r="J398" i="3"/>
  <c r="J399" i="3"/>
  <c r="J400" i="3"/>
  <c r="J200" i="2"/>
  <c r="J201" i="2"/>
  <c r="J202" i="2"/>
  <c r="J203" i="2"/>
  <c r="J204" i="2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3" i="3"/>
  <c r="D393" i="3"/>
  <c r="E393" i="3"/>
  <c r="F393" i="3"/>
  <c r="G393" i="3"/>
  <c r="H393" i="3"/>
  <c r="I393" i="3"/>
  <c r="J393" i="3"/>
  <c r="C392" i="3"/>
  <c r="D392" i="3"/>
  <c r="E392" i="3"/>
  <c r="F392" i="3"/>
  <c r="G392" i="3"/>
  <c r="H392" i="3"/>
  <c r="I392" i="3"/>
  <c r="J392" i="3"/>
  <c r="J198" i="2"/>
  <c r="C391" i="3"/>
  <c r="D391" i="3"/>
  <c r="E391" i="3"/>
  <c r="F391" i="3"/>
  <c r="G391" i="3"/>
  <c r="H391" i="3"/>
  <c r="I391" i="3"/>
  <c r="J391" i="3"/>
  <c r="B76" i="1"/>
  <c r="H76" i="1" s="1"/>
  <c r="C76" i="1"/>
  <c r="E76" i="1" s="1"/>
  <c r="D76" i="1"/>
  <c r="F76" i="1"/>
  <c r="C390" i="3"/>
  <c r="D390" i="3"/>
  <c r="E390" i="3"/>
  <c r="F390" i="3"/>
  <c r="G390" i="3"/>
  <c r="H390" i="3"/>
  <c r="I390" i="3"/>
  <c r="J390" i="3"/>
  <c r="J197" i="2"/>
  <c r="C373" i="3"/>
  <c r="D373" i="3"/>
  <c r="E373" i="3"/>
  <c r="F373" i="3"/>
  <c r="G373" i="3"/>
  <c r="H373" i="3"/>
  <c r="I373" i="3"/>
  <c r="J373" i="3"/>
  <c r="C385" i="3"/>
  <c r="C386" i="3"/>
  <c r="D385" i="3"/>
  <c r="D386" i="3"/>
  <c r="E385" i="3"/>
  <c r="E386" i="3"/>
  <c r="F385" i="3"/>
  <c r="F386" i="3"/>
  <c r="G385" i="3"/>
  <c r="G386" i="3"/>
  <c r="H385" i="3"/>
  <c r="H386" i="3"/>
  <c r="I385" i="3"/>
  <c r="I386" i="3"/>
  <c r="J385" i="3"/>
  <c r="J386" i="3"/>
  <c r="J196" i="2"/>
  <c r="J195" i="2"/>
  <c r="C389" i="3"/>
  <c r="D389" i="3"/>
  <c r="E389" i="3"/>
  <c r="F389" i="3"/>
  <c r="G389" i="3"/>
  <c r="H389" i="3"/>
  <c r="I389" i="3"/>
  <c r="J389" i="3"/>
  <c r="C388" i="3"/>
  <c r="D388" i="3"/>
  <c r="E388" i="3"/>
  <c r="F388" i="3"/>
  <c r="G388" i="3"/>
  <c r="H388" i="3"/>
  <c r="I388" i="3"/>
  <c r="J388" i="3"/>
  <c r="C387" i="3"/>
  <c r="D387" i="3"/>
  <c r="E387" i="3"/>
  <c r="F387" i="3"/>
  <c r="G387" i="3"/>
  <c r="H387" i="3"/>
  <c r="I387" i="3"/>
  <c r="J387" i="3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J194" i="2"/>
  <c r="J193" i="2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J190" i="2"/>
  <c r="J191" i="2"/>
  <c r="J192" i="2"/>
  <c r="C379" i="3"/>
  <c r="D379" i="3"/>
  <c r="E379" i="3"/>
  <c r="F379" i="3"/>
  <c r="G379" i="3"/>
  <c r="H379" i="3"/>
  <c r="I379" i="3"/>
  <c r="J379" i="3"/>
  <c r="C377" i="3"/>
  <c r="C378" i="3"/>
  <c r="D377" i="3"/>
  <c r="D378" i="3"/>
  <c r="E377" i="3"/>
  <c r="E378" i="3"/>
  <c r="F377" i="3"/>
  <c r="F378" i="3"/>
  <c r="G377" i="3"/>
  <c r="G378" i="3"/>
  <c r="H377" i="3"/>
  <c r="H378" i="3"/>
  <c r="I377" i="3"/>
  <c r="I378" i="3"/>
  <c r="J377" i="3"/>
  <c r="J378" i="3"/>
  <c r="C376" i="3"/>
  <c r="D376" i="3"/>
  <c r="E376" i="3"/>
  <c r="F376" i="3"/>
  <c r="G376" i="3"/>
  <c r="H376" i="3"/>
  <c r="I376" i="3"/>
  <c r="J376" i="3"/>
  <c r="C374" i="3"/>
  <c r="D374" i="3"/>
  <c r="E374" i="3"/>
  <c r="F374" i="3"/>
  <c r="G374" i="3"/>
  <c r="H374" i="3"/>
  <c r="I374" i="3"/>
  <c r="J374" i="3"/>
  <c r="C372" i="3"/>
  <c r="D372" i="3"/>
  <c r="E372" i="3"/>
  <c r="F372" i="3"/>
  <c r="G372" i="3"/>
  <c r="H372" i="3"/>
  <c r="I372" i="3"/>
  <c r="J372" i="3"/>
  <c r="B75" i="1"/>
  <c r="F75" i="1" s="1"/>
  <c r="C75" i="1"/>
  <c r="E75" i="1" s="1"/>
  <c r="D75" i="1"/>
  <c r="K382" i="3" l="1"/>
  <c r="K375" i="3"/>
  <c r="K333" i="3"/>
  <c r="K135" i="3"/>
  <c r="K402" i="3"/>
  <c r="K397" i="3"/>
  <c r="K399" i="3"/>
  <c r="K396" i="3"/>
  <c r="K401" i="3"/>
  <c r="K400" i="3"/>
  <c r="K398" i="3"/>
  <c r="K395" i="3"/>
  <c r="K392" i="3"/>
  <c r="K394" i="3"/>
  <c r="K393" i="3"/>
  <c r="K391" i="3"/>
  <c r="G76" i="1"/>
  <c r="J76" i="1"/>
  <c r="I76" i="1"/>
  <c r="K390" i="3"/>
  <c r="K373" i="3"/>
  <c r="K385" i="3"/>
  <c r="K386" i="3"/>
  <c r="K389" i="3"/>
  <c r="K388" i="3"/>
  <c r="K387" i="3"/>
  <c r="K384" i="3"/>
  <c r="K383" i="3"/>
  <c r="K381" i="3"/>
  <c r="K380" i="3"/>
  <c r="K379" i="3"/>
  <c r="K377" i="3"/>
  <c r="K378" i="3"/>
  <c r="K376" i="3"/>
  <c r="K374" i="3"/>
  <c r="K372" i="3"/>
  <c r="I75" i="1"/>
  <c r="G75" i="1"/>
  <c r="J75" i="1"/>
  <c r="H75" i="1"/>
  <c r="O10" i="9"/>
  <c r="M10" i="9" s="1"/>
  <c r="P10" i="9"/>
  <c r="AJ10" i="9"/>
  <c r="AT10" i="9"/>
  <c r="A72" i="24"/>
  <c r="C72" i="24"/>
  <c r="A71" i="24"/>
  <c r="C71" i="24"/>
  <c r="A70" i="24"/>
  <c r="C70" i="24"/>
  <c r="A69" i="24"/>
  <c r="C69" i="24"/>
  <c r="A68" i="24"/>
  <c r="C68" i="24"/>
  <c r="A67" i="24"/>
  <c r="C67" i="24"/>
  <c r="A66" i="24"/>
  <c r="C66" i="24"/>
  <c r="A65" i="24"/>
  <c r="C65" i="24"/>
  <c r="A64" i="24"/>
  <c r="C64" i="24"/>
  <c r="Q10" i="9" l="1"/>
  <c r="AE10" i="9"/>
  <c r="AB10" i="9" s="1"/>
  <c r="AP36" i="29"/>
  <c r="AR36" i="29"/>
  <c r="AV54" i="28"/>
  <c r="AH32" i="28"/>
  <c r="AH31" i="28"/>
  <c r="AH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P50" i="29"/>
  <c r="AR50" i="29"/>
  <c r="AP49" i="29"/>
  <c r="AR49" i="29"/>
  <c r="AP48" i="29"/>
  <c r="AR48" i="29"/>
  <c r="AP47" i="29"/>
  <c r="AR47" i="29"/>
  <c r="AP46" i="29"/>
  <c r="AR46" i="29"/>
  <c r="AP45" i="29"/>
  <c r="AR45" i="29"/>
  <c r="AP44" i="29"/>
  <c r="AR44" i="29"/>
  <c r="AP43" i="29"/>
  <c r="AR43" i="29"/>
  <c r="AP42" i="29"/>
  <c r="AR42" i="29"/>
  <c r="AP41" i="29"/>
  <c r="AR41" i="29"/>
  <c r="AP40" i="29"/>
  <c r="AR40" i="29"/>
  <c r="AP39" i="29"/>
  <c r="AR39" i="29"/>
  <c r="AP38" i="29"/>
  <c r="AR38" i="29"/>
  <c r="AP37" i="29"/>
  <c r="AR37" i="29"/>
  <c r="AP35" i="29"/>
  <c r="AR35" i="29"/>
  <c r="AE16" i="29"/>
  <c r="AH16" i="29"/>
  <c r="AE15" i="29"/>
  <c r="AH15" i="29"/>
  <c r="AE14" i="29"/>
  <c r="AH14" i="29"/>
  <c r="AE13" i="29"/>
  <c r="AH13" i="29"/>
  <c r="AE12" i="29"/>
  <c r="AH12" i="29"/>
  <c r="AE11" i="29"/>
  <c r="AH11" i="29"/>
  <c r="C9" i="29"/>
  <c r="AV53" i="28"/>
  <c r="AV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9" i="3"/>
  <c r="D369" i="3"/>
  <c r="E369" i="3"/>
  <c r="F369" i="3"/>
  <c r="G369" i="3"/>
  <c r="H369" i="3"/>
  <c r="I369" i="3"/>
  <c r="J369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AB26" i="27" l="1"/>
  <c r="AK26" i="27" s="1"/>
  <c r="Y48" i="27"/>
  <c r="AB27" i="27"/>
  <c r="AG27" i="27" s="1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9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7" i="3"/>
  <c r="D367" i="3"/>
  <c r="E367" i="3"/>
  <c r="F367" i="3"/>
  <c r="G367" i="3"/>
  <c r="H367" i="3"/>
  <c r="I367" i="3"/>
  <c r="J367" i="3"/>
  <c r="J187" i="2"/>
  <c r="C352" i="3"/>
  <c r="C353" i="3"/>
  <c r="D352" i="3"/>
  <c r="D353" i="3"/>
  <c r="E352" i="3"/>
  <c r="E353" i="3"/>
  <c r="F352" i="3"/>
  <c r="F353" i="3"/>
  <c r="G352" i="3"/>
  <c r="G353" i="3"/>
  <c r="H352" i="3"/>
  <c r="H353" i="3"/>
  <c r="I352" i="3"/>
  <c r="I353" i="3"/>
  <c r="J352" i="3"/>
  <c r="J353" i="3"/>
  <c r="AG26" i="27" l="1"/>
  <c r="AK27" i="27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7" i="3"/>
  <c r="K352" i="3"/>
  <c r="K353" i="3"/>
  <c r="A31" i="14"/>
  <c r="B31" i="14"/>
  <c r="H31" i="14"/>
  <c r="C370" i="3" l="1"/>
  <c r="D370" i="3"/>
  <c r="E370" i="3"/>
  <c r="F370" i="3"/>
  <c r="G370" i="3"/>
  <c r="H370" i="3"/>
  <c r="I370" i="3"/>
  <c r="J370" i="3"/>
  <c r="C70" i="21"/>
  <c r="J70" i="21"/>
  <c r="K70" i="21"/>
  <c r="C371" i="3"/>
  <c r="D371" i="3"/>
  <c r="E371" i="3"/>
  <c r="F371" i="3"/>
  <c r="G371" i="3"/>
  <c r="H371" i="3"/>
  <c r="I371" i="3"/>
  <c r="J371" i="3"/>
  <c r="C356" i="3"/>
  <c r="C357" i="3"/>
  <c r="C358" i="3"/>
  <c r="C359" i="3"/>
  <c r="C360" i="3"/>
  <c r="C361" i="3"/>
  <c r="C362" i="3"/>
  <c r="C363" i="3"/>
  <c r="C364" i="3"/>
  <c r="C365" i="3"/>
  <c r="C366" i="3"/>
  <c r="C368" i="3"/>
  <c r="D356" i="3"/>
  <c r="D357" i="3"/>
  <c r="D358" i="3"/>
  <c r="D359" i="3"/>
  <c r="D360" i="3"/>
  <c r="D361" i="3"/>
  <c r="D362" i="3"/>
  <c r="D363" i="3"/>
  <c r="D364" i="3"/>
  <c r="D365" i="3"/>
  <c r="D366" i="3"/>
  <c r="D368" i="3"/>
  <c r="E356" i="3"/>
  <c r="E357" i="3"/>
  <c r="E358" i="3"/>
  <c r="E359" i="3"/>
  <c r="E360" i="3"/>
  <c r="E361" i="3"/>
  <c r="E362" i="3"/>
  <c r="E363" i="3"/>
  <c r="E364" i="3"/>
  <c r="E365" i="3"/>
  <c r="E366" i="3"/>
  <c r="E368" i="3"/>
  <c r="F356" i="3"/>
  <c r="F357" i="3"/>
  <c r="F358" i="3"/>
  <c r="F359" i="3"/>
  <c r="F360" i="3"/>
  <c r="F361" i="3"/>
  <c r="F362" i="3"/>
  <c r="F363" i="3"/>
  <c r="F364" i="3"/>
  <c r="F365" i="3"/>
  <c r="F366" i="3"/>
  <c r="F368" i="3"/>
  <c r="G356" i="3"/>
  <c r="G357" i="3"/>
  <c r="G358" i="3"/>
  <c r="G359" i="3"/>
  <c r="G360" i="3"/>
  <c r="G361" i="3"/>
  <c r="G362" i="3"/>
  <c r="G363" i="3"/>
  <c r="G364" i="3"/>
  <c r="G365" i="3"/>
  <c r="G366" i="3"/>
  <c r="G368" i="3"/>
  <c r="H356" i="3"/>
  <c r="H357" i="3"/>
  <c r="H358" i="3"/>
  <c r="H359" i="3"/>
  <c r="H360" i="3"/>
  <c r="H361" i="3"/>
  <c r="H362" i="3"/>
  <c r="H363" i="3"/>
  <c r="H364" i="3"/>
  <c r="H365" i="3"/>
  <c r="H366" i="3"/>
  <c r="H368" i="3"/>
  <c r="I356" i="3"/>
  <c r="I357" i="3"/>
  <c r="I358" i="3"/>
  <c r="I359" i="3"/>
  <c r="I360" i="3"/>
  <c r="I361" i="3"/>
  <c r="I362" i="3"/>
  <c r="I363" i="3"/>
  <c r="I364" i="3"/>
  <c r="I365" i="3"/>
  <c r="I366" i="3"/>
  <c r="I368" i="3"/>
  <c r="J356" i="3"/>
  <c r="J357" i="3"/>
  <c r="J358" i="3"/>
  <c r="J359" i="3"/>
  <c r="J360" i="3"/>
  <c r="J361" i="3"/>
  <c r="J362" i="3"/>
  <c r="J363" i="3"/>
  <c r="J364" i="3"/>
  <c r="J365" i="3"/>
  <c r="J366" i="3"/>
  <c r="J368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1" i="3"/>
  <c r="D351" i="3"/>
  <c r="E351" i="3"/>
  <c r="F351" i="3"/>
  <c r="G351" i="3"/>
  <c r="H351" i="3"/>
  <c r="I351" i="3"/>
  <c r="J351" i="3"/>
  <c r="B74" i="1"/>
  <c r="F74" i="1" s="1"/>
  <c r="C74" i="1"/>
  <c r="E74" i="1" s="1"/>
  <c r="D70" i="21" s="1"/>
  <c r="D74" i="1"/>
  <c r="K370" i="3" l="1"/>
  <c r="K356" i="3"/>
  <c r="K362" i="3"/>
  <c r="K371" i="3"/>
  <c r="K364" i="3"/>
  <c r="K365" i="3"/>
  <c r="K357" i="3"/>
  <c r="K363" i="3"/>
  <c r="K368" i="3"/>
  <c r="K359" i="3"/>
  <c r="K366" i="3"/>
  <c r="K358" i="3"/>
  <c r="K361" i="3"/>
  <c r="K360" i="3"/>
  <c r="K355" i="3"/>
  <c r="K354" i="3"/>
  <c r="K351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AV50" i="28"/>
  <c r="AV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J173" i="2"/>
  <c r="J174" i="2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Q39" i="9" l="1"/>
  <c r="AD39" i="9" s="1"/>
  <c r="M39" i="9"/>
  <c r="Y43" i="27"/>
  <c r="M43" i="27"/>
  <c r="M42" i="27"/>
  <c r="Q38" i="9"/>
  <c r="AE38" i="9"/>
  <c r="AB38" i="9" s="1"/>
  <c r="D43" i="19"/>
  <c r="G42" i="19"/>
  <c r="K350" i="3"/>
  <c r="K349" i="3"/>
  <c r="K348" i="3"/>
  <c r="K347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28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5" i="3"/>
  <c r="D275" i="3"/>
  <c r="E275" i="3"/>
  <c r="F275" i="3"/>
  <c r="G275" i="3"/>
  <c r="H275" i="3"/>
  <c r="I275" i="3"/>
  <c r="J275" i="3"/>
  <c r="K5" i="3" l="1"/>
  <c r="K286" i="3"/>
  <c r="K287" i="3"/>
  <c r="K285" i="3"/>
  <c r="K275" i="3"/>
  <c r="C331" i="3"/>
  <c r="D331" i="3"/>
  <c r="E331" i="3"/>
  <c r="F331" i="3"/>
  <c r="G331" i="3"/>
  <c r="H331" i="3"/>
  <c r="I331" i="3"/>
  <c r="J331" i="3"/>
  <c r="J14" i="2"/>
  <c r="K331" i="3" l="1"/>
  <c r="C320" i="3"/>
  <c r="D320" i="3"/>
  <c r="E320" i="3"/>
  <c r="F320" i="3"/>
  <c r="G320" i="3"/>
  <c r="H320" i="3"/>
  <c r="I320" i="3"/>
  <c r="J320" i="3"/>
  <c r="K320" i="3" l="1"/>
  <c r="A63" i="24"/>
  <c r="C63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5" i="24"/>
  <c r="A56" i="24"/>
  <c r="A57" i="24"/>
  <c r="A58" i="24"/>
  <c r="A59" i="24"/>
  <c r="A60" i="24"/>
  <c r="A61" i="24"/>
  <c r="A62" i="24"/>
  <c r="C55" i="24"/>
  <c r="C56" i="24"/>
  <c r="C57" i="24"/>
  <c r="C58" i="24"/>
  <c r="C59" i="24"/>
  <c r="C60" i="24"/>
  <c r="C61" i="24"/>
  <c r="C62" i="24"/>
  <c r="A54" i="24"/>
  <c r="C54" i="24"/>
  <c r="A53" i="24"/>
  <c r="C53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5" i="3"/>
  <c r="D235" i="3"/>
  <c r="E235" i="3"/>
  <c r="F235" i="3"/>
  <c r="G235" i="3"/>
  <c r="H235" i="3"/>
  <c r="I235" i="3"/>
  <c r="J235" i="3"/>
  <c r="J102" i="2"/>
  <c r="J103" i="2"/>
  <c r="C231" i="3"/>
  <c r="D231" i="3"/>
  <c r="E231" i="3"/>
  <c r="F231" i="3"/>
  <c r="G231" i="3"/>
  <c r="H231" i="3"/>
  <c r="I231" i="3"/>
  <c r="J231" i="3"/>
  <c r="C227" i="3"/>
  <c r="C228" i="3"/>
  <c r="C229" i="3"/>
  <c r="C230" i="3"/>
  <c r="D227" i="3"/>
  <c r="D228" i="3"/>
  <c r="D229" i="3"/>
  <c r="D230" i="3"/>
  <c r="E227" i="3"/>
  <c r="E228" i="3"/>
  <c r="E229" i="3"/>
  <c r="E230" i="3"/>
  <c r="F227" i="3"/>
  <c r="F228" i="3"/>
  <c r="F229" i="3"/>
  <c r="F230" i="3"/>
  <c r="G227" i="3"/>
  <c r="G228" i="3"/>
  <c r="G229" i="3"/>
  <c r="G230" i="3"/>
  <c r="H227" i="3"/>
  <c r="H228" i="3"/>
  <c r="H229" i="3"/>
  <c r="H230" i="3"/>
  <c r="I227" i="3"/>
  <c r="I228" i="3"/>
  <c r="I229" i="3"/>
  <c r="I230" i="3"/>
  <c r="J227" i="3"/>
  <c r="J228" i="3"/>
  <c r="J229" i="3"/>
  <c r="J230" i="3"/>
  <c r="C216" i="3"/>
  <c r="D216" i="3"/>
  <c r="E216" i="3"/>
  <c r="F216" i="3"/>
  <c r="G216" i="3"/>
  <c r="H216" i="3"/>
  <c r="I216" i="3"/>
  <c r="J216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6" i="3"/>
  <c r="D136" i="3"/>
  <c r="E136" i="3"/>
  <c r="F136" i="3"/>
  <c r="G136" i="3"/>
  <c r="H136" i="3"/>
  <c r="I136" i="3"/>
  <c r="J136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5" i="3"/>
  <c r="K231" i="3"/>
  <c r="K229" i="3"/>
  <c r="K230" i="3"/>
  <c r="K228" i="3"/>
  <c r="K227" i="3"/>
  <c r="K216" i="3"/>
  <c r="K123" i="3"/>
  <c r="K116" i="3"/>
  <c r="K136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2" i="24"/>
  <c r="C52" i="24"/>
  <c r="A51" i="24"/>
  <c r="C51" i="24"/>
  <c r="A50" i="24"/>
  <c r="C50" i="24"/>
  <c r="A49" i="24"/>
  <c r="C49" i="24"/>
  <c r="A48" i="24"/>
  <c r="C48" i="24"/>
  <c r="A47" i="24"/>
  <c r="C47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8" i="24"/>
  <c r="C39" i="24"/>
  <c r="C40" i="24"/>
  <c r="C41" i="24"/>
  <c r="C42" i="24"/>
  <c r="C43" i="24"/>
  <c r="C44" i="24"/>
  <c r="C45" i="24"/>
  <c r="C46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2" i="3"/>
  <c r="C193" i="3"/>
  <c r="C194" i="3"/>
  <c r="C195" i="3"/>
  <c r="C196" i="3"/>
  <c r="D192" i="3"/>
  <c r="D193" i="3"/>
  <c r="D194" i="3"/>
  <c r="D195" i="3"/>
  <c r="D196" i="3"/>
  <c r="E192" i="3"/>
  <c r="E193" i="3"/>
  <c r="E194" i="3"/>
  <c r="E195" i="3"/>
  <c r="E196" i="3"/>
  <c r="F192" i="3"/>
  <c r="F193" i="3"/>
  <c r="F194" i="3"/>
  <c r="F195" i="3"/>
  <c r="F196" i="3"/>
  <c r="G192" i="3"/>
  <c r="G193" i="3"/>
  <c r="G194" i="3"/>
  <c r="G195" i="3"/>
  <c r="G196" i="3"/>
  <c r="H192" i="3"/>
  <c r="H193" i="3"/>
  <c r="H194" i="3"/>
  <c r="H195" i="3"/>
  <c r="H196" i="3"/>
  <c r="I192" i="3"/>
  <c r="I193" i="3"/>
  <c r="I194" i="3"/>
  <c r="I195" i="3"/>
  <c r="I196" i="3"/>
  <c r="J192" i="3"/>
  <c r="J193" i="3"/>
  <c r="J194" i="3"/>
  <c r="J195" i="3"/>
  <c r="J196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6" i="3"/>
  <c r="K193" i="3"/>
  <c r="K194" i="3"/>
  <c r="K195" i="3"/>
  <c r="K192" i="3"/>
  <c r="H55" i="1"/>
  <c r="G55" i="1"/>
  <c r="J55" i="1"/>
  <c r="I55" i="1"/>
  <c r="C291" i="3"/>
  <c r="D291" i="3"/>
  <c r="E291" i="3"/>
  <c r="F291" i="3"/>
  <c r="G291" i="3"/>
  <c r="H291" i="3"/>
  <c r="I291" i="3"/>
  <c r="J291" i="3"/>
  <c r="C232" i="3"/>
  <c r="D232" i="3"/>
  <c r="E232" i="3"/>
  <c r="F232" i="3"/>
  <c r="G232" i="3"/>
  <c r="H232" i="3"/>
  <c r="I232" i="3"/>
  <c r="J232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91" i="3"/>
  <c r="K232" i="3"/>
  <c r="J113" i="2"/>
  <c r="C169" i="3"/>
  <c r="D169" i="3"/>
  <c r="E169" i="3"/>
  <c r="F169" i="3"/>
  <c r="G169" i="3"/>
  <c r="H169" i="3"/>
  <c r="I169" i="3"/>
  <c r="J169" i="3"/>
  <c r="C166" i="3"/>
  <c r="D166" i="3"/>
  <c r="E166" i="3"/>
  <c r="F166" i="3"/>
  <c r="G166" i="3"/>
  <c r="H166" i="3"/>
  <c r="I166" i="3"/>
  <c r="J166" i="3"/>
  <c r="K169" i="3" l="1"/>
  <c r="K166" i="3"/>
  <c r="J51" i="21" l="1"/>
  <c r="K51" i="21"/>
  <c r="J49" i="21"/>
  <c r="K49" i="21"/>
  <c r="C137" i="3"/>
  <c r="D137" i="3"/>
  <c r="E137" i="3"/>
  <c r="F137" i="3"/>
  <c r="G137" i="3"/>
  <c r="H137" i="3"/>
  <c r="I137" i="3"/>
  <c r="J137" i="3"/>
  <c r="J128" i="2"/>
  <c r="B54" i="1"/>
  <c r="H54" i="1" s="1"/>
  <c r="C54" i="1"/>
  <c r="E54" i="1" s="1"/>
  <c r="D51" i="21" s="1"/>
  <c r="D54" i="1"/>
  <c r="C51" i="21" s="1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65" i="2"/>
  <c r="C153" i="3"/>
  <c r="C154" i="3"/>
  <c r="C155" i="3"/>
  <c r="C156" i="3"/>
  <c r="C157" i="3"/>
  <c r="D153" i="3"/>
  <c r="D154" i="3"/>
  <c r="D155" i="3"/>
  <c r="D156" i="3"/>
  <c r="D157" i="3"/>
  <c r="E153" i="3"/>
  <c r="E154" i="3"/>
  <c r="E155" i="3"/>
  <c r="E156" i="3"/>
  <c r="E157" i="3"/>
  <c r="F153" i="3"/>
  <c r="F154" i="3"/>
  <c r="F155" i="3"/>
  <c r="F156" i="3"/>
  <c r="F157" i="3"/>
  <c r="G153" i="3"/>
  <c r="G154" i="3"/>
  <c r="G155" i="3"/>
  <c r="G156" i="3"/>
  <c r="G157" i="3"/>
  <c r="H153" i="3"/>
  <c r="H154" i="3"/>
  <c r="H155" i="3"/>
  <c r="H156" i="3"/>
  <c r="H157" i="3"/>
  <c r="I153" i="3"/>
  <c r="I154" i="3"/>
  <c r="I155" i="3"/>
  <c r="I156" i="3"/>
  <c r="I157" i="3"/>
  <c r="J153" i="3"/>
  <c r="J154" i="3"/>
  <c r="J155" i="3"/>
  <c r="J156" i="3"/>
  <c r="J157" i="3"/>
  <c r="B52" i="1"/>
  <c r="H52" i="1" s="1"/>
  <c r="C52" i="1"/>
  <c r="E52" i="1" s="1"/>
  <c r="D49" i="21" s="1"/>
  <c r="D52" i="1"/>
  <c r="C49" i="21" s="1"/>
  <c r="K137" i="3" l="1"/>
  <c r="K182" i="3"/>
  <c r="K187" i="3"/>
  <c r="K179" i="3"/>
  <c r="K184" i="3"/>
  <c r="K176" i="3"/>
  <c r="K181" i="3"/>
  <c r="K186" i="3"/>
  <c r="K178" i="3"/>
  <c r="K183" i="3"/>
  <c r="K175" i="3"/>
  <c r="K180" i="3"/>
  <c r="K185" i="3"/>
  <c r="K177" i="3"/>
  <c r="F54" i="1"/>
  <c r="J54" i="1"/>
  <c r="G54" i="1"/>
  <c r="I54" i="1"/>
  <c r="K153" i="3"/>
  <c r="K157" i="3"/>
  <c r="K156" i="3"/>
  <c r="K155" i="3"/>
  <c r="K154" i="3"/>
  <c r="G52" i="1"/>
  <c r="J52" i="1"/>
  <c r="I52" i="1"/>
  <c r="F52" i="1"/>
  <c r="C171" i="3"/>
  <c r="D171" i="3"/>
  <c r="E171" i="3"/>
  <c r="F171" i="3"/>
  <c r="G171" i="3"/>
  <c r="H171" i="3"/>
  <c r="I171" i="3"/>
  <c r="J171" i="3"/>
  <c r="J56" i="2"/>
  <c r="J54" i="2"/>
  <c r="C168" i="3"/>
  <c r="D168" i="3"/>
  <c r="E168" i="3"/>
  <c r="F168" i="3"/>
  <c r="G168" i="3"/>
  <c r="H168" i="3"/>
  <c r="I168" i="3"/>
  <c r="J168" i="3"/>
  <c r="J53" i="2"/>
  <c r="J55" i="2"/>
  <c r="C167" i="3"/>
  <c r="C170" i="3"/>
  <c r="D167" i="3"/>
  <c r="D170" i="3"/>
  <c r="E167" i="3"/>
  <c r="E170" i="3"/>
  <c r="F167" i="3"/>
  <c r="F170" i="3"/>
  <c r="G167" i="3"/>
  <c r="G170" i="3"/>
  <c r="H167" i="3"/>
  <c r="H170" i="3"/>
  <c r="I167" i="3"/>
  <c r="I170" i="3"/>
  <c r="J167" i="3"/>
  <c r="J170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1" i="3" l="1"/>
  <c r="K168" i="3"/>
  <c r="K167" i="3"/>
  <c r="K170" i="3"/>
  <c r="K109" i="3"/>
  <c r="D33" i="19"/>
  <c r="N33" i="19" s="1"/>
  <c r="G33" i="19"/>
  <c r="G32" i="19"/>
  <c r="J327" i="2"/>
  <c r="J326" i="2"/>
  <c r="J325" i="2"/>
  <c r="J324" i="2"/>
  <c r="J323" i="2"/>
  <c r="J322" i="2"/>
  <c r="C305" i="3"/>
  <c r="D305" i="3"/>
  <c r="E305" i="3"/>
  <c r="F305" i="3"/>
  <c r="G305" i="3"/>
  <c r="H305" i="3"/>
  <c r="I305" i="3"/>
  <c r="J305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C278" i="3"/>
  <c r="D278" i="3"/>
  <c r="E278" i="3"/>
  <c r="F278" i="3"/>
  <c r="G278" i="3"/>
  <c r="H278" i="3"/>
  <c r="I278" i="3"/>
  <c r="J278" i="3"/>
  <c r="C343" i="3"/>
  <c r="D343" i="3"/>
  <c r="E343" i="3"/>
  <c r="F343" i="3"/>
  <c r="G343" i="3"/>
  <c r="H343" i="3"/>
  <c r="I343" i="3"/>
  <c r="J343" i="3"/>
  <c r="J158" i="2"/>
  <c r="A29" i="14"/>
  <c r="B29" i="14"/>
  <c r="H29" i="14"/>
  <c r="A28" i="14"/>
  <c r="B28" i="14"/>
  <c r="H28" i="14"/>
  <c r="P8" i="19"/>
  <c r="R8" i="19"/>
  <c r="S8" i="19"/>
  <c r="C332" i="3"/>
  <c r="D332" i="3"/>
  <c r="E332" i="3"/>
  <c r="F332" i="3"/>
  <c r="G332" i="3"/>
  <c r="H332" i="3"/>
  <c r="I332" i="3"/>
  <c r="J332" i="3"/>
  <c r="J152" i="2"/>
  <c r="C222" i="3"/>
  <c r="D222" i="3"/>
  <c r="E222" i="3"/>
  <c r="F222" i="3"/>
  <c r="G222" i="3"/>
  <c r="H222" i="3"/>
  <c r="I222" i="3"/>
  <c r="J222" i="3"/>
  <c r="C321" i="3"/>
  <c r="C322" i="3"/>
  <c r="D321" i="3"/>
  <c r="D322" i="3"/>
  <c r="E321" i="3"/>
  <c r="E322" i="3"/>
  <c r="F321" i="3"/>
  <c r="F322" i="3"/>
  <c r="G321" i="3"/>
  <c r="G322" i="3"/>
  <c r="H321" i="3"/>
  <c r="H322" i="3"/>
  <c r="I321" i="3"/>
  <c r="I322" i="3"/>
  <c r="J321" i="3"/>
  <c r="J322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J159" i="2"/>
  <c r="C342" i="3"/>
  <c r="D342" i="3"/>
  <c r="E342" i="3"/>
  <c r="F342" i="3"/>
  <c r="G342" i="3"/>
  <c r="H342" i="3"/>
  <c r="I342" i="3"/>
  <c r="J342" i="3"/>
  <c r="C340" i="3"/>
  <c r="C341" i="3"/>
  <c r="D340" i="3"/>
  <c r="D341" i="3"/>
  <c r="E340" i="3"/>
  <c r="E341" i="3"/>
  <c r="F340" i="3"/>
  <c r="F341" i="3"/>
  <c r="G340" i="3"/>
  <c r="G341" i="3"/>
  <c r="H340" i="3"/>
  <c r="H341" i="3"/>
  <c r="I340" i="3"/>
  <c r="I341" i="3"/>
  <c r="J340" i="3"/>
  <c r="J341" i="3"/>
  <c r="J156" i="2"/>
  <c r="J157" i="2"/>
  <c r="C339" i="3"/>
  <c r="D339" i="3"/>
  <c r="E339" i="3"/>
  <c r="F339" i="3"/>
  <c r="G339" i="3"/>
  <c r="H339" i="3"/>
  <c r="I339" i="3"/>
  <c r="J339" i="3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B71" i="1"/>
  <c r="H71" i="1" s="1"/>
  <c r="C71" i="1"/>
  <c r="E71" i="1" s="1"/>
  <c r="D68" i="21" s="1"/>
  <c r="D71" i="1"/>
  <c r="C68" i="21" s="1"/>
  <c r="J67" i="21"/>
  <c r="K67" i="21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28" i="3"/>
  <c r="C329" i="3"/>
  <c r="C330" i="3"/>
  <c r="D328" i="3"/>
  <c r="D329" i="3"/>
  <c r="D330" i="3"/>
  <c r="E328" i="3"/>
  <c r="E329" i="3"/>
  <c r="E330" i="3"/>
  <c r="F328" i="3"/>
  <c r="F329" i="3"/>
  <c r="F330" i="3"/>
  <c r="G328" i="3"/>
  <c r="G329" i="3"/>
  <c r="G330" i="3"/>
  <c r="H328" i="3"/>
  <c r="H329" i="3"/>
  <c r="H330" i="3"/>
  <c r="I328" i="3"/>
  <c r="I329" i="3"/>
  <c r="I330" i="3"/>
  <c r="J328" i="3"/>
  <c r="J329" i="3"/>
  <c r="J330" i="3"/>
  <c r="J154" i="2"/>
  <c r="J155" i="2"/>
  <c r="J153" i="2"/>
  <c r="J104" i="2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3" i="3"/>
  <c r="D323" i="3"/>
  <c r="E323" i="3"/>
  <c r="F323" i="3"/>
  <c r="G323" i="3"/>
  <c r="H323" i="3"/>
  <c r="I323" i="3"/>
  <c r="J323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J151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2" i="3"/>
  <c r="D142" i="3"/>
  <c r="E142" i="3"/>
  <c r="F142" i="3"/>
  <c r="G142" i="3"/>
  <c r="H142" i="3"/>
  <c r="I142" i="3"/>
  <c r="J142" i="3"/>
  <c r="J145" i="2"/>
  <c r="A31" i="19"/>
  <c r="B31" i="19"/>
  <c r="C31" i="19"/>
  <c r="P7" i="19"/>
  <c r="R7" i="19"/>
  <c r="S7" i="19"/>
  <c r="A30" i="19"/>
  <c r="B30" i="19"/>
  <c r="C30" i="19"/>
  <c r="C295" i="3"/>
  <c r="D295" i="3"/>
  <c r="E295" i="3"/>
  <c r="F295" i="3"/>
  <c r="G295" i="3"/>
  <c r="H295" i="3"/>
  <c r="I295" i="3"/>
  <c r="J295" i="3"/>
  <c r="C280" i="3"/>
  <c r="D280" i="3"/>
  <c r="E280" i="3"/>
  <c r="F280" i="3"/>
  <c r="G280" i="3"/>
  <c r="H280" i="3"/>
  <c r="I280" i="3"/>
  <c r="J280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4" i="3"/>
  <c r="D214" i="3"/>
  <c r="E214" i="3"/>
  <c r="F214" i="3"/>
  <c r="G214" i="3"/>
  <c r="H214" i="3"/>
  <c r="I214" i="3"/>
  <c r="J214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6" i="24"/>
  <c r="A45" i="24"/>
  <c r="A44" i="24"/>
  <c r="A43" i="24"/>
  <c r="A42" i="24"/>
  <c r="A41" i="24"/>
  <c r="A40" i="24"/>
  <c r="A39" i="24"/>
  <c r="A38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5" i="3" l="1"/>
  <c r="K118" i="3"/>
  <c r="K117" i="3"/>
  <c r="K115" i="3"/>
  <c r="K294" i="3"/>
  <c r="K292" i="3"/>
  <c r="K293" i="3"/>
  <c r="K278" i="3"/>
  <c r="K343" i="3"/>
  <c r="K332" i="3"/>
  <c r="K222" i="3"/>
  <c r="K321" i="3"/>
  <c r="K322" i="3"/>
  <c r="K346" i="3"/>
  <c r="K345" i="3"/>
  <c r="K344" i="3"/>
  <c r="K342" i="3"/>
  <c r="K340" i="3"/>
  <c r="K341" i="3"/>
  <c r="K339" i="3"/>
  <c r="K338" i="3"/>
  <c r="K337" i="3"/>
  <c r="K336" i="3"/>
  <c r="K334" i="3"/>
  <c r="K335" i="3"/>
  <c r="I71" i="1"/>
  <c r="G71" i="1"/>
  <c r="J71" i="1"/>
  <c r="F71" i="1"/>
  <c r="K328" i="3"/>
  <c r="K330" i="3"/>
  <c r="K329" i="3"/>
  <c r="K327" i="3"/>
  <c r="K326" i="3"/>
  <c r="K323" i="3"/>
  <c r="K325" i="3"/>
  <c r="K324" i="3"/>
  <c r="K319" i="3"/>
  <c r="K318" i="3"/>
  <c r="G70" i="1"/>
  <c r="J70" i="1"/>
  <c r="I70" i="1"/>
  <c r="F70" i="1"/>
  <c r="K108" i="3"/>
  <c r="K106" i="3"/>
  <c r="K142" i="3"/>
  <c r="D31" i="19"/>
  <c r="N31" i="19" s="1"/>
  <c r="G31" i="19"/>
  <c r="D30" i="19"/>
  <c r="N30" i="19" s="1"/>
  <c r="G30" i="19"/>
  <c r="K295" i="3"/>
  <c r="K280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4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1" i="3"/>
  <c r="D151" i="3"/>
  <c r="E151" i="3"/>
  <c r="F151" i="3"/>
  <c r="G151" i="3"/>
  <c r="H151" i="3"/>
  <c r="I151" i="3"/>
  <c r="J151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1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3" i="3"/>
  <c r="D313" i="3"/>
  <c r="E313" i="3"/>
  <c r="F313" i="3"/>
  <c r="G313" i="3"/>
  <c r="H313" i="3"/>
  <c r="I313" i="3"/>
  <c r="J313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3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7" i="3"/>
  <c r="D317" i="3"/>
  <c r="E317" i="3"/>
  <c r="F317" i="3"/>
  <c r="G317" i="3"/>
  <c r="H317" i="3"/>
  <c r="I317" i="3"/>
  <c r="J317" i="3"/>
  <c r="C310" i="3"/>
  <c r="D310" i="3"/>
  <c r="E310" i="3"/>
  <c r="F310" i="3"/>
  <c r="G310" i="3"/>
  <c r="H310" i="3"/>
  <c r="I310" i="3"/>
  <c r="J310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2" i="3"/>
  <c r="D312" i="3"/>
  <c r="E312" i="3"/>
  <c r="F312" i="3"/>
  <c r="G312" i="3"/>
  <c r="H312" i="3"/>
  <c r="I312" i="3"/>
  <c r="J312" i="3"/>
  <c r="J321" i="2"/>
  <c r="C311" i="3"/>
  <c r="D311" i="3"/>
  <c r="E311" i="3"/>
  <c r="F311" i="3"/>
  <c r="G311" i="3"/>
  <c r="H311" i="3"/>
  <c r="I311" i="3"/>
  <c r="J311" i="3"/>
  <c r="C309" i="3"/>
  <c r="D309" i="3"/>
  <c r="E309" i="3"/>
  <c r="F309" i="3"/>
  <c r="G309" i="3"/>
  <c r="H309" i="3"/>
  <c r="I309" i="3"/>
  <c r="J309" i="3"/>
  <c r="J12" i="2"/>
  <c r="C308" i="3"/>
  <c r="D308" i="3"/>
  <c r="E308" i="3"/>
  <c r="F308" i="3"/>
  <c r="G308" i="3"/>
  <c r="H308" i="3"/>
  <c r="I308" i="3"/>
  <c r="J308" i="3"/>
  <c r="J10" i="2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B47" i="1"/>
  <c r="C47" i="1"/>
  <c r="E47" i="1" s="1"/>
  <c r="D44" i="21" s="1"/>
  <c r="D47" i="1"/>
  <c r="C44" i="21" s="1"/>
  <c r="C269" i="3"/>
  <c r="D269" i="3"/>
  <c r="E269" i="3"/>
  <c r="F269" i="3"/>
  <c r="G269" i="3"/>
  <c r="H269" i="3"/>
  <c r="I269" i="3"/>
  <c r="J269" i="3"/>
  <c r="J250" i="2"/>
  <c r="J241" i="2"/>
  <c r="J242" i="2"/>
  <c r="J243" i="2"/>
  <c r="J244" i="2"/>
  <c r="J245" i="2"/>
  <c r="J246" i="2"/>
  <c r="J247" i="2"/>
  <c r="J248" i="2"/>
  <c r="J249" i="2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25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143" i="2"/>
  <c r="J142" i="2"/>
  <c r="J137" i="2"/>
  <c r="J136" i="2"/>
  <c r="J135" i="2"/>
  <c r="J133" i="2"/>
  <c r="J132" i="2"/>
  <c r="C289" i="3"/>
  <c r="C290" i="3"/>
  <c r="C296" i="3"/>
  <c r="D289" i="3"/>
  <c r="D290" i="3"/>
  <c r="D296" i="3"/>
  <c r="E289" i="3"/>
  <c r="E290" i="3"/>
  <c r="E296" i="3"/>
  <c r="F289" i="3"/>
  <c r="F290" i="3"/>
  <c r="F296" i="3"/>
  <c r="G289" i="3"/>
  <c r="G290" i="3"/>
  <c r="G296" i="3"/>
  <c r="H289" i="3"/>
  <c r="H290" i="3"/>
  <c r="H296" i="3"/>
  <c r="I289" i="3"/>
  <c r="I290" i="3"/>
  <c r="I296" i="3"/>
  <c r="J289" i="3"/>
  <c r="J290" i="3"/>
  <c r="J296" i="3"/>
  <c r="J131" i="2"/>
  <c r="J130" i="2"/>
  <c r="J129" i="2"/>
  <c r="C270" i="3"/>
  <c r="C271" i="3"/>
  <c r="C272" i="3"/>
  <c r="C273" i="3"/>
  <c r="C274" i="3"/>
  <c r="C276" i="3"/>
  <c r="C277" i="3"/>
  <c r="C279" i="3"/>
  <c r="C281" i="3"/>
  <c r="C282" i="3"/>
  <c r="C283" i="3"/>
  <c r="C284" i="3"/>
  <c r="C288" i="3"/>
  <c r="D270" i="3"/>
  <c r="D271" i="3"/>
  <c r="D272" i="3"/>
  <c r="D273" i="3"/>
  <c r="D274" i="3"/>
  <c r="D276" i="3"/>
  <c r="D277" i="3"/>
  <c r="D279" i="3"/>
  <c r="D281" i="3"/>
  <c r="D282" i="3"/>
  <c r="D283" i="3"/>
  <c r="D284" i="3"/>
  <c r="D288" i="3"/>
  <c r="E270" i="3"/>
  <c r="E271" i="3"/>
  <c r="E272" i="3"/>
  <c r="E273" i="3"/>
  <c r="E274" i="3"/>
  <c r="E276" i="3"/>
  <c r="E277" i="3"/>
  <c r="E279" i="3"/>
  <c r="E281" i="3"/>
  <c r="E282" i="3"/>
  <c r="E283" i="3"/>
  <c r="E284" i="3"/>
  <c r="E288" i="3"/>
  <c r="F270" i="3"/>
  <c r="F271" i="3"/>
  <c r="F272" i="3"/>
  <c r="F273" i="3"/>
  <c r="F274" i="3"/>
  <c r="F276" i="3"/>
  <c r="F277" i="3"/>
  <c r="F279" i="3"/>
  <c r="F281" i="3"/>
  <c r="F282" i="3"/>
  <c r="F283" i="3"/>
  <c r="F284" i="3"/>
  <c r="F288" i="3"/>
  <c r="G270" i="3"/>
  <c r="G271" i="3"/>
  <c r="G272" i="3"/>
  <c r="G273" i="3"/>
  <c r="G274" i="3"/>
  <c r="G276" i="3"/>
  <c r="G277" i="3"/>
  <c r="G279" i="3"/>
  <c r="G281" i="3"/>
  <c r="G282" i="3"/>
  <c r="G283" i="3"/>
  <c r="G284" i="3"/>
  <c r="G288" i="3"/>
  <c r="H270" i="3"/>
  <c r="H271" i="3"/>
  <c r="H272" i="3"/>
  <c r="H273" i="3"/>
  <c r="H274" i="3"/>
  <c r="H276" i="3"/>
  <c r="H277" i="3"/>
  <c r="H279" i="3"/>
  <c r="H281" i="3"/>
  <c r="H282" i="3"/>
  <c r="H283" i="3"/>
  <c r="H284" i="3"/>
  <c r="H288" i="3"/>
  <c r="I270" i="3"/>
  <c r="I271" i="3"/>
  <c r="I272" i="3"/>
  <c r="I273" i="3"/>
  <c r="I274" i="3"/>
  <c r="I276" i="3"/>
  <c r="I277" i="3"/>
  <c r="I279" i="3"/>
  <c r="I281" i="3"/>
  <c r="I282" i="3"/>
  <c r="I283" i="3"/>
  <c r="I284" i="3"/>
  <c r="I288" i="3"/>
  <c r="J270" i="3"/>
  <c r="J271" i="3"/>
  <c r="J272" i="3"/>
  <c r="J273" i="3"/>
  <c r="J274" i="3"/>
  <c r="J276" i="3"/>
  <c r="J277" i="3"/>
  <c r="J279" i="3"/>
  <c r="J281" i="3"/>
  <c r="J282" i="3"/>
  <c r="J283" i="3"/>
  <c r="J284" i="3"/>
  <c r="J288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4" i="3"/>
  <c r="D234" i="3"/>
  <c r="E234" i="3"/>
  <c r="F234" i="3"/>
  <c r="G234" i="3"/>
  <c r="H234" i="3"/>
  <c r="I234" i="3"/>
  <c r="J234" i="3"/>
  <c r="J111" i="2"/>
  <c r="J110" i="2"/>
  <c r="J109" i="2"/>
  <c r="J108" i="2"/>
  <c r="J107" i="2"/>
  <c r="C297" i="3"/>
  <c r="C298" i="3"/>
  <c r="C299" i="3"/>
  <c r="C300" i="3"/>
  <c r="C301" i="3"/>
  <c r="C302" i="3"/>
  <c r="D297" i="3"/>
  <c r="D298" i="3"/>
  <c r="D299" i="3"/>
  <c r="D300" i="3"/>
  <c r="D301" i="3"/>
  <c r="D302" i="3"/>
  <c r="E297" i="3"/>
  <c r="E298" i="3"/>
  <c r="E299" i="3"/>
  <c r="E300" i="3"/>
  <c r="E301" i="3"/>
  <c r="E302" i="3"/>
  <c r="F297" i="3"/>
  <c r="F298" i="3"/>
  <c r="F299" i="3"/>
  <c r="F300" i="3"/>
  <c r="F301" i="3"/>
  <c r="F302" i="3"/>
  <c r="G297" i="3"/>
  <c r="G298" i="3"/>
  <c r="G299" i="3"/>
  <c r="G300" i="3"/>
  <c r="G301" i="3"/>
  <c r="G302" i="3"/>
  <c r="H297" i="3"/>
  <c r="H298" i="3"/>
  <c r="H299" i="3"/>
  <c r="H300" i="3"/>
  <c r="H301" i="3"/>
  <c r="H302" i="3"/>
  <c r="I297" i="3"/>
  <c r="I298" i="3"/>
  <c r="I299" i="3"/>
  <c r="I300" i="3"/>
  <c r="I301" i="3"/>
  <c r="I302" i="3"/>
  <c r="J297" i="3"/>
  <c r="J298" i="3"/>
  <c r="J299" i="3"/>
  <c r="J300" i="3"/>
  <c r="J301" i="3"/>
  <c r="J302" i="3"/>
  <c r="C221" i="3"/>
  <c r="D221" i="3"/>
  <c r="E221" i="3"/>
  <c r="F221" i="3"/>
  <c r="G221" i="3"/>
  <c r="H221" i="3"/>
  <c r="I221" i="3"/>
  <c r="J221" i="3"/>
  <c r="C220" i="3"/>
  <c r="D220" i="3"/>
  <c r="E220" i="3"/>
  <c r="F220" i="3"/>
  <c r="G220" i="3"/>
  <c r="H220" i="3"/>
  <c r="I220" i="3"/>
  <c r="J220" i="3"/>
  <c r="J106" i="2"/>
  <c r="J105" i="2"/>
  <c r="J101" i="2"/>
  <c r="J100" i="2"/>
  <c r="C233" i="3"/>
  <c r="C237" i="3"/>
  <c r="C238" i="3"/>
  <c r="D233" i="3"/>
  <c r="D237" i="3"/>
  <c r="D238" i="3"/>
  <c r="E233" i="3"/>
  <c r="E237" i="3"/>
  <c r="E238" i="3"/>
  <c r="F233" i="3"/>
  <c r="F237" i="3"/>
  <c r="F238" i="3"/>
  <c r="G233" i="3"/>
  <c r="G237" i="3"/>
  <c r="G238" i="3"/>
  <c r="H233" i="3"/>
  <c r="H237" i="3"/>
  <c r="H238" i="3"/>
  <c r="I233" i="3"/>
  <c r="I237" i="3"/>
  <c r="I238" i="3"/>
  <c r="J233" i="3"/>
  <c r="J237" i="3"/>
  <c r="J238" i="3"/>
  <c r="J99" i="2"/>
  <c r="C218" i="3"/>
  <c r="D218" i="3"/>
  <c r="E218" i="3"/>
  <c r="F218" i="3"/>
  <c r="G218" i="3"/>
  <c r="H218" i="3"/>
  <c r="I218" i="3"/>
  <c r="J218" i="3"/>
  <c r="J95" i="2"/>
  <c r="C213" i="3"/>
  <c r="C215" i="3"/>
  <c r="C217" i="3"/>
  <c r="C219" i="3"/>
  <c r="C223" i="3"/>
  <c r="C224" i="3"/>
  <c r="C225" i="3"/>
  <c r="C226" i="3"/>
  <c r="D213" i="3"/>
  <c r="D215" i="3"/>
  <c r="D217" i="3"/>
  <c r="D219" i="3"/>
  <c r="D223" i="3"/>
  <c r="D224" i="3"/>
  <c r="D225" i="3"/>
  <c r="D226" i="3"/>
  <c r="E213" i="3"/>
  <c r="E215" i="3"/>
  <c r="E217" i="3"/>
  <c r="E219" i="3"/>
  <c r="E223" i="3"/>
  <c r="E224" i="3"/>
  <c r="E225" i="3"/>
  <c r="E226" i="3"/>
  <c r="F213" i="3"/>
  <c r="F215" i="3"/>
  <c r="F217" i="3"/>
  <c r="F219" i="3"/>
  <c r="F223" i="3"/>
  <c r="F224" i="3"/>
  <c r="F225" i="3"/>
  <c r="F226" i="3"/>
  <c r="G213" i="3"/>
  <c r="G215" i="3"/>
  <c r="G217" i="3"/>
  <c r="G219" i="3"/>
  <c r="G223" i="3"/>
  <c r="G224" i="3"/>
  <c r="G225" i="3"/>
  <c r="G226" i="3"/>
  <c r="H213" i="3"/>
  <c r="H215" i="3"/>
  <c r="H217" i="3"/>
  <c r="H219" i="3"/>
  <c r="H223" i="3"/>
  <c r="H224" i="3"/>
  <c r="H225" i="3"/>
  <c r="H226" i="3"/>
  <c r="I213" i="3"/>
  <c r="I215" i="3"/>
  <c r="I217" i="3"/>
  <c r="I219" i="3"/>
  <c r="I223" i="3"/>
  <c r="I224" i="3"/>
  <c r="I225" i="3"/>
  <c r="I226" i="3"/>
  <c r="J213" i="3"/>
  <c r="J215" i="3"/>
  <c r="J217" i="3"/>
  <c r="J219" i="3"/>
  <c r="J223" i="3"/>
  <c r="J224" i="3"/>
  <c r="J225" i="3"/>
  <c r="J226" i="3"/>
  <c r="C140" i="3"/>
  <c r="D140" i="3"/>
  <c r="E140" i="3"/>
  <c r="F140" i="3"/>
  <c r="G140" i="3"/>
  <c r="H140" i="3"/>
  <c r="I140" i="3"/>
  <c r="J140" i="3"/>
  <c r="C113" i="3"/>
  <c r="D113" i="3"/>
  <c r="E113" i="3"/>
  <c r="F113" i="3"/>
  <c r="G113" i="3"/>
  <c r="H113" i="3"/>
  <c r="I113" i="3"/>
  <c r="J113" i="3"/>
  <c r="J98" i="2"/>
  <c r="J97" i="2"/>
  <c r="J96" i="2"/>
  <c r="C138" i="3"/>
  <c r="C139" i="3"/>
  <c r="C141" i="3"/>
  <c r="C143" i="3"/>
  <c r="C144" i="3"/>
  <c r="C145" i="3"/>
  <c r="C146" i="3"/>
  <c r="D138" i="3"/>
  <c r="D139" i="3"/>
  <c r="D141" i="3"/>
  <c r="D143" i="3"/>
  <c r="D144" i="3"/>
  <c r="D145" i="3"/>
  <c r="D146" i="3"/>
  <c r="E138" i="3"/>
  <c r="E139" i="3"/>
  <c r="E141" i="3"/>
  <c r="E143" i="3"/>
  <c r="E144" i="3"/>
  <c r="E145" i="3"/>
  <c r="E146" i="3"/>
  <c r="F138" i="3"/>
  <c r="F139" i="3"/>
  <c r="F141" i="3"/>
  <c r="F143" i="3"/>
  <c r="F144" i="3"/>
  <c r="F145" i="3"/>
  <c r="F146" i="3"/>
  <c r="G138" i="3"/>
  <c r="G139" i="3"/>
  <c r="G141" i="3"/>
  <c r="G143" i="3"/>
  <c r="G144" i="3"/>
  <c r="G145" i="3"/>
  <c r="G146" i="3"/>
  <c r="H138" i="3"/>
  <c r="H139" i="3"/>
  <c r="H141" i="3"/>
  <c r="H143" i="3"/>
  <c r="H144" i="3"/>
  <c r="H145" i="3"/>
  <c r="H146" i="3"/>
  <c r="I138" i="3"/>
  <c r="I139" i="3"/>
  <c r="I141" i="3"/>
  <c r="I143" i="3"/>
  <c r="I144" i="3"/>
  <c r="I145" i="3"/>
  <c r="I146" i="3"/>
  <c r="J138" i="3"/>
  <c r="J139" i="3"/>
  <c r="J141" i="3"/>
  <c r="J143" i="3"/>
  <c r="J144" i="3"/>
  <c r="J145" i="3"/>
  <c r="J146" i="3"/>
  <c r="J94" i="2"/>
  <c r="J93" i="2"/>
  <c r="J8" i="2"/>
  <c r="C111" i="3"/>
  <c r="D111" i="3"/>
  <c r="E111" i="3"/>
  <c r="F111" i="3"/>
  <c r="G111" i="3"/>
  <c r="H111" i="3"/>
  <c r="I111" i="3"/>
  <c r="J111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8" i="3"/>
  <c r="C209" i="3"/>
  <c r="C210" i="3"/>
  <c r="C211" i="3"/>
  <c r="D208" i="3"/>
  <c r="D209" i="3"/>
  <c r="D210" i="3"/>
  <c r="D211" i="3"/>
  <c r="E208" i="3"/>
  <c r="E209" i="3"/>
  <c r="E210" i="3"/>
  <c r="E211" i="3"/>
  <c r="F208" i="3"/>
  <c r="F209" i="3"/>
  <c r="F210" i="3"/>
  <c r="F211" i="3"/>
  <c r="G208" i="3"/>
  <c r="G209" i="3"/>
  <c r="G210" i="3"/>
  <c r="G211" i="3"/>
  <c r="H208" i="3"/>
  <c r="H209" i="3"/>
  <c r="H210" i="3"/>
  <c r="H211" i="3"/>
  <c r="I208" i="3"/>
  <c r="I209" i="3"/>
  <c r="I210" i="3"/>
  <c r="I211" i="3"/>
  <c r="J208" i="3"/>
  <c r="J209" i="3"/>
  <c r="J210" i="3"/>
  <c r="J211" i="3"/>
  <c r="B69" i="1"/>
  <c r="F69" i="1" s="1"/>
  <c r="C69" i="1"/>
  <c r="E69" i="1" s="1"/>
  <c r="C174" i="3"/>
  <c r="D174" i="3"/>
  <c r="E174" i="3"/>
  <c r="F174" i="3"/>
  <c r="G174" i="3"/>
  <c r="H174" i="3"/>
  <c r="I174" i="3"/>
  <c r="J174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8" i="3"/>
  <c r="C189" i="3"/>
  <c r="C190" i="3"/>
  <c r="C191" i="3"/>
  <c r="D188" i="3"/>
  <c r="D189" i="3"/>
  <c r="D190" i="3"/>
  <c r="D191" i="3"/>
  <c r="E188" i="3"/>
  <c r="E189" i="3"/>
  <c r="E190" i="3"/>
  <c r="E191" i="3"/>
  <c r="F188" i="3"/>
  <c r="F189" i="3"/>
  <c r="F190" i="3"/>
  <c r="F191" i="3"/>
  <c r="G188" i="3"/>
  <c r="G189" i="3"/>
  <c r="G190" i="3"/>
  <c r="G191" i="3"/>
  <c r="H188" i="3"/>
  <c r="H189" i="3"/>
  <c r="H190" i="3"/>
  <c r="H191" i="3"/>
  <c r="I188" i="3"/>
  <c r="I189" i="3"/>
  <c r="I190" i="3"/>
  <c r="I191" i="3"/>
  <c r="J188" i="3"/>
  <c r="J189" i="3"/>
  <c r="J190" i="3"/>
  <c r="J191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10" i="3"/>
  <c r="K317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5" i="3"/>
  <c r="K316" i="3"/>
  <c r="K314" i="3"/>
  <c r="K312" i="3"/>
  <c r="K311" i="3"/>
  <c r="K309" i="3"/>
  <c r="K308" i="3"/>
  <c r="K307" i="3"/>
  <c r="K306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9" i="3"/>
  <c r="K244" i="3"/>
  <c r="K251" i="3"/>
  <c r="K252" i="3"/>
  <c r="K259" i="3"/>
  <c r="K260" i="3"/>
  <c r="K267" i="3"/>
  <c r="K243" i="3"/>
  <c r="K268" i="3"/>
  <c r="K261" i="3"/>
  <c r="K265" i="3"/>
  <c r="K257" i="3"/>
  <c r="K249" i="3"/>
  <c r="K241" i="3"/>
  <c r="K255" i="3"/>
  <c r="K239" i="3"/>
  <c r="K266" i="3"/>
  <c r="K258" i="3"/>
  <c r="K250" i="3"/>
  <c r="K242" i="3"/>
  <c r="K264" i="3"/>
  <c r="K256" i="3"/>
  <c r="K248" i="3"/>
  <c r="K240" i="3"/>
  <c r="K262" i="3"/>
  <c r="K254" i="3"/>
  <c r="K246" i="3"/>
  <c r="K263" i="3"/>
  <c r="K253" i="3"/>
  <c r="K247" i="3"/>
  <c r="K245" i="3"/>
  <c r="K296" i="3"/>
  <c r="K289" i="3"/>
  <c r="K290" i="3"/>
  <c r="K283" i="3"/>
  <c r="K272" i="3"/>
  <c r="K288" i="3"/>
  <c r="K274" i="3"/>
  <c r="K282" i="3"/>
  <c r="K271" i="3"/>
  <c r="K284" i="3"/>
  <c r="K276" i="3"/>
  <c r="K281" i="3"/>
  <c r="K279" i="3"/>
  <c r="K270" i="3"/>
  <c r="K273" i="3"/>
  <c r="K277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4" i="3"/>
  <c r="K297" i="3"/>
  <c r="K300" i="3"/>
  <c r="K298" i="3"/>
  <c r="K299" i="3"/>
  <c r="K301" i="3"/>
  <c r="K302" i="3"/>
  <c r="K221" i="3"/>
  <c r="K220" i="3"/>
  <c r="K237" i="3"/>
  <c r="K233" i="3"/>
  <c r="K238" i="3"/>
  <c r="K218" i="3"/>
  <c r="K213" i="3"/>
  <c r="K219" i="3"/>
  <c r="K223" i="3"/>
  <c r="K224" i="3"/>
  <c r="K225" i="3"/>
  <c r="K226" i="3"/>
  <c r="K215" i="3"/>
  <c r="K217" i="3"/>
  <c r="K140" i="3"/>
  <c r="K113" i="3"/>
  <c r="K146" i="3"/>
  <c r="K145" i="3"/>
  <c r="K138" i="3"/>
  <c r="K143" i="3"/>
  <c r="K139" i="3"/>
  <c r="K141" i="3"/>
  <c r="K144" i="3"/>
  <c r="K111" i="3"/>
  <c r="K304" i="3"/>
  <c r="K303" i="3"/>
  <c r="K107" i="3"/>
  <c r="K105" i="3"/>
  <c r="K211" i="3"/>
  <c r="K208" i="3"/>
  <c r="K209" i="3"/>
  <c r="K210" i="3"/>
  <c r="H69" i="1"/>
  <c r="J69" i="1"/>
  <c r="G69" i="1"/>
  <c r="K174" i="3"/>
  <c r="K114" i="3"/>
  <c r="K121" i="3"/>
  <c r="K134" i="3"/>
  <c r="K119" i="3"/>
  <c r="K120" i="3"/>
  <c r="K191" i="3"/>
  <c r="K188" i="3"/>
  <c r="K190" i="3"/>
  <c r="K189" i="3"/>
  <c r="C212" i="3"/>
  <c r="D212" i="3"/>
  <c r="E212" i="3"/>
  <c r="F212" i="3"/>
  <c r="G212" i="3"/>
  <c r="H212" i="3"/>
  <c r="I212" i="3"/>
  <c r="J212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7" i="3"/>
  <c r="E148" i="3"/>
  <c r="E149" i="3"/>
  <c r="E150" i="3"/>
  <c r="E152" i="3"/>
  <c r="E158" i="3"/>
  <c r="E159" i="3"/>
  <c r="E160" i="3"/>
  <c r="E161" i="3"/>
  <c r="E162" i="3"/>
  <c r="E163" i="3"/>
  <c r="E164" i="3"/>
  <c r="E165" i="3"/>
  <c r="E172" i="3"/>
  <c r="E173" i="3"/>
  <c r="E197" i="3"/>
  <c r="E198" i="3"/>
  <c r="E199" i="3"/>
  <c r="E200" i="3"/>
  <c r="E201" i="3"/>
  <c r="E202" i="3"/>
  <c r="E203" i="3"/>
  <c r="E204" i="3"/>
  <c r="E205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61" i="3"/>
  <c r="C162" i="3"/>
  <c r="C163" i="3"/>
  <c r="D161" i="3"/>
  <c r="D162" i="3"/>
  <c r="D163" i="3"/>
  <c r="F161" i="3"/>
  <c r="F162" i="3"/>
  <c r="F163" i="3"/>
  <c r="G161" i="3"/>
  <c r="G162" i="3"/>
  <c r="G163" i="3"/>
  <c r="H161" i="3"/>
  <c r="H162" i="3"/>
  <c r="H163" i="3"/>
  <c r="I161" i="3"/>
  <c r="I162" i="3"/>
  <c r="I163" i="3"/>
  <c r="J161" i="3"/>
  <c r="J162" i="3"/>
  <c r="J163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64" i="3"/>
  <c r="C165" i="3"/>
  <c r="D164" i="3"/>
  <c r="D165" i="3"/>
  <c r="F164" i="3"/>
  <c r="F165" i="3"/>
  <c r="G164" i="3"/>
  <c r="G165" i="3"/>
  <c r="H164" i="3"/>
  <c r="H165" i="3"/>
  <c r="I164" i="3"/>
  <c r="I165" i="3"/>
  <c r="J164" i="3"/>
  <c r="J165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48" i="3"/>
  <c r="D148" i="3"/>
  <c r="F148" i="3"/>
  <c r="G148" i="3"/>
  <c r="H148" i="3"/>
  <c r="I148" i="3"/>
  <c r="J148" i="3"/>
  <c r="C152" i="3"/>
  <c r="D152" i="3"/>
  <c r="F152" i="3"/>
  <c r="G152" i="3"/>
  <c r="H152" i="3"/>
  <c r="I152" i="3"/>
  <c r="J152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7" i="3"/>
  <c r="D147" i="3"/>
  <c r="F147" i="3"/>
  <c r="G147" i="3"/>
  <c r="H147" i="3"/>
  <c r="I147" i="3"/>
  <c r="J147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2" i="3" l="1"/>
  <c r="K207" i="3"/>
  <c r="K206" i="3"/>
  <c r="K205" i="3"/>
  <c r="K204" i="3"/>
  <c r="K203" i="3"/>
  <c r="K202" i="3"/>
  <c r="K201" i="3"/>
  <c r="K200" i="3"/>
  <c r="K199" i="3"/>
  <c r="K198" i="3"/>
  <c r="K197" i="3"/>
  <c r="K161" i="3"/>
  <c r="K163" i="3"/>
  <c r="K162" i="3"/>
  <c r="K173" i="3"/>
  <c r="K172" i="3"/>
  <c r="K164" i="3"/>
  <c r="K165" i="3"/>
  <c r="K160" i="3"/>
  <c r="K159" i="3"/>
  <c r="K158" i="3"/>
  <c r="K148" i="3"/>
  <c r="K152" i="3"/>
  <c r="K150" i="3"/>
  <c r="K149" i="3"/>
  <c r="K147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M31" i="28" l="1"/>
  <c r="AV36" i="29"/>
  <c r="AK31" i="28"/>
  <c r="AK32" i="28"/>
  <c r="AN31" i="28"/>
  <c r="AM32" i="28"/>
  <c r="AK30" i="28"/>
  <c r="AL30" i="28"/>
  <c r="BA54" i="28"/>
  <c r="AN30" i="28"/>
  <c r="AL32" i="28"/>
  <c r="AM30" i="28"/>
  <c r="AL31" i="28"/>
  <c r="AN32" i="28"/>
  <c r="BB54" i="28"/>
  <c r="AZ54" i="28"/>
  <c r="AV50" i="29"/>
  <c r="AV42" i="29"/>
  <c r="AL15" i="29"/>
  <c r="BA53" i="28"/>
  <c r="AV38" i="29"/>
  <c r="AV47" i="29"/>
  <c r="AV39" i="29"/>
  <c r="AL12" i="29"/>
  <c r="BB53" i="28"/>
  <c r="AL14" i="29"/>
  <c r="AL11" i="29"/>
  <c r="AV44" i="29"/>
  <c r="AV35" i="29"/>
  <c r="AZ52" i="28"/>
  <c r="BA52" i="28"/>
  <c r="AV49" i="29"/>
  <c r="AV41" i="29"/>
  <c r="AV46" i="29"/>
  <c r="AV51" i="29"/>
  <c r="AV43" i="29"/>
  <c r="AL16" i="29"/>
  <c r="BB52" i="28"/>
  <c r="AV45" i="29"/>
  <c r="AZ53" i="28"/>
  <c r="AV48" i="29"/>
  <c r="AV40" i="29"/>
  <c r="AL13" i="29"/>
  <c r="AV37" i="29"/>
  <c r="BA49" i="28"/>
  <c r="BB49" i="28"/>
  <c r="BA51" i="28"/>
  <c r="BB51" i="28"/>
  <c r="BA50" i="28"/>
  <c r="BB50" i="28"/>
  <c r="AA16" i="28"/>
  <c r="AA17" i="28"/>
  <c r="AZ49" i="28"/>
  <c r="AZ50" i="28"/>
  <c r="AZ51" i="28"/>
  <c r="C32" i="14"/>
  <c r="D32" i="14" s="1"/>
  <c r="M32" i="14" s="1"/>
  <c r="C33" i="14"/>
  <c r="D33" i="14" s="1"/>
  <c r="M33" i="14" s="1"/>
  <c r="AK10" i="9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5" i="19" l="1"/>
  <c r="H44" i="19"/>
  <c r="T15" i="19"/>
  <c r="T16" i="19"/>
  <c r="M45" i="19"/>
  <c r="M44" i="19"/>
  <c r="T14" i="19"/>
  <c r="D9" i="29"/>
  <c r="J9" i="29" s="1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L26" i="27" l="1"/>
  <c r="AI14" i="29"/>
  <c r="AI16" i="29"/>
  <c r="AI12" i="29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R10" i="9" s="1"/>
  <c r="AX10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42" i="31"/>
  <c r="P60" i="31"/>
  <c r="P36" i="31"/>
  <c r="N39" i="31"/>
  <c r="N29" i="31"/>
  <c r="N3" i="31"/>
  <c r="P47" i="31"/>
  <c r="N48" i="31"/>
  <c r="P2" i="31"/>
  <c r="N16" i="31"/>
  <c r="P43" i="31"/>
  <c r="N28" i="31"/>
  <c r="P5" i="31"/>
  <c r="P22" i="31"/>
  <c r="N55" i="31"/>
  <c r="P31" i="31"/>
  <c r="N9" i="31"/>
  <c r="N61" i="31"/>
  <c r="P14" i="31"/>
  <c r="P21" i="31"/>
  <c r="N12" i="31"/>
  <c r="P20" i="31"/>
  <c r="P6" i="31"/>
  <c r="P8" i="31"/>
  <c r="P33" i="31"/>
  <c r="P38" i="31"/>
  <c r="N45" i="31"/>
  <c r="P50" i="31"/>
  <c r="P26" i="31"/>
  <c r="N30" i="31"/>
  <c r="P58" i="31"/>
  <c r="P25" i="31"/>
  <c r="N56" i="31"/>
  <c r="P17" i="31"/>
  <c r="N52" i="31"/>
  <c r="P15" i="31"/>
  <c r="P10" i="31"/>
  <c r="P35" i="31"/>
  <c r="N46" i="31"/>
  <c r="N37" i="31"/>
  <c r="P27" i="31"/>
  <c r="P13" i="31"/>
  <c r="P44" i="31"/>
  <c r="P51" i="31"/>
  <c r="P7" i="31"/>
  <c r="N34" i="31"/>
  <c r="P18" i="31"/>
  <c r="P54" i="31"/>
  <c r="P24" i="31"/>
  <c r="P41" i="31"/>
  <c r="P53" i="31"/>
  <c r="P40" i="31"/>
  <c r="P57" i="31"/>
  <c r="N59" i="31"/>
  <c r="N23" i="31"/>
  <c r="N32" i="31"/>
  <c r="P19" i="31"/>
  <c r="P11" i="31"/>
  <c r="N4" i="31"/>
  <c r="P49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33" i="31"/>
  <c r="N31" i="31"/>
  <c r="N54" i="31"/>
  <c r="P4" i="31"/>
  <c r="N11" i="31"/>
  <c r="P55" i="31"/>
  <c r="N27" i="31"/>
  <c r="N13" i="31"/>
  <c r="P45" i="31"/>
  <c r="P23" i="31"/>
  <c r="N18" i="31"/>
  <c r="N41" i="31"/>
  <c r="N51" i="31"/>
  <c r="P9" i="31"/>
  <c r="N24" i="31"/>
  <c r="P48" i="31"/>
  <c r="N57" i="31"/>
  <c r="P32" i="31"/>
  <c r="N20" i="31"/>
  <c r="P46" i="31"/>
  <c r="N17" i="31"/>
  <c r="P34" i="31"/>
  <c r="P59" i="31"/>
  <c r="N49" i="31"/>
  <c r="P52" i="31"/>
  <c r="N5" i="31"/>
  <c r="N14" i="31"/>
  <c r="N47" i="31"/>
  <c r="N50" i="31"/>
  <c r="P30" i="31"/>
  <c r="N25" i="31"/>
  <c r="P56" i="31"/>
  <c r="P37" i="31"/>
  <c r="N7" i="31"/>
  <c r="N6" i="31"/>
  <c r="P28" i="31"/>
  <c r="N44" i="31"/>
  <c r="N26" i="31"/>
  <c r="N19" i="31"/>
  <c r="N40" i="31"/>
  <c r="P39" i="31"/>
  <c r="P42" i="31"/>
  <c r="P61" i="31"/>
  <c r="N62" i="31"/>
  <c r="N21" i="31"/>
  <c r="P29" i="31"/>
  <c r="N43" i="31"/>
  <c r="P16" i="31"/>
  <c r="P3" i="31"/>
  <c r="N53" i="31"/>
  <c r="N15" i="31"/>
  <c r="N35" i="31"/>
  <c r="N36" i="31"/>
  <c r="N38" i="31"/>
  <c r="N8" i="31"/>
  <c r="N58" i="31"/>
  <c r="P12" i="31"/>
  <c r="N22" i="31"/>
  <c r="N10" i="31"/>
  <c r="N60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N110" i="31"/>
  <c r="P109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N112" i="31"/>
  <c r="P111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N119" i="31"/>
  <c r="P118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N126" i="31"/>
  <c r="P125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N128" i="31"/>
  <c r="P127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N138" i="31"/>
  <c r="P137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N140" i="31"/>
  <c r="P139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N145" i="31"/>
  <c r="P144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N149" i="31"/>
  <c r="P148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N158" i="31"/>
  <c r="P157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N160" i="31"/>
  <c r="P159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N174" i="31"/>
  <c r="P173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N177" i="31"/>
  <c r="P176" i="31"/>
  <c r="O177" i="31" l="1"/>
  <c r="M178" i="31"/>
  <c r="L179" i="31"/>
  <c r="J180" i="31"/>
  <c r="K180" i="31" s="1"/>
  <c r="N178" i="31"/>
  <c r="P177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N186" i="31"/>
  <c r="P185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N188" i="31"/>
  <c r="P187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N198" i="31"/>
  <c r="P197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N200" i="31"/>
  <c r="P199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N208" i="31"/>
  <c r="P207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N210" i="31"/>
  <c r="P209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N218" i="31"/>
  <c r="P217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N220" i="31"/>
  <c r="P219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N232" i="31"/>
  <c r="P231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N236" i="31"/>
  <c r="P235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N252" i="31"/>
  <c r="P251" i="31"/>
  <c r="O252" i="31" l="1"/>
  <c r="M253" i="31"/>
  <c r="L254" i="31"/>
  <c r="J255" i="31"/>
  <c r="K255" i="31" s="1"/>
  <c r="N253" i="31"/>
  <c r="P252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N283" i="31"/>
  <c r="P282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N290" i="31"/>
  <c r="P289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N327" i="31"/>
  <c r="P326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N333" i="31"/>
  <c r="P332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N373" i="31"/>
  <c r="P372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N398" i="31"/>
  <c r="P397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N472" i="31"/>
  <c r="P471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N478" i="31"/>
  <c r="P477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N483" i="31"/>
  <c r="P482" i="31"/>
  <c r="O483" i="31" l="1"/>
  <c r="M484" i="31"/>
  <c r="L485" i="31"/>
  <c r="J486" i="31"/>
  <c r="K486" i="31" s="1"/>
  <c r="N484" i="31"/>
  <c r="P483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F5" i="25"/>
  <c r="P5" i="25"/>
  <c r="J5" i="25"/>
  <c r="M5" i="25"/>
  <c r="H5" i="25"/>
  <c r="N501" i="31"/>
  <c r="I5" i="25"/>
  <c r="L5" i="25"/>
  <c r="E5" i="25"/>
  <c r="G5" i="25"/>
  <c r="O5" i="25"/>
  <c r="Q5" i="25"/>
  <c r="N5" i="25"/>
  <c r="P500" i="31"/>
  <c r="K5" i="25"/>
  <c r="D5" i="25"/>
  <c r="O501" i="31" l="1"/>
  <c r="Q13" i="27"/>
  <c r="Q12" i="27"/>
  <c r="Q11" i="27"/>
  <c r="O4" i="27"/>
  <c r="M13" i="25"/>
  <c r="L14" i="25"/>
  <c r="N15" i="25"/>
  <c r="Q16" i="25"/>
  <c r="J15" i="25"/>
  <c r="P9" i="25"/>
  <c r="O9" i="25"/>
  <c r="Q11" i="25"/>
  <c r="K10" i="25"/>
  <c r="Q17" i="25"/>
  <c r="O13" i="25"/>
  <c r="N13" i="25"/>
  <c r="M16" i="25"/>
  <c r="J17" i="25"/>
  <c r="N12" i="25"/>
  <c r="J12" i="25"/>
  <c r="L10" i="25"/>
  <c r="M10" i="25"/>
  <c r="Q10" i="25"/>
  <c r="P16" i="25"/>
  <c r="K17" i="25"/>
  <c r="P11" i="25"/>
  <c r="K14" i="25"/>
  <c r="K16" i="25"/>
  <c r="J10" i="25"/>
  <c r="M17" i="25"/>
  <c r="J11" i="25"/>
  <c r="O11" i="25"/>
  <c r="O12" i="25"/>
  <c r="N16" i="25"/>
  <c r="Q13" i="25"/>
  <c r="O14" i="25"/>
  <c r="Q14" i="25"/>
  <c r="K15" i="25"/>
  <c r="M12" i="25"/>
  <c r="O10" i="25"/>
  <c r="L9" i="25"/>
  <c r="J13" i="25"/>
  <c r="L12" i="25"/>
  <c r="Q12" i="25"/>
  <c r="N10" i="25"/>
  <c r="N11" i="25"/>
  <c r="O16" i="25"/>
  <c r="Q9" i="25"/>
  <c r="M9" i="25"/>
  <c r="P14" i="25"/>
  <c r="J14" i="25"/>
  <c r="M14" i="25"/>
  <c r="L16" i="25"/>
  <c r="P15" i="25"/>
  <c r="J16" i="25"/>
  <c r="P12" i="25"/>
  <c r="P10" i="25"/>
  <c r="K12" i="25"/>
  <c r="O17" i="25"/>
  <c r="P17" i="25"/>
  <c r="M15" i="25"/>
  <c r="N9" i="25"/>
  <c r="Q15" i="25"/>
  <c r="L13" i="25"/>
  <c r="L15" i="25"/>
  <c r="P13" i="25"/>
  <c r="K13" i="25"/>
  <c r="J9" i="25"/>
  <c r="K11" i="25"/>
  <c r="K9" i="25"/>
  <c r="L11" i="25"/>
  <c r="O15" i="25"/>
  <c r="N14" i="25"/>
  <c r="N17" i="25"/>
  <c r="L17" i="25"/>
  <c r="M11" i="25"/>
  <c r="H14" i="25"/>
  <c r="G15" i="25"/>
  <c r="E13" i="25"/>
  <c r="E11" i="25"/>
  <c r="D10" i="25"/>
  <c r="H11" i="25"/>
  <c r="F15" i="25"/>
  <c r="H9" i="25"/>
  <c r="G14" i="25"/>
  <c r="E10" i="25"/>
  <c r="F12" i="25"/>
  <c r="F9" i="25"/>
  <c r="D12" i="25"/>
  <c r="I13" i="25"/>
  <c r="F14" i="25"/>
  <c r="G13" i="25"/>
  <c r="G16" i="25"/>
  <c r="P501" i="31"/>
  <c r="H12" i="25"/>
  <c r="G12" i="25"/>
  <c r="G11" i="25"/>
  <c r="D14" i="25"/>
  <c r="G9" i="25"/>
  <c r="I16" i="25"/>
  <c r="F17" i="25"/>
  <c r="F13" i="25"/>
  <c r="D17" i="25"/>
  <c r="I12" i="25"/>
  <c r="H10" i="25"/>
  <c r="G17" i="25"/>
  <c r="D16" i="25"/>
  <c r="F16" i="25"/>
  <c r="E17" i="25"/>
  <c r="I15" i="25"/>
  <c r="D13" i="25"/>
  <c r="H17" i="25"/>
  <c r="H16" i="25"/>
  <c r="E12" i="25"/>
  <c r="F10" i="25"/>
  <c r="I9" i="25"/>
  <c r="E16" i="25"/>
  <c r="I14" i="25"/>
  <c r="G10" i="25"/>
  <c r="E9" i="25"/>
  <c r="I17" i="25"/>
  <c r="H15" i="25"/>
  <c r="D15" i="25"/>
  <c r="H13" i="25"/>
  <c r="I10" i="25"/>
  <c r="I11" i="25"/>
  <c r="F11" i="25"/>
  <c r="D11" i="25"/>
  <c r="E15" i="25"/>
  <c r="E14" i="25"/>
  <c r="D9" i="25"/>
  <c r="Q26" i="27" l="1"/>
  <c r="Q24" i="27"/>
  <c r="B18" i="25"/>
  <c r="C5" i="25"/>
  <c r="R18" i="25" l="1"/>
  <c r="K18" i="25"/>
  <c r="P18" i="25"/>
  <c r="N18" i="25"/>
  <c r="L18" i="25"/>
  <c r="M18" i="25"/>
  <c r="J18" i="25"/>
  <c r="O18" i="25"/>
  <c r="Q18" i="25"/>
  <c r="F18" i="25"/>
  <c r="C15" i="25"/>
  <c r="C9" i="25"/>
  <c r="G18" i="25"/>
  <c r="C12" i="25"/>
  <c r="D18" i="25"/>
  <c r="C16" i="25"/>
  <c r="C10" i="25"/>
  <c r="C13" i="25"/>
  <c r="B19" i="25"/>
  <c r="C14" i="25"/>
  <c r="H18" i="25"/>
  <c r="I18" i="25"/>
  <c r="E18" i="25"/>
  <c r="C11" i="25"/>
  <c r="C17" i="25"/>
  <c r="C18" i="25"/>
  <c r="R19" i="25" l="1"/>
  <c r="K19" i="25"/>
  <c r="Q19" i="25"/>
  <c r="M19" i="25"/>
  <c r="O19" i="25"/>
  <c r="N19" i="25"/>
  <c r="P19" i="25"/>
  <c r="J19" i="25"/>
  <c r="L19" i="25"/>
  <c r="H19" i="25"/>
  <c r="F19" i="25"/>
  <c r="E19" i="25"/>
  <c r="D19" i="25"/>
  <c r="C19" i="25"/>
  <c r="G19" i="25"/>
  <c r="B20" i="25"/>
  <c r="I19" i="25"/>
  <c r="R20" i="25" l="1"/>
  <c r="K20" i="25"/>
  <c r="N20" i="25"/>
  <c r="M20" i="25"/>
  <c r="O20" i="25"/>
  <c r="Q20" i="25"/>
  <c r="P20" i="25"/>
  <c r="L20" i="25"/>
  <c r="J20" i="25"/>
  <c r="B21" i="25"/>
  <c r="D20" i="25"/>
  <c r="H20" i="25"/>
  <c r="I20" i="25"/>
  <c r="E20" i="25"/>
  <c r="G20" i="25"/>
  <c r="F20" i="25"/>
  <c r="C20" i="25"/>
  <c r="R21" i="25" l="1"/>
  <c r="K21" i="25"/>
  <c r="L21" i="25"/>
  <c r="N21" i="25"/>
  <c r="M21" i="25"/>
  <c r="P21" i="25"/>
  <c r="Q21" i="25"/>
  <c r="O21" i="25"/>
  <c r="J21" i="25"/>
  <c r="F21" i="25"/>
  <c r="G21" i="25"/>
  <c r="I21" i="25"/>
  <c r="H21" i="25"/>
  <c r="C21" i="25"/>
  <c r="E21" i="25"/>
  <c r="D21" i="25"/>
  <c r="B22" i="25"/>
  <c r="R22" i="25" l="1"/>
  <c r="K22" i="25"/>
  <c r="P22" i="25"/>
  <c r="M22" i="25"/>
  <c r="Q22" i="25"/>
  <c r="L22" i="25"/>
  <c r="N22" i="25"/>
  <c r="O22" i="25"/>
  <c r="J22" i="25"/>
  <c r="D22" i="25"/>
  <c r="E22" i="25"/>
  <c r="H22" i="25"/>
  <c r="G22" i="25"/>
  <c r="B23" i="25"/>
  <c r="C22" i="25"/>
  <c r="I22" i="25"/>
  <c r="F22" i="25"/>
  <c r="R23" i="25" l="1"/>
  <c r="K23" i="25"/>
  <c r="J23" i="25"/>
  <c r="P23" i="25"/>
  <c r="O23" i="25"/>
  <c r="L23" i="25"/>
  <c r="M23" i="25"/>
  <c r="N23" i="25"/>
  <c r="Q23" i="25"/>
  <c r="D23" i="25"/>
  <c r="H23" i="25"/>
  <c r="E23" i="25"/>
  <c r="G23" i="25"/>
  <c r="I23" i="25"/>
  <c r="F23" i="25"/>
  <c r="C23" i="25"/>
  <c r="B24" i="25"/>
  <c r="R24" i="25" l="1"/>
  <c r="K24" i="25"/>
  <c r="O24" i="25"/>
  <c r="J24" i="25"/>
  <c r="P24" i="25"/>
  <c r="L24" i="25"/>
  <c r="N24" i="25"/>
  <c r="M24" i="25"/>
  <c r="Q24" i="25"/>
  <c r="B25" i="25"/>
  <c r="D24" i="25"/>
  <c r="F24" i="25"/>
  <c r="I24" i="25"/>
  <c r="C24" i="25"/>
  <c r="H24" i="25"/>
  <c r="E24" i="25"/>
  <c r="G24" i="25"/>
  <c r="R25" i="25" l="1"/>
  <c r="K25" i="25"/>
  <c r="N25" i="25"/>
  <c r="P25" i="25"/>
  <c r="J25" i="25"/>
  <c r="M25" i="25"/>
  <c r="O25" i="25"/>
  <c r="Q25" i="25"/>
  <c r="L25" i="25"/>
  <c r="B26" i="25"/>
  <c r="D25" i="25"/>
  <c r="C25" i="25"/>
  <c r="H25" i="25"/>
  <c r="E25" i="25"/>
  <c r="F25" i="25"/>
  <c r="G25" i="25"/>
  <c r="I25" i="25"/>
  <c r="R26" i="25" l="1"/>
  <c r="J26" i="25"/>
  <c r="K26" i="25"/>
  <c r="L26" i="25"/>
  <c r="O26" i="25"/>
  <c r="M26" i="25"/>
  <c r="P26" i="25"/>
  <c r="N26" i="25"/>
  <c r="Q26" i="25"/>
  <c r="G26" i="25"/>
  <c r="H26" i="25"/>
  <c r="E26" i="25"/>
  <c r="I26" i="25"/>
  <c r="F26" i="25"/>
  <c r="B27" i="25"/>
  <c r="D26" i="25"/>
  <c r="C26" i="25"/>
  <c r="R27" i="25" l="1"/>
  <c r="P27" i="25"/>
  <c r="L27" i="25"/>
  <c r="O27" i="25"/>
  <c r="Q27" i="25"/>
  <c r="M27" i="25"/>
  <c r="N27" i="25"/>
  <c r="J27" i="25"/>
  <c r="K27" i="25"/>
  <c r="I27" i="25"/>
  <c r="B28" i="25"/>
  <c r="H27" i="25"/>
  <c r="D27" i="25"/>
  <c r="G27" i="25"/>
  <c r="C27" i="25"/>
  <c r="F27" i="25"/>
  <c r="E27" i="25"/>
  <c r="R28" i="25" l="1"/>
  <c r="L28" i="25"/>
  <c r="O28" i="25"/>
  <c r="N28" i="25"/>
  <c r="M28" i="25"/>
  <c r="Q28" i="25"/>
  <c r="P28" i="25"/>
  <c r="J28" i="25"/>
  <c r="K28" i="25"/>
  <c r="D28" i="25"/>
  <c r="G28" i="25"/>
  <c r="H28" i="25"/>
  <c r="F28" i="25"/>
  <c r="E28" i="25"/>
  <c r="C28" i="25"/>
  <c r="B29" i="25"/>
  <c r="I28" i="25"/>
  <c r="R29" i="25" l="1"/>
  <c r="O29" i="25"/>
  <c r="P29" i="25"/>
  <c r="N29" i="25"/>
  <c r="M29" i="25"/>
  <c r="Q29" i="25"/>
  <c r="L29" i="25"/>
  <c r="J29" i="25"/>
  <c r="K29" i="25"/>
  <c r="I29" i="25"/>
  <c r="H29" i="25"/>
  <c r="E29" i="25"/>
  <c r="G29" i="25"/>
  <c r="D29" i="25"/>
  <c r="F29" i="25"/>
  <c r="C29" i="25"/>
  <c r="B30" i="25"/>
  <c r="R30" i="25" l="1"/>
  <c r="P30" i="25"/>
  <c r="N30" i="25"/>
  <c r="Q30" i="25"/>
  <c r="M30" i="25"/>
  <c r="L30" i="25"/>
  <c r="O30" i="25"/>
  <c r="J30" i="25"/>
  <c r="K30" i="25"/>
  <c r="H30" i="25"/>
  <c r="F30" i="25"/>
  <c r="E30" i="25"/>
  <c r="B31" i="25"/>
  <c r="I30" i="25"/>
  <c r="C30" i="25"/>
  <c r="G30" i="25"/>
  <c r="D30" i="25"/>
  <c r="R31" i="25" l="1"/>
  <c r="L31" i="25"/>
  <c r="O31" i="25"/>
  <c r="N31" i="25"/>
  <c r="P31" i="25"/>
  <c r="M31" i="25"/>
  <c r="Q31" i="25"/>
  <c r="K31" i="25"/>
  <c r="J31" i="25"/>
  <c r="B32" i="25"/>
  <c r="E31" i="25"/>
  <c r="C31" i="25"/>
  <c r="I31" i="25"/>
  <c r="G31" i="25"/>
  <c r="H31" i="25"/>
  <c r="F31" i="25"/>
  <c r="D31" i="25"/>
  <c r="R32" i="25" l="1"/>
  <c r="N32" i="25"/>
  <c r="L32" i="25"/>
  <c r="P32" i="25"/>
  <c r="Q32" i="25"/>
  <c r="O32" i="25"/>
  <c r="M32" i="25"/>
  <c r="J32" i="25"/>
  <c r="K32" i="25"/>
  <c r="E32" i="25"/>
  <c r="C32" i="25"/>
  <c r="D32" i="25"/>
  <c r="G32" i="25"/>
  <c r="H32" i="25"/>
  <c r="F32" i="25"/>
  <c r="B33" i="25"/>
  <c r="I32" i="25"/>
  <c r="R33" i="25" l="1"/>
  <c r="P33" i="25"/>
  <c r="N33" i="25"/>
  <c r="O33" i="25"/>
  <c r="M33" i="25"/>
  <c r="L33" i="25"/>
  <c r="Q33" i="25"/>
  <c r="J33" i="25"/>
  <c r="K33" i="25"/>
  <c r="F33" i="25"/>
  <c r="E33" i="25"/>
  <c r="C33" i="25"/>
  <c r="I33" i="25"/>
  <c r="D33" i="25"/>
  <c r="B34" i="25"/>
  <c r="G33" i="25"/>
  <c r="H33" i="25"/>
  <c r="R34" i="25" l="1"/>
  <c r="N34" i="25"/>
  <c r="O34" i="25"/>
  <c r="M34" i="25"/>
  <c r="Q34" i="25"/>
  <c r="L34" i="25"/>
  <c r="P34" i="25"/>
  <c r="J34" i="25"/>
  <c r="K34" i="25"/>
  <c r="I34" i="25"/>
  <c r="F34" i="25"/>
  <c r="H34" i="25"/>
  <c r="G34" i="25"/>
  <c r="E34" i="25"/>
  <c r="C34" i="25"/>
  <c r="B35" i="25"/>
  <c r="D34" i="25"/>
  <c r="R35" i="25" l="1"/>
  <c r="M35" i="25"/>
  <c r="P35" i="25"/>
  <c r="L35" i="25"/>
  <c r="Q35" i="25"/>
  <c r="O35" i="25"/>
  <c r="N35" i="25"/>
  <c r="J35" i="25"/>
  <c r="K35" i="25"/>
  <c r="G35" i="25"/>
  <c r="F35" i="25"/>
  <c r="H35" i="25"/>
  <c r="B36" i="25"/>
  <c r="E35" i="25"/>
  <c r="I35" i="25"/>
  <c r="D35" i="25"/>
  <c r="C35" i="25"/>
  <c r="R36" i="25" l="1"/>
  <c r="Q36" i="25"/>
  <c r="P36" i="25"/>
  <c r="M36" i="25"/>
  <c r="L36" i="25"/>
  <c r="N36" i="25"/>
  <c r="O36" i="25"/>
  <c r="J36" i="25"/>
  <c r="K36" i="25"/>
  <c r="H36" i="25"/>
  <c r="G36" i="25"/>
  <c r="I36" i="25"/>
  <c r="D36" i="25"/>
  <c r="B37" i="25"/>
  <c r="E36" i="25"/>
  <c r="C36" i="25"/>
  <c r="F36" i="25"/>
  <c r="R37" i="25" l="1"/>
  <c r="Q37" i="25"/>
  <c r="M37" i="25"/>
  <c r="O37" i="25"/>
  <c r="P37" i="25"/>
  <c r="N37" i="25"/>
  <c r="L37" i="25"/>
  <c r="J37" i="25"/>
  <c r="K37" i="25"/>
  <c r="E37" i="25"/>
  <c r="C37" i="25"/>
  <c r="D37" i="25"/>
  <c r="G37" i="25"/>
  <c r="H37" i="25"/>
  <c r="F37" i="25"/>
  <c r="B38" i="25"/>
  <c r="I37" i="25"/>
  <c r="R38" i="25" l="1"/>
  <c r="L38" i="25"/>
  <c r="O38" i="25"/>
  <c r="P38" i="25"/>
  <c r="N38" i="25"/>
  <c r="Q38" i="25"/>
  <c r="M38" i="25"/>
  <c r="J38" i="25"/>
  <c r="K38" i="25"/>
  <c r="G38" i="25"/>
  <c r="D38" i="25"/>
  <c r="C38" i="25"/>
  <c r="B39" i="25"/>
  <c r="F38" i="25"/>
  <c r="I38" i="25"/>
  <c r="E38" i="25"/>
  <c r="H38" i="25"/>
  <c r="R39" i="25" l="1"/>
  <c r="O39" i="25"/>
  <c r="L39" i="25"/>
  <c r="N39" i="25"/>
  <c r="Q39" i="25"/>
  <c r="P39" i="25"/>
  <c r="M39" i="25"/>
  <c r="J39" i="25"/>
  <c r="K39" i="25"/>
  <c r="E39" i="25"/>
  <c r="I39" i="25"/>
  <c r="B40" i="25"/>
  <c r="D39" i="25"/>
  <c r="F39" i="25"/>
  <c r="C39" i="25"/>
  <c r="G39" i="25"/>
  <c r="H39" i="25"/>
  <c r="M40" i="25" l="1"/>
  <c r="L40" i="25"/>
  <c r="O40" i="25"/>
  <c r="R40" i="25"/>
  <c r="N40" i="25"/>
  <c r="Q40" i="25"/>
  <c r="P40" i="25"/>
  <c r="K40" i="25"/>
  <c r="J40" i="25"/>
  <c r="F40" i="25"/>
  <c r="H40" i="25"/>
  <c r="D40" i="25"/>
  <c r="I40" i="25"/>
  <c r="C40" i="25"/>
  <c r="B41" i="25"/>
  <c r="E40" i="25"/>
  <c r="G40" i="25"/>
  <c r="P41" i="25" l="1"/>
  <c r="M41" i="25"/>
  <c r="Q41" i="25"/>
  <c r="L41" i="25"/>
  <c r="R41" i="25"/>
  <c r="K41" i="25"/>
  <c r="O41" i="25"/>
  <c r="N41" i="25"/>
  <c r="J41" i="25"/>
  <c r="H41" i="25"/>
  <c r="C41" i="25"/>
  <c r="I41" i="25"/>
  <c r="B42" i="25"/>
  <c r="F41" i="25"/>
  <c r="E41" i="25"/>
  <c r="G41" i="25"/>
  <c r="D41" i="25"/>
  <c r="P42" i="25" l="1"/>
  <c r="L42" i="25"/>
  <c r="M42" i="25"/>
  <c r="K42" i="25"/>
  <c r="Q42" i="25"/>
  <c r="R42" i="25"/>
  <c r="O42" i="25"/>
  <c r="N42" i="25"/>
  <c r="J42" i="25"/>
  <c r="D42" i="25"/>
  <c r="C42" i="25"/>
  <c r="B43" i="25"/>
  <c r="E42" i="25"/>
  <c r="H42" i="25"/>
  <c r="F42" i="25"/>
  <c r="G42" i="25"/>
  <c r="I42" i="25"/>
  <c r="L43" i="25" l="1"/>
  <c r="P43" i="25"/>
  <c r="R43" i="25"/>
  <c r="N43" i="25"/>
  <c r="Q43" i="25"/>
  <c r="O43" i="25"/>
  <c r="K43" i="25"/>
  <c r="M43" i="25"/>
  <c r="J43" i="25"/>
  <c r="H43" i="25"/>
  <c r="E43" i="25"/>
  <c r="C43" i="25"/>
  <c r="F43" i="25"/>
  <c r="G43" i="25"/>
  <c r="D43" i="25"/>
  <c r="I43" i="25"/>
  <c r="B44" i="25"/>
  <c r="M44" i="25" l="1"/>
  <c r="R44" i="25"/>
  <c r="P44" i="25"/>
  <c r="O44" i="25"/>
  <c r="N44" i="25"/>
  <c r="K44" i="25"/>
  <c r="Q44" i="25"/>
  <c r="L44" i="25"/>
  <c r="J44" i="25"/>
  <c r="E44" i="25"/>
  <c r="I44" i="25"/>
  <c r="G44" i="25"/>
  <c r="F44" i="25"/>
  <c r="B45" i="25"/>
  <c r="C44" i="25"/>
  <c r="D44" i="25"/>
  <c r="H44" i="25"/>
  <c r="L45" i="25" l="1"/>
  <c r="O45" i="25"/>
  <c r="K45" i="25"/>
  <c r="M45" i="25"/>
  <c r="P45" i="25"/>
  <c r="N45" i="25"/>
  <c r="Q45" i="25"/>
  <c r="R45" i="25"/>
  <c r="J45" i="25"/>
  <c r="B46" i="25"/>
  <c r="E45" i="25"/>
  <c r="H45" i="25"/>
  <c r="I45" i="25"/>
  <c r="D45" i="25"/>
  <c r="C45" i="25"/>
  <c r="G45" i="25"/>
  <c r="F45" i="25"/>
  <c r="R46" i="25" l="1"/>
  <c r="Q46" i="25"/>
  <c r="O46" i="25"/>
  <c r="P46" i="25"/>
  <c r="K46" i="25"/>
  <c r="M46" i="25"/>
  <c r="N46" i="25"/>
  <c r="L46" i="25"/>
  <c r="J46" i="25"/>
  <c r="H46" i="25"/>
  <c r="D46" i="25"/>
  <c r="B47" i="25"/>
  <c r="C46" i="25"/>
  <c r="E46" i="25"/>
  <c r="I46" i="25"/>
  <c r="G46" i="25"/>
  <c r="F46" i="25"/>
  <c r="M47" i="25" l="1"/>
  <c r="R47" i="25"/>
  <c r="P47" i="25"/>
  <c r="O47" i="25"/>
  <c r="N47" i="25"/>
  <c r="Q47" i="25"/>
  <c r="L47" i="25"/>
  <c r="K47" i="25"/>
  <c r="J47" i="25"/>
  <c r="D47" i="25"/>
  <c r="F47" i="25"/>
  <c r="G47" i="25"/>
  <c r="H47" i="25"/>
  <c r="C47" i="25"/>
  <c r="I47" i="25"/>
  <c r="E47" i="25"/>
  <c r="B48" i="25"/>
  <c r="P48" i="25" l="1"/>
  <c r="R48" i="25"/>
  <c r="O48" i="25"/>
  <c r="L48" i="25"/>
  <c r="Q48" i="25"/>
  <c r="M48" i="25"/>
  <c r="K48" i="25"/>
  <c r="N48" i="25"/>
  <c r="J48" i="25"/>
  <c r="B49" i="25"/>
  <c r="E48" i="25"/>
  <c r="D48" i="25"/>
  <c r="I48" i="25"/>
  <c r="F48" i="25"/>
  <c r="H48" i="25"/>
  <c r="G48" i="25"/>
  <c r="C48" i="25"/>
  <c r="Q49" i="25" l="1"/>
  <c r="O49" i="25"/>
  <c r="N49" i="25"/>
  <c r="R49" i="25"/>
  <c r="K49" i="25"/>
  <c r="L49" i="25"/>
  <c r="M49" i="25"/>
  <c r="P49" i="25"/>
  <c r="J49" i="25"/>
  <c r="G49" i="25"/>
  <c r="E49" i="25"/>
  <c r="F49" i="25"/>
  <c r="D49" i="25"/>
  <c r="H49" i="25"/>
  <c r="I49" i="25"/>
  <c r="B50" i="25"/>
  <c r="C49" i="25"/>
  <c r="N50" i="25" l="1"/>
  <c r="O50" i="25"/>
  <c r="L50" i="25"/>
  <c r="K50" i="25"/>
  <c r="P50" i="25"/>
  <c r="R50" i="25"/>
  <c r="M50" i="25"/>
  <c r="Q50" i="25"/>
  <c r="J50" i="25"/>
  <c r="F50" i="25"/>
  <c r="E50" i="25"/>
  <c r="D50" i="25"/>
  <c r="B51" i="25"/>
  <c r="G50" i="25"/>
  <c r="H50" i="25"/>
  <c r="C50" i="25"/>
  <c r="I50" i="25"/>
  <c r="P51" i="25" l="1"/>
  <c r="O51" i="25"/>
  <c r="N51" i="25"/>
  <c r="L51" i="25"/>
  <c r="K51" i="25"/>
  <c r="R51" i="25"/>
  <c r="M51" i="25"/>
  <c r="Q51" i="25"/>
  <c r="J51" i="25"/>
  <c r="E51" i="25"/>
  <c r="G51" i="25"/>
  <c r="C51" i="25"/>
  <c r="I51" i="25"/>
  <c r="H51" i="25"/>
  <c r="F51" i="25"/>
  <c r="D51" i="25"/>
  <c r="B52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<sst xmlns="http://schemas.openxmlformats.org/spreadsheetml/2006/main" count="5707" uniqueCount="2152">
  <si>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</si>
  <si>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</si>
  <si>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</si>
  <si>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</si>
  <si>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</si>
  <si>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</si>
  <si>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</si>
  <si>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</si>
  <si>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</si>
  <si>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</si>
  <si>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</si>
  <si>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</si>
  <si>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</si>
  <si>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</si>
  <si>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</si>
  <si>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</si>
  <si>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</si>
  <si>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</si>
  <si>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</si>
  <si>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</si>
  <si>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</si>
  <si>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</si>
  <si>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</si>
  <si>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</si>
  <si>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</si>
  <si>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</si>
  <si>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</si>
  <si>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</si>
  <si>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</si>
  <si>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</si>
  <si>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</si>
  <si>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</si>
  <si>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</si>
  <si>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</si>
  <si>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</si>
  <si>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</si>
  <si>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</si>
  <si>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</si>
  <si>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</si>
  <si>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</si>
  <si>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</si>
  <si>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</si>
  <si>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</si>
  <si>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</si>
  <si>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</si>
  <si>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</si>
  <si>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</si>
  <si>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</si>
  <si>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</si>
  <si>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</si>
  <si>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</si>
  <si>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</si>
  <si>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</si>
  <si>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</si>
  <si>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</si>
  <si>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</si>
  <si>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</si>
  <si>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</si>
  <si>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</si>
  <si>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</si>
  <si>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</si>
  <si>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</si>
  <si>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</si>
  <si>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</si>
  <si>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</si>
  <si>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</si>
  <si>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</si>
  <si>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</si>
  <si>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</si>
  <si>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</si>
  <si>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</si>
  <si>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</si>
  <si>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</si>
  <si>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</si>
  <si>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</si>
  <si>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</si>
  <si>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</si>
  <si>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</si>
  <si>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</si>
  <si>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</si>
  <si>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</si>
  <si>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</si>
  <si>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</si>
  <si>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</si>
  <si>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</si>
  <si>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</si>
  <si>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</si>
  <si>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</si>
  <si>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</si>
  <si>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</si>
  <si>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</si>
  <si>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</si>
  <si>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</si>
  <si>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</si>
  <si>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</si>
  <si>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</si>
  <si>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</si>
  <si>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</si>
  <si>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</si>
  <si>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</si>
  <si>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</si>
  <si>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</si>
  <si>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</si>
  <si>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</si>
  <si>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</si>
  <si>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</si>
  <si>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</si>
  <si>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</si>
  <si>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</si>
  <si>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</si>
  <si>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</si>
  <si>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</si>
  <si>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</si>
  <si>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</si>
  <si>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</si>
  <si>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</si>
  <si>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</si>
  <si>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</si>
  <si>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</si>
  <si>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</si>
  <si>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</si>
  <si>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</si>
  <si>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</si>
  <si>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</si>
  <si>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</si>
  <si>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</si>
  <si>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</si>
  <si>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</si>
  <si>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</si>
  <si>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</si>
  <si>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</si>
  <si>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</si>
  <si>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</si>
  <si>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</si>
  <si>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</si>
  <si>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</si>
  <si>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</si>
  <si>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</si>
  <si>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</si>
  <si>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</si>
  <si>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</si>
  <si>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</si>
  <si>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</si>
  <si>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</si>
  <si>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</si>
  <si>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</si>
  <si>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</si>
  <si>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</si>
  <si>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</si>
  <si>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</si>
  <si>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</si>
  <si>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</si>
  <si>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</si>
  <si>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</si>
  <si>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</si>
  <si>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</si>
  <si>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</si>
  <si>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</si>
  <si>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</si>
  <si>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</si>
  <si>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</si>
  <si>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</si>
  <si>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</si>
  <si>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</si>
  <si>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</si>
  <si>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</si>
  <si>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</si>
  <si>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</si>
  <si>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</si>
  <si>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</si>
  <si>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</si>
  <si>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</si>
  <si>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</si>
  <si>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</si>
  <si>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</si>
  <si>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</si>
  <si>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</si>
  <si>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</si>
  <si>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</si>
  <si>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</si>
  <si>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</si>
  <si>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</si>
  <si>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</si>
  <si>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</si>
  <si>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</si>
  <si>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</si>
  <si>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</si>
  <si>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</si>
  <si>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</si>
  <si>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</si>
  <si>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</si>
  <si>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</si>
  <si>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</si>
  <si>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</si>
  <si>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</si>
  <si>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</si>
  <si>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</si>
  <si>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</si>
  <si>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</si>
  <si>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</si>
  <si>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</si>
  <si>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</si>
  <si>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</si>
  <si>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</si>
  <si>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</si>
  <si>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</si>
  <si>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</si>
  <si>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</si>
  <si>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</si>
  <si>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</si>
  <si>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</si>
  <si>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</si>
  <si>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</si>
  <si>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</si>
  <si>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</si>
  <si>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</si>
  <si>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</si>
  <si>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</si>
  <si>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</si>
  <si>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</si>
  <si>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</si>
  <si>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</si>
  <si>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</si>
  <si>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</si>
  <si>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</si>
  <si>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</si>
  <si>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</si>
  <si>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</si>
  <si>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</si>
  <si>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</si>
  <si>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</si>
  <si>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</si>
  <si>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</si>
  <si>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</si>
  <si>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</si>
  <si>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</si>
  <si>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</si>
  <si>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</si>
  <si>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</si>
  <si>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</si>
  <si>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</si>
  <si>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</si>
  <si>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</si>
  <si>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</si>
  <si>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</si>
  <si>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</si>
  <si>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</si>
  <si>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</si>
  <si>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</si>
  <si>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</si>
  <si>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</si>
  <si>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</si>
  <si>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</si>
  <si>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</si>
  <si>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</si>
  <si>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</si>
  <si>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</si>
  <si>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</si>
  <si>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</si>
  <si>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</si>
  <si>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</si>
  <si>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</si>
  <si>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</si>
  <si>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</si>
  <si>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</si>
  <si>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</si>
  <si>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</si>
  <si>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</si>
  <si>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</si>
  <si>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</si>
  <si>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</si>
  <si>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</si>
  <si>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</si>
  <si>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</si>
  <si>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</si>
  <si>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</si>
  <si>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</si>
  <si>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</si>
  <si>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</si>
  <si>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</si>
  <si>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</si>
  <si>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</si>
  <si>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</si>
  <si>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</si>
  <si>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</si>
  <si>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</si>
  <si>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</si>
  <si>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</si>
  <si>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</si>
  <si>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</si>
  <si>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</si>
  <si>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</si>
  <si>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</si>
  <si>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</si>
  <si>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</si>
  <si>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</si>
  <si>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</si>
  <si>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</si>
  <si>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</si>
  <si>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</si>
  <si>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</si>
  <si>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</si>
  <si>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</si>
  <si>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</si>
  <si>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</si>
  <si>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</si>
  <si>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</si>
  <si>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</si>
  <si>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</si>
  <si>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</si>
  <si>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</si>
  <si>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</si>
  <si>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</si>
  <si>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</si>
  <si>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</si>
  <si>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</si>
  <si>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</si>
  <si>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</si>
  <si>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</si>
  <si>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</si>
  <si>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</si>
  <si>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</si>
  <si>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</si>
  <si>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</si>
  <si>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</si>
  <si>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</si>
  <si>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</si>
  <si>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</si>
  <si>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</si>
  <si>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</si>
  <si>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</si>
  <si>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</si>
  <si>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</si>
  <si>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</si>
  <si>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</si>
  <si>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</si>
  <si>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</si>
  <si>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</si>
  <si>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</si>
  <si>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</si>
  <si>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</si>
  <si>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</si>
  <si>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</si>
  <si>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</si>
  <si>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</si>
  <si>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</si>
  <si>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</si>
  <si>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</si>
  <si>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</si>
  <si>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</si>
  <si>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</si>
  <si>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</si>
  <si>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</si>
  <si>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</si>
  <si>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</si>
  <si>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</si>
  <si>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</si>
  <si>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</si>
  <si>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</si>
  <si>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</si>
  <si>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</si>
  <si>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</si>
  <si>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</si>
  <si>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</si>
  <si>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</si>
  <si>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</si>
  <si>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</si>
  <si>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</si>
  <si>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</si>
  <si>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</si>
  <si>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</si>
  <si>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</si>
  <si>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</si>
  <si>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</si>
  <si>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</si>
  <si>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</si>
  <si>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</si>
  <si>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</si>
  <si>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</si>
  <si>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</si>
  <si>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</si>
  <si>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</si>
  <si>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</si>
  <si>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</si>
  <si>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</si>
  <si>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</si>
  <si>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</si>
  <si>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</si>
  <si>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</si>
  <si>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</si>
  <si>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</si>
  <si>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</si>
  <si>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</si>
  <si>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</si>
  <si>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</si>
  <si>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</si>
  <si>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</si>
  <si>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</si>
  <si>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</si>
  <si>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</si>
  <si>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</si>
  <si>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</si>
  <si>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</si>
  <si>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</si>
  <si>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</si>
  <si>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</si>
  <si>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</si>
  <si>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</si>
  <si>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</si>
  <si>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</si>
  <si>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</si>
  <si>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</si>
  <si>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</si>
  <si>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</si>
  <si>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</si>
  <si>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</si>
  <si>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</si>
  <si>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</si>
  <si>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</si>
  <si>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</si>
  <si>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</si>
  <si>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</si>
  <si>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</si>
  <si>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</si>
  <si>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</si>
  <si>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</si>
  <si>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</si>
  <si>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</si>
  <si>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</si>
  <si>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</si>
  <si>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</si>
  <si>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</si>
  <si>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</si>
  <si>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</si>
  <si>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</si>
  <si>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</si>
  <si>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</si>
  <si>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</si>
  <si>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</si>
  <si>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</si>
  <si>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</si>
  <si>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</si>
  <si>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</si>
  <si>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</si>
  <si>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</si>
  <si>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</si>
  <si>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</si>
  <si>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</si>
  <si>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</si>
  <si>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</si>
  <si>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</si>
  <si>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</si>
  <si>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</si>
  <si>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</si>
  <si>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</si>
  <si>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</si>
  <si>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</si>
  <si>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</si>
  <si>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</si>
  <si>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</si>
  <si>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</si>
  <si>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</si>
  <si>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</si>
  <si>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</si>
  <si>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</si>
  <si>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</si>
  <si>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</si>
  <si>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</si>
  <si>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</si>
  <si>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</si>
  <si>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</si>
  <si>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</si>
  <si>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</si>
  <si>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</si>
  <si>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</si>
  <si>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</si>
  <si>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</si>
  <si>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</si>
  <si>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</si>
  <si>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</si>
  <si>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</si>
  <si>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</si>
  <si>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</si>
  <si>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</si>
  <si>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</si>
  <si>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</si>
  <si>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</si>
  <si>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</si>
  <si>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</si>
  <si>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</si>
  <si>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</si>
  <si>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</si>
  <si>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</si>
  <si>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</si>
  <si>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</si>
  <si>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</si>
  <si>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</si>
  <si>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</si>
  <si>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</si>
  <si>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</si>
  <si>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</si>
  <si>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</si>
  <si>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</si>
  <si>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</si>
  <si>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</si>
  <si>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</si>
  <si>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</si>
  <si>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</si>
  <si>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</si>
  <si>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</si>
  <si>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</si>
  <si>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</si>
  <si>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</si>
  <si>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</si>
  <si>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</si>
  <si>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</si>
  <si>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</si>
  <si>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</si>
  <si>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</si>
  <si>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</si>
  <si>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</si>
  <si>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</si>
  <si>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</si>
  <si>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</si>
  <si>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</si>
  <si>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</si>
  <si>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</si>
  <si>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</si>
  <si>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</si>
  <si>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</si>
  <si>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</si>
  <si>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</si>
  <si>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</si>
  <si>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</si>
  <si>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</si>
  <si>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</si>
  <si>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</si>
  <si>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</si>
  <si>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</si>
  <si>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</si>
  <si>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</si>
  <si>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</si>
  <si>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</si>
  <si>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</si>
  <si>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</si>
  <si>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</si>
  <si>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</si>
  <si>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</si>
  <si>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</si>
  <si>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</si>
  <si>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</si>
  <si>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</si>
  <si>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</si>
  <si>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</si>
  <si>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</si>
  <si>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</si>
  <si>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</si>
  <si>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</si>
  <si>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</si>
  <si>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</si>
  <si>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</si>
  <si>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</si>
  <si>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</si>
  <si>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</si>
  <si>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</si>
  <si>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</si>
  <si>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</si>
  <si>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</si>
  <si>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</si>
  <si>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</si>
  <si>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</si>
  <si>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</si>
  <si>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</si>
  <si>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</si>
  <si>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</si>
  <si>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</si>
  <si>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</si>
  <si>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</si>
  <si>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</si>
  <si>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</si>
  <si>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</si>
  <si>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</si>
  <si>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</si>
  <si>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</si>
  <si>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</si>
  <si>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</si>
  <si>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</si>
  <si>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</si>
  <si>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</si>
  <si>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</si>
  <si>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</si>
  <si>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</si>
  <si>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</si>
  <si>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</si>
  <si>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</si>
  <si>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</si>
  <si>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</si>
  <si>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</si>
  <si>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</si>
  <si>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</si>
  <si>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</si>
  <si>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</si>
  <si>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</si>
  <si>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</si>
  <si>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</si>
  <si>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</si>
  <si>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</si>
  <si>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</si>
  <si>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</si>
  <si>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</si>
  <si>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</si>
  <si>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</si>
  <si>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</si>
  <si>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</si>
  <si>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</si>
  <si>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</si>
  <si>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</si>
  <si>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</si>
  <si>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</si>
  <si>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</si>
  <si>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</si>
  <si>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</si>
  <si>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</si>
  <si>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</si>
  <si>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</si>
  <si>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</si>
  <si>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</si>
  <si>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</si>
  <si>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</si>
  <si>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</si>
  <si>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</si>
  <si>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</si>
  <si>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</si>
  <si>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</si>
  <si>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</si>
  <si>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</si>
  <si>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</si>
  <si>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</si>
  <si>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</si>
  <si>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</si>
  <si>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</si>
  <si>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</si>
  <si>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</si>
  <si>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</si>
  <si>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</si>
  <si>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</si>
  <si>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</si>
  <si>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</si>
  <si>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</si>
  <si>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</si>
  <si>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</si>
  <si>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</si>
  <si>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</si>
  <si>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</si>
  <si>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</si>
  <si>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</si>
  <si>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</si>
  <si>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</si>
  <si>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</si>
  <si>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</si>
  <si>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</si>
  <si>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</si>
  <si>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</si>
  <si>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</si>
  <si>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</si>
  <si>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</si>
  <si>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</si>
  <si>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</si>
  <si>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</si>
  <si>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</si>
  <si>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</si>
  <si>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</si>
  <si>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</si>
  <si>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</si>
  <si>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</si>
  <si>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</si>
  <si>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</si>
  <si>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</si>
  <si>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</si>
  <si>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</si>
  <si>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</si>
  <si>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</si>
  <si>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</si>
  <si>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</si>
  <si>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</si>
  <si>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</si>
  <si>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</si>
  <si>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</si>
  <si>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</si>
  <si>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</si>
  <si>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</si>
  <si>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</si>
  <si>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</si>
  <si>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</si>
  <si>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</si>
  <si>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</si>
  <si>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</si>
  <si>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</si>
  <si>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</si>
  <si>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</si>
  <si>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</si>
  <si>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</si>
  <si>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</si>
  <si>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</si>
  <si>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</si>
  <si>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</si>
  <si>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</si>
  <si>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</si>
  <si>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</si>
  <si>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</si>
  <si>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</si>
  <si>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</si>
  <si>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</si>
  <si>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</si>
  <si>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</si>
  <si>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</si>
  <si>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</si>
  <si>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</si>
  <si>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</si>
  <si>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</si>
  <si>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</si>
  <si>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</si>
  <si>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</si>
  <si>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</si>
  <si>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</si>
  <si>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</si>
  <si>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</si>
  <si>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</si>
  <si>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</si>
  <si>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</si>
  <si>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</si>
  <si>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</si>
  <si>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</si>
  <si>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</si>
  <si>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</si>
  <si>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</si>
  <si>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</si>
  <si>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</si>
  <si>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</si>
  <si>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</si>
  <si>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</si>
  <si>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</si>
  <si>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</si>
  <si>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</si>
  <si>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</si>
  <si>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</si>
  <si>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</si>
  <si>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</si>
  <si>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</si>
  <si>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</si>
  <si>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</si>
  <si>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</si>
  <si>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</si>
  <si>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</si>
  <si>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</si>
  <si>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</si>
  <si>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</si>
  <si>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</si>
  <si>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</si>
  <si>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</si>
  <si>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</si>
  <si>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</si>
  <si>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</si>
  <si>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</si>
  <si>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</si>
  <si>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</si>
  <si>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</si>
  <si>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</si>
  <si>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</si>
  <si>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</si>
  <si>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</si>
  <si>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</si>
  <si>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</si>
  <si>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</si>
  <si>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</si>
  <si>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</si>
  <si>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</si>
  <si>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</si>
  <si>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</si>
  <si>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</si>
  <si>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</si>
  <si>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</si>
  <si>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</si>
  <si>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</si>
  <si>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</si>
  <si>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</si>
  <si>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</si>
  <si>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</si>
  <si>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</si>
  <si>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</si>
  <si>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</si>
  <si>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</si>
  <si>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</si>
  <si>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</si>
  <si>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</si>
  <si>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</si>
  <si>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</si>
  <si>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</si>
  <si>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</si>
  <si>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</si>
  <si>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</si>
  <si>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</si>
  <si>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</si>
  <si>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</si>
  <si>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</si>
  <si>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</si>
  <si>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</si>
  <si>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</si>
  <si>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</si>
  <si>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</si>
  <si>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</si>
  <si>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</si>
  <si>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</si>
  <si>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</si>
  <si>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</si>
  <si>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</si>
  <si>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</si>
  <si>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</si>
  <si>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</si>
  <si>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</si>
  <si>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</si>
  <si>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</si>
  <si>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</si>
  <si>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</si>
  <si>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</si>
  <si>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</si>
  <si>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</si>
  <si>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</si>
  <si>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</si>
  <si>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</si>
  <si>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</si>
  <si>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</si>
  <si>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</si>
  <si>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</si>
  <si>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</si>
  <si>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</si>
  <si>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</si>
  <si>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</si>
  <si>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</si>
  <si>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</si>
  <si>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</si>
  <si>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</si>
  <si>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</si>
  <si>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</si>
  <si>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</si>
  <si>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</si>
  <si>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</si>
  <si>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</si>
  <si>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</si>
  <si>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</si>
  <si>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</si>
  <si>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</si>
  <si>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</si>
  <si>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</si>
  <si>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</si>
  <si>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</si>
  <si>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</si>
  <si>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</si>
  <si>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</si>
  <si>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</si>
  <si>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</si>
  <si>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</si>
  <si>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</si>
  <si>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</si>
  <si>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</si>
  <si>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</si>
  <si>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</si>
  <si>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</si>
  <si>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</si>
  <si>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</si>
  <si>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</si>
  <si>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</si>
  <si>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</si>
  <si>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</si>
  <si>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</si>
  <si>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</si>
  <si>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</si>
  <si>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</si>
  <si>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</si>
  <si>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</si>
  <si>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</si>
  <si>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</si>
  <si>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</si>
  <si>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</si>
  <si>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</si>
  <si>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</si>
  <si>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</si>
  <si>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</si>
  <si>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</si>
  <si>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</si>
  <si>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</si>
  <si>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start_date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</si>
  <si>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</si>
  <si>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</si>
  <si>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</si>
  <si>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</si>
  <si>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</si>
  <si>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</si>
  <si>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</si>
  <si>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</si>
  <si>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</si>
  <si>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</si>
  <si>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</si>
  <si>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</si>
  <si>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</si>
  <si>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</si>
  <si>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</si>
  <si>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</si>
  <si>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</si>
  <si>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</si>
  <si>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</si>
  <si>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</si>
  <si>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</si>
  <si>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</si>
  <si>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</si>
  <si>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</si>
  <si>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</si>
  <si>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</si>
  <si>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</si>
  <si>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</si>
  <si>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</si>
  <si>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</si>
  <si>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</si>
  <si>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</si>
  <si>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</si>
  <si>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</si>
  <si>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</si>
  <si>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</si>
  <si>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</si>
  <si>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</si>
  <si>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</si>
  <si>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</si>
  <si>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</si>
  <si>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</si>
  <si>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</si>
  <si>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</si>
  <si>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</si>
  <si>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</si>
  <si>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</si>
  <si>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</si>
  <si>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</si>
  <si>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</si>
  <si>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</si>
  <si>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</si>
  <si>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</si>
  <si>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</si>
  <si>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</si>
  <si>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</si>
  <si>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</si>
  <si>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</si>
  <si>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</si>
  <si>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</si>
  <si>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</si>
  <si>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</si>
  <si>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</si>
  <si>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</si>
  <si>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</si>
  <si>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</si>
  <si>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</si>
  <si>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</si>
  <si>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</si>
  <si>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</si>
  <si>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</si>
  <si>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</si>
  <si>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</si>
  <si>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</si>
  <si>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</si>
  <si>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</si>
  <si>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</si>
  <si>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</si>
  <si>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</si>
  <si>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</si>
  <si>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</si>
  <si>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</si>
  <si>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</si>
  <si>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</si>
  <si>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</si>
  <si>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</si>
  <si>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</si>
  <si>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</si>
  <si>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</si>
  <si>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</si>
  <si>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</si>
  <si>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</si>
  <si>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</si>
  <si>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</si>
  <si>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</si>
  <si>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</si>
  <si>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</si>
  <si>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</si>
  <si>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</si>
  <si>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</si>
  <si>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</si>
  <si>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</si>
  <si>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</si>
  <si>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</si>
  <si>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</si>
  <si>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</si>
  <si>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</si>
  <si>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</si>
  <si>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</si>
  <si>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</si>
  <si>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</si>
  <si>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</si>
  <si>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</si>
  <si>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</si>
  <si>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</si>
  <si>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</si>
  <si>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</si>
  <si>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</si>
  <si>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</si>
  <si>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</si>
  <si>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</si>
  <si>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</si>
  <si>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</si>
  <si>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</si>
  <si>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</si>
  <si>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</si>
  <si>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</si>
  <si>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</si>
  <si>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</si>
  <si>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</si>
  <si>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</si>
  <si>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</si>
  <si>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</si>
  <si>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</si>
  <si>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</si>
  <si>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</si>
  <si>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</si>
  <si>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</si>
  <si>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</si>
  <si>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</si>
  <si>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</si>
  <si>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</si>
  <si>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</si>
  <si>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</si>
  <si>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</si>
  <si>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</si>
  <si>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</si>
  <si>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</si>
  <si>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</si>
  <si>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</si>
  <si>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</si>
  <si>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</si>
  <si>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</si>
  <si>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</si>
  <si>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</si>
  <si>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</si>
  <si>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</si>
  <si>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</si>
  <si>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</si>
  <si>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</si>
  <si>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</si>
  <si>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</si>
  <si>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</si>
  <si>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</si>
  <si>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</si>
  <si>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</si>
  <si>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</si>
  <si>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</si>
  <si>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</si>
  <si>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</si>
  <si>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</si>
  <si>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</si>
  <si>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</si>
  <si>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</si>
  <si>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</si>
  <si>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</si>
  <si>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</si>
  <si>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</si>
  <si>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</si>
  <si>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</si>
  <si>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</si>
  <si>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</si>
  <si>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</si>
  <si>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</si>
  <si>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</si>
  <si>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</si>
  <si>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</si>
  <si>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</si>
  <si>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</si>
  <si>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</si>
  <si>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</si>
  <si>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</si>
  <si>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</si>
  <si>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</si>
  <si>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</si>
  <si>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</si>
  <si>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</si>
  <si>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</si>
  <si>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</si>
  <si>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</si>
  <si>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</si>
  <si>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</si>
  <si>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</si>
  <si>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</si>
  <si>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</si>
  <si>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</si>
  <si>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</si>
  <si>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</si>
  <si>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</si>
  <si>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</si>
  <si>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</si>
  <si>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</si>
  <si>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</si>
  <si>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</si>
  <si>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</si>
  <si>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</si>
  <si>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</si>
  <si>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</si>
  <si>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</si>
  <si>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</si>
  <si>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</si>
  <si>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</si>
  <si>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</si>
  <si>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</si>
  <si>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</si>
  <si>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</si>
  <si>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</si>
  <si>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</si>
  <si>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</si>
  <si>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</si>
  <si>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</si>
  <si>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</si>
  <si>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</si>
  <si>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</si>
  <si>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</si>
  <si>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</si>
  <si>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</si>
  <si>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</si>
  <si>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</si>
  <si>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</si>
  <si>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</si>
  <si>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</si>
  <si>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</si>
  <si>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</si>
  <si>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</si>
  <si>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</si>
  <si>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</si>
  <si>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</si>
  <si>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</si>
  <si>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</si>
  <si>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</si>
  <si>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</si>
  <si>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</si>
  <si>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</si>
  <si>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</si>
  <si>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</si>
  <si>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</si>
  <si>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</si>
  <si>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</si>
  <si>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</si>
  <si>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</si>
  <si>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</si>
  <si>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</si>
  <si>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</si>
  <si>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</si>
  <si>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</si>
  <si>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</si>
  <si>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</si>
  <si>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</si>
  <si>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</si>
  <si>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</si>
  <si>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</si>
  <si>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</si>
  <si>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</si>
  <si>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</si>
  <si>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</si>
  <si>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</si>
  <si>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</si>
  <si>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</si>
  <si>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</si>
  <si>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</si>
  <si>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</si>
  <si>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</si>
  <si>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</si>
  <si>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</si>
  <si>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</si>
  <si>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</si>
  <si>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</si>
  <si>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</si>
  <si>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</si>
  <si>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</si>
  <si>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</si>
  <si>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</si>
  <si>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</si>
  <si>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</si>
  <si>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</si>
  <si>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</si>
  <si>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</si>
  <si>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</si>
  <si>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</si>
  <si>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</si>
  <si>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</si>
  <si>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</si>
  <si>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</si>
  <si>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</si>
  <si>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</si>
  <si>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</si>
  <si>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</si>
  <si>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</si>
  <si>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</si>
  <si>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</si>
  <si>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</si>
  <si>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</si>
  <si>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</si>
  <si>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</si>
  <si>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</si>
  <si>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</si>
  <si>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</si>
  <si>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</si>
  <si>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</si>
  <si>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</si>
  <si>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</si>
  <si>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</si>
  <si>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</si>
  <si>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</si>
  <si>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</si>
  <si>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</si>
  <si>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</si>
  <si>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</si>
  <si>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</si>
  <si>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</si>
  <si>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</si>
  <si>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</si>
  <si>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</si>
  <si>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</si>
  <si>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</si>
  <si>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</si>
  <si>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</si>
  <si>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</si>
  <si>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</si>
  <si>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</si>
  <si>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</si>
  <si>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</si>
  <si>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</si>
  <si>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</si>
  <si>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</si>
  <si>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</si>
  <si>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</si>
  <si>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</si>
  <si>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</si>
  <si>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</si>
  <si>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</si>
  <si>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</si>
  <si>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</si>
  <si>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</si>
  <si>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</si>
  <si>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</si>
  <si>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</si>
  <si>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</si>
  <si>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</si>
  <si>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</si>
  <si>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</si>
  <si>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</si>
  <si>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</si>
  <si>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</si>
  <si>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</si>
  <si>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</si>
  <si>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</si>
  <si>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</si>
  <si>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</si>
  <si>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</si>
  <si>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</si>
  <si>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</si>
  <si>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</si>
  <si>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</si>
  <si>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</si>
  <si>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</si>
  <si>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</si>
  <si>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</si>
  <si>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</si>
  <si>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</si>
  <si>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</si>
  <si>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</si>
  <si>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</si>
  <si>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</si>
  <si>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</si>
  <si>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</si>
  <si>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</si>
  <si>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</si>
  <si>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</si>
  <si>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</si>
  <si>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</si>
  <si>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</si>
  <si>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</si>
  <si>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</si>
  <si>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</si>
  <si>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</si>
  <si>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</si>
  <si>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</si>
  <si>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</si>
  <si>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</si>
  <si>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</si>
  <si>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</si>
  <si>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</si>
  <si>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</si>
  <si>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</si>
  <si>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</si>
  <si>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</si>
  <si>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</si>
  <si>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</si>
  <si>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</si>
  <si>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</si>
  <si>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</si>
  <si>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</si>
  <si>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</si>
  <si>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</si>
  <si>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</si>
  <si>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</si>
  <si>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</si>
  <si>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</si>
  <si>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</si>
  <si>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</si>
  <si>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</si>
  <si>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</si>
  <si>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</si>
  <si>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</si>
  <si>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</si>
  <si>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</si>
  <si>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</si>
  <si>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</si>
  <si>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</si>
  <si>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</si>
  <si>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</si>
  <si>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</si>
  <si>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</si>
  <si>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</si>
  <si>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</si>
  <si>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</si>
  <si>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</si>
  <si>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</si>
  <si>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</si>
  <si>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</si>
  <si>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</si>
  <si>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</si>
  <si>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</si>
  <si>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</si>
  <si>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</si>
  <si>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</si>
  <si>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</si>
  <si>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</si>
  <si>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</si>
  <si>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</si>
  <si>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</si>
  <si>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</si>
  <si>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</si>
  <si>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</si>
  <si>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</si>
  <si>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</si>
  <si>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</si>
  <si>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</si>
  <si>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</si>
  <si>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</si>
  <si>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</si>
  <si>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</si>
  <si>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</si>
  <si>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</si>
  <si>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</si>
  <si>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</si>
  <si>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</si>
  <si>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</si>
  <si>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</si>
  <si>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</si>
  <si>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</si>
  <si>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</si>
  <si>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</si>
  <si>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</si>
  <si>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</si>
  <si>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</si>
  <si>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</si>
  <si>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</si>
  <si>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</si>
  <si>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</si>
  <si>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</si>
  <si>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</si>
  <si>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</si>
  <si>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</si>
  <si>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</si>
  <si>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</si>
  <si>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</si>
  <si>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</si>
  <si>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</si>
  <si>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</si>
  <si>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</si>
  <si>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</si>
  <si>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</si>
  <si>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</si>
  <si>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</si>
  <si>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</si>
  <si>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</si>
  <si>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</si>
  <si>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</si>
  <si>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</si>
  <si>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</si>
  <si>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</si>
  <si>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</si>
  <si>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</si>
  <si>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</si>
  <si>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</si>
  <si>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</si>
  <si>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</si>
  <si>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</si>
  <si>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</si>
  <si>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</si>
  <si>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</si>
  <si>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</si>
  <si>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</si>
  <si>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</si>
  <si>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</si>
  <si>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</si>
  <si>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</si>
  <si>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</si>
  <si>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</si>
  <si>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</si>
  <si>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</si>
  <si>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</si>
  <si>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</si>
  <si>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</si>
  <si>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</si>
  <si>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</si>
  <si>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</si>
  <si>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</si>
  <si>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</si>
  <si>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</si>
  <si>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</si>
  <si>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</si>
  <si>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</si>
  <si>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</si>
  <si>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</si>
  <si>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</si>
  <si>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</si>
  <si>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</si>
  <si>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</si>
  <si>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</si>
  <si>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</si>
  <si>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</si>
  <si>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</si>
  <si>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</si>
  <si>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</si>
  <si>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</si>
  <si>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</si>
  <si>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</si>
  <si>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</si>
  <si>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</si>
  <si>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</si>
  <si>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</si>
  <si>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</si>
  <si>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</si>
  <si>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</si>
  <si>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</si>
  <si>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</si>
  <si>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</si>
  <si>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</si>
  <si>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</si>
  <si>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</si>
  <si>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</si>
  <si>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</si>
  <si>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</si>
  <si>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</si>
  <si>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</si>
  <si>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</si>
  <si>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</si>
  <si>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</si>
  <si>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</si>
  <si>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</si>
  <si>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</si>
  <si>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</si>
  <si>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</si>
  <si>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</si>
  <si>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</si>
  <si>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</si>
  <si>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</si>
  <si>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</si>
  <si>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</si>
  <si>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</si>
  <si>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</si>
  <si>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</si>
  <si>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</si>
  <si>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</si>
  <si>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</si>
  <si>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</si>
  <si>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</si>
  <si>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</si>
  <si>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</si>
  <si>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</si>
  <si>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</si>
  <si>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</si>
  <si>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</si>
  <si>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</si>
  <si>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</si>
  <si>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</si>
  <si>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</si>
  <si>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</si>
  <si>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</si>
  <si>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</si>
  <si>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</si>
  <si>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</si>
  <si>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</si>
  <si>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</si>
  <si>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</si>
  <si>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</si>
  <si>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</si>
  <si>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</si>
  <si>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</si>
  <si>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</si>
  <si>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</si>
  <si>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</si>
  <si>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</si>
  <si>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</si>
  <si>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</si>
  <si>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</si>
  <si>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</si>
  <si>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</si>
  <si>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</si>
  <si>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</si>
  <si>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</si>
  <si>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</si>
  <si>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</si>
  <si>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</si>
  <si>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</si>
  <si>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</si>
  <si>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</si>
  <si>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</si>
  <si>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</si>
  <si>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</si>
  <si>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</si>
  <si>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</si>
  <si>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</si>
  <si>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</si>
  <si>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</si>
  <si>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</si>
  <si>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</si>
  <si>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</si>
  <si>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</si>
  <si>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</si>
  <si>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</si>
  <si>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</si>
  <si>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</si>
  <si>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</si>
  <si>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</si>
  <si>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</si>
  <si>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</si>
  <si>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</si>
  <si>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</si>
  <si>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</si>
  <si>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</si>
  <si>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</si>
  <si>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</si>
  <si>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</si>
  <si>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</si>
  <si>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</si>
  <si>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</si>
  <si>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</si>
  <si>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</si>
  <si>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</si>
  <si>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</si>
  <si>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</si>
  <si>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</si>
  <si>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</si>
  <si>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</si>
  <si>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</si>
  <si>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</si>
  <si>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</si>
  <si>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</si>
  <si>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</si>
  <si>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</si>
  <si>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</si>
  <si>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</si>
  <si>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</si>
  <si>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</si>
  <si>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</si>
  <si>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</si>
  <si>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</si>
  <si>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</si>
  <si>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</si>
  <si>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</si>
  <si>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</si>
  <si>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</si>
  <si>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</si>
  <si>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</si>
  <si>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</si>
  <si>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</si>
  <si>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</si>
  <si>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</si>
  <si>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</si>
  <si>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</si>
  <si>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</si>
  <si>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</si>
  <si>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</si>
  <si>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</si>
  <si>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</si>
  <si>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</si>
  <si>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</si>
  <si>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</si>
  <si>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</si>
  <si>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</si>
  <si>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</si>
  <si>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</si>
  <si>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</si>
  <si>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</si>
  <si>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</si>
  <si>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</si>
  <si>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</si>
  <si>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</si>
  <si>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</si>
  <si>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</si>
  <si>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</si>
  <si>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</si>
  <si>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</si>
  <si>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</si>
  <si>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</si>
  <si>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</si>
  <si>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</si>
  <si>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</si>
  <si>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</si>
  <si>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</si>
  <si>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</si>
  <si>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</si>
  <si>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</si>
  <si>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</si>
  <si>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</si>
  <si>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</si>
  <si>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</si>
  <si>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</si>
  <si>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</si>
  <si>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</si>
  <si>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</si>
  <si>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</si>
  <si>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</si>
  <si>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</si>
  <si>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</si>
  <si>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</si>
  <si>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</si>
  <si>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</si>
  <si>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</si>
  <si>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</si>
  <si>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</si>
  <si>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</si>
  <si>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</si>
  <si>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</si>
  <si>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</si>
  <si>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</si>
  <si>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</si>
  <si>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</si>
  <si>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</si>
  <si>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</si>
  <si>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</si>
  <si>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</si>
  <si>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</si>
  <si>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</si>
  <si>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</si>
  <si>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</si>
  <si>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</si>
  <si>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</si>
  <si>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</si>
  <si>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</si>
  <si>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</si>
  <si>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</si>
  <si>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</si>
  <si>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</si>
  <si>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</si>
  <si>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</si>
  <si>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</si>
  <si>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</si>
  <si>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</si>
  <si>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</si>
  <si>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</si>
  <si>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</si>
  <si>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</si>
  <si>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</si>
  <si>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</si>
  <si>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</si>
  <si>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</si>
  <si>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</si>
  <si>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</si>
  <si>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</si>
  <si>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</si>
  <si>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</si>
  <si>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</si>
  <si>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</si>
  <si>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</si>
  <si>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</si>
  <si>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</si>
  <si>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</si>
  <si>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</si>
  <si>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</si>
  <si>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</si>
  <si>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</si>
  <si>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</si>
  <si>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</si>
  <si>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</si>
  <si>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</si>
  <si>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</si>
  <si>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</si>
  <si>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</si>
  <si>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</si>
  <si>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</si>
  <si>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</si>
  <si>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</si>
  <si>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</si>
  <si>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</si>
  <si>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</si>
  <si>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</si>
  <si>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</si>
  <si>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</si>
  <si>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</si>
  <si>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</si>
  <si>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</si>
  <si>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</si>
  <si>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</si>
  <si>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</si>
  <si>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</si>
  <si>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</si>
  <si>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</si>
  <si>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</si>
  <si>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</si>
  <si>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</si>
  <si>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</si>
  <si>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</si>
  <si>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</si>
  <si>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</si>
  <si>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</si>
  <si>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</si>
  <si>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</si>
  <si>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</si>
  <si>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</si>
  <si>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</si>
  <si>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</si>
  <si>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</si>
  <si>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</si>
  <si>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</si>
  <si>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</si>
  <si>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</si>
  <si>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</si>
  <si>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</si>
  <si>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</si>
  <si>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</si>
  <si>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</si>
  <si>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</si>
  <si>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</si>
  <si>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</si>
  <si>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</si>
  <si>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</si>
  <si>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</si>
  <si>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</si>
  <si>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</si>
  <si>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</si>
  <si>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</si>
  <si>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</si>
  <si>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</si>
  <si>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</si>
  <si>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</si>
  <si>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</si>
  <si>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</si>
  <si>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</si>
  <si>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</si>
  <si>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</si>
  <si>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</si>
  <si>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</si>
  <si>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</si>
  <si>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</si>
  <si>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</si>
  <si>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</si>
  <si>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</si>
  <si>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</si>
  <si>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</si>
  <si>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</si>
  <si>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</si>
  <si>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</si>
  <si>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</si>
  <si>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</si>
  <si>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</si>
  <si>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</si>
  <si>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</si>
  <si>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</si>
  <si>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</si>
  <si>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</si>
  <si>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</si>
  <si>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</si>
  <si>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</si>
  <si>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</si>
  <si>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</si>
  <si>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</si>
  <si>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</si>
  <si>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</si>
  <si>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</si>
  <si>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</si>
  <si>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</si>
  <si>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</si>
  <si>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</si>
  <si>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</si>
  <si>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</si>
  <si>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</si>
  <si>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</si>
  <si>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</si>
  <si>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</si>
  <si>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</si>
  <si>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</si>
  <si>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</si>
  <si>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</si>
  <si>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</si>
  <si>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</si>
  <si>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</si>
  <si>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</si>
  <si>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</si>
  <si>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</si>
  <si>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</si>
  <si>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</si>
  <si>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</si>
  <si>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</si>
  <si>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</si>
  <si>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</si>
  <si>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</si>
  <si>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</si>
  <si>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</si>
  <si>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</si>
  <si>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</si>
  <si>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</si>
  <si>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</si>
  <si>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</si>
  <si>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</si>
  <si>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</si>
  <si>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</si>
  <si>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</si>
  <si>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</si>
  <si>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</si>
  <si>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</si>
  <si>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</si>
  <si>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</si>
  <si>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</si>
  <si>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</si>
  <si>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</si>
  <si>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</si>
  <si>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</si>
  <si>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</si>
  <si>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</si>
  <si>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</si>
  <si>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</si>
  <si>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</si>
  <si>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</si>
  <si>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</si>
  <si>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</si>
  <si>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</si>
  <si>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</si>
  <si>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</si>
  <si>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</si>
  <si>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</si>
  <si>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</si>
  <si>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</si>
  <si>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</si>
  <si>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</si>
  <si>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</si>
  <si>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</si>
  <si>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</si>
  <si>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</si>
  <si>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</si>
  <si>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</si>
  <si>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</si>
  <si>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</si>
  <si>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</si>
  <si>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</si>
  <si>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</si>
  <si>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</si>
  <si>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</si>
  <si>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</si>
  <si>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</si>
  <si>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</si>
  <si>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</si>
  <si>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</si>
  <si>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</si>
  <si>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</si>
  <si>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</si>
  <si>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</si>
  <si>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</si>
  <si>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</si>
  <si>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</si>
  <si>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</si>
  <si>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</si>
  <si>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</si>
  <si>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</si>
  <si>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</si>
  <si>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</si>
  <si>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</si>
  <si>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</si>
  <si>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</si>
  <si>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</si>
  <si>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</si>
  <si>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</si>
  <si>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</si>
  <si>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</si>
  <si>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</si>
  <si>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</si>
  <si>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</si>
  <si>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</si>
  <si>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</si>
  <si>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</si>
  <si>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</si>
  <si>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</si>
  <si>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</si>
  <si>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</si>
  <si>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</si>
  <si>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</si>
  <si>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</si>
  <si>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</si>
  <si>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</si>
  <si>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</si>
  <si>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</si>
  <si>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</si>
  <si>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</si>
  <si>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</si>
  <si>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</si>
  <si>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</si>
  <si>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</si>
  <si>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</si>
  <si>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</si>
  <si>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</si>
  <si>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</si>
  <si>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</si>
  <si>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</si>
  <si>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</si>
  <si>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</si>
  <si>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</si>
  <si>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</si>
  <si>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</si>
  <si>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</si>
  <si>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</si>
  <si>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</si>
  <si>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</si>
  <si>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</si>
  <si>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</si>
  <si>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</si>
  <si>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</si>
  <si>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</si>
  <si>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</si>
  <si>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</si>
  <si>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</si>
  <si>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</si>
  <si>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</si>
  <si>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</si>
  <si>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</si>
  <si>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</si>
  <si>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</si>
  <si>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</si>
  <si>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</si>
  <si>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</si>
  <si>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</si>
  <si>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</si>
  <si>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</si>
  <si>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</si>
  <si>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</si>
  <si>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</si>
  <si>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</si>
  <si>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</si>
  <si>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</si>
  <si>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</si>
  <si>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</si>
  <si>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</si>
  <si>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</si>
  <si>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</si>
  <si>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</si>
  <si>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</si>
  <si>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</si>
  <si>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</si>
  <si>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</si>
  <si>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</si>
  <si>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</si>
  <si>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</si>
  <si>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</si>
  <si>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</si>
  <si>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</si>
  <si>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</si>
  <si>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</si>
  <si>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</si>
  <si>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</si>
  <si>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</si>
  <si>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</si>
  <si>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</si>
  <si>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</si>
  <si>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</si>
  <si>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</si>
  <si>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</si>
  <si>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</si>
  <si>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</si>
  <si>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</si>
  <si>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</si>
  <si>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</si>
  <si>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</si>
  <si>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</si>
  <si>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</si>
  <si>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</si>
  <si>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</si>
  <si>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</si>
  <si>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</si>
  <si>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</si>
  <si>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</si>
  <si>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</si>
  <si>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</si>
  <si>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</si>
  <si>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</si>
  <si>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</si>
  <si>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</si>
  <si>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</si>
  <si>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</si>
  <si>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</si>
  <si>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</si>
  <si>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</si>
  <si>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</si>
  <si>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</si>
  <si>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</si>
  <si>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</si>
  <si>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</si>
  <si>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</si>
  <si>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</si>
  <si>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</si>
  <si>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</si>
  <si>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</si>
  <si>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</si>
  <si>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</si>
  <si>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</si>
  <si>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</si>
  <si>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</si>
  <si>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</si>
  <si>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</si>
  <si>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</si>
  <si>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</si>
  <si>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</si>
  <si>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</si>
  <si>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</si>
  <si>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</si>
  <si>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</si>
  <si>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</si>
  <si>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</si>
  <si>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</si>
  <si>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</si>
  <si>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</si>
  <si>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</si>
  <si>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</si>
  <si>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</si>
  <si>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</si>
  <si>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</si>
  <si>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</si>
  <si>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</si>
  <si>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</si>
  <si>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</si>
  <si>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</si>
  <si>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</si>
  <si>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</si>
  <si>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</si>
  <si>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</si>
  <si>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</si>
  <si>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</si>
  <si>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</si>
  <si>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</si>
  <si>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</si>
  <si>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</si>
  <si>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</si>
  <si>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</si>
  <si>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</si>
  <si>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</si>
  <si>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</si>
  <si>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</si>
  <si>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</si>
  <si>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</si>
  <si>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</si>
  <si>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</si>
  <si>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</si>
  <si>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</si>
  <si>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</si>
  <si>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</si>
  <si>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</si>
  <si>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</si>
  <si>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</si>
  <si>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</si>
  <si>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</si>
  <si>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</si>
  <si>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</si>
  <si>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</si>
  <si>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</si>
  <si>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</si>
  <si>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</si>
  <si>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</si>
  <si>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</si>
  <si>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ePlus Administrators</t>
  </si>
  <si>
    <t>shift</t>
  </si>
  <si>
    <t>opening</t>
  </si>
  <si>
    <t>closing</t>
  </si>
  <si>
    <t>difference</t>
  </si>
  <si>
    <t>shift_status</t>
  </si>
  <si>
    <t>['Approved','Pending','Rejected','Completed','Cancelled']</t>
  </si>
  <si>
    <t>default('Approved')</t>
  </si>
  <si>
    <t>cancel</t>
  </si>
  <si>
    <t>['No','Yes']</t>
  </si>
  <si>
    <t>startdate</t>
  </si>
  <si>
    <t>enddate</t>
  </si>
  <si>
    <t>allow_difference</t>
  </si>
  <si>
    <t>shift_allowcheque</t>
  </si>
  <si>
    <t>allow_cheque</t>
  </si>
  <si>
    <t>shift_allowdifference</t>
  </si>
  <si>
    <t>ssinit</t>
  </si>
  <si>
    <t>shift_transactions</t>
  </si>
  <si>
    <t>foreign_shift</t>
  </si>
  <si>
    <t>cash</t>
  </si>
  <si>
    <t>shift_cash</t>
  </si>
  <si>
    <t>shift_credit</t>
  </si>
  <si>
    <t>shift_card</t>
  </si>
  <si>
    <t>shift_cheque</t>
  </si>
  <si>
    <t>shift_wallet</t>
  </si>
  <si>
    <t>credit</t>
  </si>
  <si>
    <t>card</t>
  </si>
  <si>
    <t>digitalwallet</t>
  </si>
  <si>
    <t>shift_active</t>
  </si>
  <si>
    <t>foreign_shift_null</t>
  </si>
  <si>
    <t>shift_docno</t>
  </si>
  <si>
    <t>2019_03_28_000073_create_printings_table.php</t>
  </si>
  <si>
    <t>2020_01_16_173831_create_shift_table.php</t>
  </si>
  <si>
    <t>2020_01_16_173859_create_shift_transactions_table.php</t>
  </si>
  <si>
    <t>Shift</t>
  </si>
  <si>
    <t>Employee working shifts</t>
  </si>
  <si>
    <t>Shifts</t>
  </si>
  <si>
    <t>ShiftTransaction</t>
  </si>
  <si>
    <t>Transactions in a shift</t>
  </si>
  <si>
    <t>Shift Transactions</t>
  </si>
  <si>
    <t>OwnShifts</t>
  </si>
  <si>
    <t>Shifts which assigned to requesting user</t>
  </si>
  <si>
    <t>own</t>
  </si>
  <si>
    <t>ShiftTransactions</t>
  </si>
  <si>
    <t>Transactions of a shift</t>
  </si>
  <si>
    <t>TransactionShift</t>
  </si>
  <si>
    <t>Shift details ofa transaction</t>
  </si>
  <si>
    <t>OwnShiftTransactions</t>
  </si>
  <si>
    <t>Transactions belongs to shift which assigned to a user</t>
  </si>
  <si>
    <t>Width to be allocated for the left portion</t>
  </si>
  <si>
    <t>The space between left and right portions</t>
  </si>
  <si>
    <t>The padding amount of  container where Filter, Items and Pagination exists</t>
  </si>
  <si>
    <t>Width of main filter - right to container</t>
  </si>
  <si>
    <t>Height of secondary filter - top to container</t>
  </si>
  <si>
    <t>Product list item - width to height ratio</t>
  </si>
  <si>
    <t>Items to be shown in one page</t>
  </si>
  <si>
    <t>Items to be shown in one row</t>
  </si>
  <si>
    <t>Container width in percentage</t>
  </si>
  <si>
    <t>advance_sale_left_portion_width</t>
  </si>
  <si>
    <t>advance_sale_space_between_left_portion_and_right_portion</t>
  </si>
  <si>
    <t>advance_sale_items_container_padding</t>
  </si>
  <si>
    <t>advance_sale_container_width</t>
  </si>
  <si>
    <t>advance_sale_main_filter_width</t>
  </si>
  <si>
    <t>advance_sale_secondary_filter_height</t>
  </si>
  <si>
    <t>advance_sale_item_with_to_height_ratio</t>
  </si>
  <si>
    <t>advance_sale_items_per_page</t>
  </si>
  <si>
    <t>advance_sale_items_per_row</t>
  </si>
  <si>
    <t>The space between each items</t>
  </si>
  <si>
    <t>advance_sale_space_between_each_item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</si>
</sst>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1">
  <autoFilter ref="A1:J76"/>
  <tableColumns count="10">
    <tableColumn id="2" name="Name" dataDxfId="470"/>
    <tableColumn id="10" name="Table" dataDxfId="469">
      <calculatedColumnFormula>Tables[Name]</calculatedColumnFormula>
    </tableColumn>
    <tableColumn id="5" name="Singular Name" dataDxfId="46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SUBSTITUTE(PROPER(Tables[Singular Name]),"_","")</calculatedColumnFormula>
    </tableColumn>
    <tableColumn id="1" name="Migration Artisan" dataDxfId="465">
      <calculatedColumnFormula>"php artisan make:migration create_"&amp;Tables[Table]&amp;"_table --create="&amp;Tables[Table]</calculatedColumnFormula>
    </tableColumn>
    <tableColumn id="6" name="Model Artisan" dataDxfId="464">
      <calculatedColumnFormula>"php artisan make:model "&amp;Tables[Class Name]</calculatedColumnFormula>
    </tableColumn>
    <tableColumn id="3" name="Model Statement" dataDxfId="463">
      <calculatedColumnFormula>"protected $table = '"&amp;Tables[Table]&amp;"';"</calculatedColumnFormula>
    </tableColumn>
    <tableColumn id="7" name="Seeder Artisan" dataDxfId="462">
      <calculatedColumnFormula>"php artisan make:seed "&amp;Tables[Class Name]&amp;"TableSeeder"</calculatedColumnFormula>
    </tableColumn>
    <tableColumn id="9" name="Seeder Class" dataDxfId="46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54" dataDxfId="353">
  <autoFilter ref="A1:K13"/>
  <tableColumns count="11">
    <tableColumn id="1" name="Primary" dataDxfId="352">
      <calculatedColumnFormula>'Table Seed Map'!$A$11&amp;"-"&amp;(COUNTA($F$1:ResourceForms[[#This Row],[Resource]])-2)</calculatedColumnFormula>
    </tableColumn>
    <tableColumn id="11" name="FormName" dataDxfId="351">
      <calculatedColumnFormula>ResourceForms[[#This Row],[Resource Name]]&amp;"/"&amp;ResourceForms[[#This Row],[Name]]</calculatedColumnFormula>
    </tableColumn>
    <tableColumn id="10" name="No" dataDxfId="350">
      <calculatedColumnFormula>COUNTA($A$1:ResourceForms[[#This Row],[Primary]])-2</calculatedColumnFormula>
    </tableColumn>
    <tableColumn id="2" name="Resource Name" dataDxfId="349"/>
    <tableColumn id="12" name="ID" dataDxfId="348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7">
      <calculatedColumnFormula>IFERROR(VLOOKUP(ResourceForms[[#This Row],[Resource Name]],ResourceTable[[RName]:[No]],3,0),"resource")</calculatedColumnFormula>
    </tableColumn>
    <tableColumn id="4" name="Name" dataDxfId="346"/>
    <tableColumn id="5" name="Description" dataDxfId="345"/>
    <tableColumn id="6" name="Title" dataDxfId="344"/>
    <tableColumn id="7" name="Action Text" dataDxfId="343"/>
    <tableColumn id="8" name="Form ID" dataDxfId="342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41" dataDxfId="340">
  <autoFilter ref="M1:BA61"/>
  <tableColumns count="41">
    <tableColumn id="23" name="Primary" dataDxfId="339">
      <calculatedColumnFormula>'Table Seed Map'!$A$12&amp;"-"&amp;FormFields[[#This Row],[No]]</calculatedColumnFormula>
    </tableColumn>
    <tableColumn id="1" name="Form Name" totalsRowLabel="Total" dataDxfId="338"/>
    <tableColumn id="44" name="No" dataDxfId="337">
      <calculatedColumnFormula>COUNTA($N$1:FormFields[[#This Row],[Form Name]])-1</calculatedColumnFormula>
    </tableColumn>
    <tableColumn id="24" name="Field Name" dataDxfId="336">
      <calculatedColumnFormula>FormFields[[#This Row],[Form Name]]&amp;"/"&amp;FormFields[[#This Row],[Name]]</calculatedColumnFormula>
    </tableColumn>
    <tableColumn id="11" name="ID" dataDxfId="335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34">
      <calculatedColumnFormula>IFERROR(VLOOKUP(FormFields[[#This Row],[Form Name]],ResourceForms[[FormName]:[ID]],4,0),"resource_form")</calculatedColumnFormula>
    </tableColumn>
    <tableColumn id="3" name="Name" dataDxfId="333"/>
    <tableColumn id="4" name="Type" dataDxfId="332"/>
    <tableColumn id="5" name="Label" dataDxfId="331"/>
    <tableColumn id="6" name="Rel" dataDxfId="330"/>
    <tableColumn id="7" name="Rel1" dataDxfId="329"/>
    <tableColumn id="8" name="Rel2" dataDxfId="328"/>
    <tableColumn id="9" name="Rel3" dataDxfId="327"/>
    <tableColumn id="45" name="Primary FD" dataDxfId="326">
      <calculatedColumnFormula>'Table Seed Map'!$A$13&amp;"-"&amp;FormFields[[#This Row],[NO2]]</calculatedColumnFormula>
    </tableColumn>
    <tableColumn id="46" name="NO2" dataDxfId="325">
      <calculatedColumnFormula>COUNTIFS($AB$1:FormFields[[#This Row],[Exists]],1)-1</calculatedColumnFormula>
    </tableColumn>
    <tableColumn id="49" name="Exists" dataDxfId="324">
      <calculatedColumnFormula>IF(AND(FormFields[[#This Row],[Attribute]]="",FormFields[[#This Row],[Rel]]=""),0,1)</calculatedColumnFormula>
    </tableColumn>
    <tableColumn id="47" name="NO3" dataDxfId="323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2">
      <calculatedColumnFormula>IF(FormFields[[#This Row],[ID]]="id","form_field",FormFields[[#This Row],[ID]])</calculatedColumnFormula>
    </tableColumn>
    <tableColumn id="40" name="Attribute" dataDxfId="321">
      <calculatedColumnFormula>IF(FormFields[[#This Row],[No]]=0,"attribute",FormFields[[#This Row],[Name]])</calculatedColumnFormula>
    </tableColumn>
    <tableColumn id="12" name="Relation" dataDxfId="320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9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8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7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6">
      <calculatedColumnFormula>IF(OR(FormFields[[#This Row],[Option Type]]="",FormFields[[#This Row],[Option Type]]="type"),0,1)</calculatedColumnFormula>
    </tableColumn>
    <tableColumn id="50" name="Primary FO" dataDxfId="315">
      <calculatedColumnFormula>'Table Seed Map'!$A$14&amp;"-"&amp;FormFields[[#This Row],[NO4]]</calculatedColumnFormula>
    </tableColumn>
    <tableColumn id="51" name="NO4" dataDxfId="314">
      <calculatedColumnFormula>COUNTIF($AJ$2:FormFields[[#This Row],[Exists FO]],1)</calculatedColumnFormula>
    </tableColumn>
    <tableColumn id="53" name="NO5" dataDxfId="313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2">
      <calculatedColumnFormula>IF(FormFields[[#This Row],[ID]]="id","form_field",FormFields[[#This Row],[ID]])</calculatedColumnFormula>
    </tableColumn>
    <tableColumn id="18" name="Option Type" dataDxfId="311"/>
    <tableColumn id="19" name="Detail" dataDxfId="310"/>
    <tableColumn id="20" name="Value Attr" dataDxfId="309"/>
    <tableColumn id="21" name="Label Attr" dataDxfId="308"/>
    <tableColumn id="22" name="Preload" dataDxfId="307"/>
    <tableColumn id="67" name="Exists FL" dataDxfId="306">
      <calculatedColumnFormula>IF(OR(FormFields[[#This Row],[Colspan]]="",FormFields[[#This Row],[Colspan]]="colspan"),0,1)</calculatedColumnFormula>
    </tableColumn>
    <tableColumn id="68" name="Primary FL" dataDxfId="305">
      <calculatedColumnFormula>'Table Seed Map'!$A$19&amp;"-"&amp;FormFields[[#This Row],[NO8]]</calculatedColumnFormula>
    </tableColumn>
    <tableColumn id="69" name="NO8" dataDxfId="304">
      <calculatedColumnFormula>COUNTIF($AT$1:FormFields[[#This Row],[Exists FL]],1)</calculatedColumnFormula>
    </tableColumn>
    <tableColumn id="70" name="FL ID" dataDxfId="303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2">
      <calculatedColumnFormula>FormFields[Form]</calculatedColumnFormula>
    </tableColumn>
    <tableColumn id="42" name="Layout Field ID" dataDxfId="301">
      <calculatedColumnFormula>IF(FormFields[[#This Row],[ID]]="id","form_field",FormFields[[#This Row],[ID]])</calculatedColumnFormula>
    </tableColumn>
    <tableColumn id="43" name="Colspan" dataDxfId="300"/>
    <tableColumn id="16" name="Field ID" dataDxfId="299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8" dataDxfId="297">
  <autoFilter ref="BC1:BH7"/>
  <tableColumns count="6">
    <tableColumn id="1" name="ATTR Field" dataDxfId="296"/>
    <tableColumn id="5" name="Primary" dataDxfId="295">
      <calculatedColumnFormula>'Table Seed Map'!$A$15&amp;"-"&amp;(-1+COUNTA($BC$1:FieldAttrs[[#This Row],[ATTR Field]]))</calculatedColumnFormula>
    </tableColumn>
    <tableColumn id="6" name="No" dataDxfId="294">
      <calculatedColumnFormula>IF(FieldAttrs[[#This Row],[ATTR Field]]="","id",-1+COUNTA($BC$1:FieldAttrs[[#This Row],[ATTR Field]])+VLOOKUP('Table Seed Map'!$A$15,SeedMap[],9,0))</calculatedColumnFormula>
    </tableColumn>
    <tableColumn id="4" name="Field" dataDxfId="293">
      <calculatedColumnFormula>IFERROR(VLOOKUP(FieldAttrs[ATTR Field],FormFields[[Field Name]:[ID]],2,0),"form_field")</calculatedColumnFormula>
    </tableColumn>
    <tableColumn id="2" name="Name" dataDxfId="292"/>
    <tableColumn id="3" name="Value" dataDxfId="291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0" dataDxfId="289">
  <autoFilter ref="BJ1:BS3"/>
  <tableColumns count="10">
    <tableColumn id="1" name="Validation Field" dataDxfId="288"/>
    <tableColumn id="10" name="ID No" dataDxfId="287">
      <calculatedColumnFormula>COUNTA($BJ$2:FieldValidations[[#This Row],[Validation Field]])</calculatedColumnFormula>
    </tableColumn>
    <tableColumn id="8" name="Primary" dataDxfId="286">
      <calculatedColumnFormula>'Table Seed Map'!$A$17&amp;"-"&amp;FieldValidations[[#This Row],[ID No]]</calculatedColumnFormula>
    </tableColumn>
    <tableColumn id="9" name="No" dataDxfId="285">
      <calculatedColumnFormula>IF(FieldValidations[[#This Row],[ID No]]=0,"id",FieldValidations[[#This Row],[ID No]]+VLOOKUP('Table Seed Map'!$A$17,SeedMap[],9,0))</calculatedColumnFormula>
    </tableColumn>
    <tableColumn id="7" name="Field" dataDxfId="284">
      <calculatedColumnFormula>VLOOKUP(FieldValidations[Validation Field],FormFields[[Field Name]:[ID]],2,0)</calculatedColumnFormula>
    </tableColumn>
    <tableColumn id="2" name="Rule" dataDxfId="283"/>
    <tableColumn id="3" name="Message" dataDxfId="282"/>
    <tableColumn id="4" name="Arg 1" dataDxfId="281"/>
    <tableColumn id="5" name="Arg 2" dataDxfId="280"/>
    <tableColumn id="6" name="Arg 3" dataDxfId="279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8">
  <autoFilter ref="CF1:CZ2"/>
  <tableColumns count="21">
    <tableColumn id="41" name="No" dataDxfId="277">
      <calculatedColumnFormula>COUNTA($CH$1:FormDefault[[#This Row],[Form for Default]])-1</calculatedColumnFormula>
    </tableColumn>
    <tableColumn id="1" name="Primary" dataDxfId="276">
      <calculatedColumnFormula>'Table Seed Map'!$A$21&amp;"-"&amp;FormDefault[[#This Row],[No]]</calculatedColumnFormula>
    </tableColumn>
    <tableColumn id="2" name="Form for Default" dataDxfId="275"/>
    <tableColumn id="3" name="ID" dataDxfId="274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73">
      <calculatedColumnFormula>IFERROR(VLOOKUP(FormDefault[[#This Row],[Form for Default]],ResourceForms[[FormName]:[ID]],4,0),"resource_form")</calculatedColumnFormula>
    </tableColumn>
    <tableColumn id="4" name="Name" dataDxfId="272"/>
    <tableColumn id="5" name="Value" dataDxfId="271"/>
    <tableColumn id="6" name="Relation" dataDxfId="270">
      <calculatedColumnFormula>IFERROR(VLOOKUP(FormDefault[[#This Row],[R]],RelationTable[[Display]:[RELID]],2,0),"")</calculatedColumnFormula>
    </tableColumn>
    <tableColumn id="7" name="Attribute" dataDxfId="269"/>
    <tableColumn id="20" name="REL1" dataDxfId="268">
      <calculatedColumnFormula>IFERROR(VLOOKUP(FormDefault[[#This Row],[R1]],RelationTable[[Display]:[RELID]],2,0),"")</calculatedColumnFormula>
    </tableColumn>
    <tableColumn id="19" name="REL2" dataDxfId="267">
      <calculatedColumnFormula>IFERROR(VLOOKUP(FormDefault[[#This Row],[R2]],RelationTable[[Display]:[RELID]],2,0),"")</calculatedColumnFormula>
    </tableColumn>
    <tableColumn id="18" name="REL3" dataDxfId="266">
      <calculatedColumnFormula>IFERROR(VLOOKUP(FormDefault[[#This Row],[R3]],RelationTable[[Display]:[RELID]],2,0),"")</calculatedColumnFormula>
    </tableColumn>
    <tableColumn id="13" name="Method" dataDxfId="265"/>
    <tableColumn id="17" name="R" dataDxfId="264"/>
    <tableColumn id="14" name="R1" dataDxfId="263"/>
    <tableColumn id="15" name="R2" dataDxfId="262"/>
    <tableColumn id="16" name="R3" dataDxfId="261"/>
    <tableColumn id="8" name="R12" dataDxfId="260"/>
    <tableColumn id="9" name="R22" dataDxfId="259"/>
    <tableColumn id="10" name="R32" dataDxfId="258"/>
    <tableColumn id="11" name="Method2" dataDxfId="257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6" dataDxfId="255">
  <autoFilter ref="BU1:CD2"/>
  <tableColumns count="10">
    <tableColumn id="1" name="Primary" dataDxfId="254">
      <calculatedColumnFormula>'Table Seed Map'!$A$22&amp;"-"&amp;COUNTA($BV$1:FormCollection[[#This Row],[Main Form for Collection]])-1</calculatedColumnFormula>
    </tableColumn>
    <tableColumn id="2" name="Main Form for Collection" dataDxfId="253"/>
    <tableColumn id="3" name="Collection Form" dataDxfId="252"/>
    <tableColumn id="4" name="Relation" dataDxfId="251"/>
    <tableColumn id="5" name="Foreign Field" dataDxfId="250"/>
    <tableColumn id="6" name="No" dataDxfId="249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8">
      <calculatedColumnFormula>IFERROR(VLOOKUP(FormCollection[Main Form for Collection],ResourceForms[[FormName]:[ID]],4,0),"resource_form")</calculatedColumnFormula>
    </tableColumn>
    <tableColumn id="8" name="Collection Form2" dataDxfId="247">
      <calculatedColumnFormula>IFERROR(VLOOKUP(FormCollection[Collection Form],ResourceForms[[FormName]:[ID]],4,0),"collection_form")</calculatedColumnFormula>
    </tableColumn>
    <tableColumn id="9" name="Relation3" dataDxfId="246">
      <calculatedColumnFormula>IFERROR(VLOOKUP(FormCollection[Relation],RelationTable[[Display]:[RELID]],2,0),"")</calculatedColumnFormula>
    </tableColumn>
    <tableColumn id="10" name="Foreign" dataDxfId="245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44" dataDxfId="243">
  <autoFilter ref="DB1:DL2"/>
  <tableColumns count="11">
    <tableColumn id="1" name="Field for Depend" dataDxfId="242"/>
    <tableColumn id="9" name="Primary" dataDxfId="241">
      <calculatedColumnFormula>'Table Seed Map'!$A$18&amp;"-"&amp;COUNTA($DB$2:FieldDepends[[#This Row],[Field for Depend]])</calculatedColumnFormula>
    </tableColumn>
    <tableColumn id="10" name="ID" dataDxfId="240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9">
      <calculatedColumnFormula>IFERROR(VLOOKUP(FieldDepends[[#This Row],[Field for Depend]],FormFields[[Field Name]:[ID]],2,0),"form_field")</calculatedColumnFormula>
    </tableColumn>
    <tableColumn id="2" name="Field name - depends on" dataDxfId="238"/>
    <tableColumn id="3" name="Database Field" dataDxfId="237"/>
    <tableColumn id="4" name="Operator" dataDxfId="236"/>
    <tableColumn id="5" name="Compare Method" dataDxfId="235"/>
    <tableColumn id="11" name="Method" dataDxfId="234"/>
    <tableColumn id="6" name="Value DB Field" dataDxfId="233"/>
    <tableColumn id="7" name="Ignore Null" dataDxfId="232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1" dataDxfId="230">
  <autoFilter ref="DN1:DW2"/>
  <tableColumns count="10">
    <tableColumn id="1" name="Field for Dynamic" dataDxfId="229"/>
    <tableColumn id="9" name="Primary" dataDxfId="228">
      <calculatedColumnFormula>'Table Seed Map'!$A$16&amp;"-"&amp;COUNTA($DN$2:FieldDynamic[[#This Row],[Field for Dynamic]])</calculatedColumnFormula>
    </tableColumn>
    <tableColumn id="10" name="ID" dataDxfId="227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6">
      <calculatedColumnFormula>IFERROR(VLOOKUP(FieldDynamic[[#This Row],[Field for Dynamic]],FormFields[[Field Name]:[ID]],2,0),"form_field")</calculatedColumnFormula>
    </tableColumn>
    <tableColumn id="2" name="Type" dataDxfId="225"/>
    <tableColumn id="3" name="Depend Field" dataDxfId="224"/>
    <tableColumn id="4" name="Alter On" dataDxfId="223"/>
    <tableColumn id="5" name="Value" dataDxfId="222"/>
    <tableColumn id="11" name="Values" dataDxfId="221"/>
    <tableColumn id="6" name="Operator" dataDxfId="220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9" dataDxfId="218">
  <autoFilter ref="DY1:ES2"/>
  <tableColumns count="21">
    <tableColumn id="1" name="Form for Data Mapping" dataDxfId="217"/>
    <tableColumn id="2" name="Resource Data" dataDxfId="216"/>
    <tableColumn id="3" name="Form Field" dataDxfId="215"/>
    <tableColumn id="4" name="Primary" dataDxfId="214">
      <calculatedColumnFormula>'Table Seed Map'!$A$20&amp;"-"&amp;-1+COUNTA($DY$1:FormDataMapping[[#This Row],[Form for Data Mapping]])</calculatedColumnFormula>
    </tableColumn>
    <tableColumn id="5" name="ID" dataDxfId="213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2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1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0">
      <calculatedColumnFormula>IF(FormDataMapping[[#This Row],[Form for Data Mapping]]="","form_field",VLOOKUP(FormDataMapping[Form Field],FormFields[[Field Name]:[ID]],2,0))</calculatedColumnFormula>
    </tableColumn>
    <tableColumn id="9" name="Attribute" dataDxfId="209"/>
    <tableColumn id="10" name="R0" dataDxfId="208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7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6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05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04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03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2"/>
    <tableColumn id="17" name="Rel1" dataDxfId="201"/>
    <tableColumn id="18" name="Rel2" dataDxfId="200"/>
    <tableColumn id="19" name="Rel3" dataDxfId="199"/>
    <tableColumn id="20" name="Rel4" dataDxfId="198"/>
    <tableColumn id="21" name="Rel5" dataDxfId="197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1" totalsRowShown="0" dataDxfId="196">
  <autoFilter ref="A1:H31"/>
  <tableColumns count="8">
    <tableColumn id="1" name="No" dataDxfId="195">
      <calculatedColumnFormula>IFERROR($A1+1,1)</calculatedColumnFormula>
    </tableColumn>
    <tableColumn id="2" name="Filename" dataDxfId="194"/>
    <tableColumn id="9" name="Table" dataDxfId="193">
      <calculatedColumnFormula>MID(MigrationRenamer[Filename],26,LEN(MigrationRenamer[Filename])-35)</calculatedColumnFormula>
    </tableColumn>
    <tableColumn id="3" name="Date Part" dataDxfId="192">
      <calculatedColumnFormula>"2020_01_16_"</calculatedColumnFormula>
    </tableColumn>
    <tableColumn id="4" name="Sequence" dataDxfId="191">
      <calculatedColumnFormula>TEXT(MATCH(MigrationRenamer[[#This Row],[Table]],Tables[Table],0),"000000")</calculatedColumnFormula>
    </tableColumn>
    <tableColumn id="5" name="Name Part" dataDxfId="190">
      <calculatedColumnFormula>RIGHT(MigrationRenamer[Filename],LEN(MigrationRenamer[Filename])-LEN(MigrationRenamer[Date Part])-LEN(MigrationRenamer[Sequence]))</calculatedColumnFormula>
    </tableColumn>
    <tableColumn id="6" name="New Name" dataDxfId="189">
      <calculatedColumnFormula>MigrationRenamer[Date Part]&amp;MigrationRenamer[Sequence]&amp;MigrationRenamer[Name Part]</calculatedColumnFormula>
    </tableColumn>
    <tableColumn id="7" name="CMD" dataDxfId="188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28" totalsRowShown="0" dataDxfId="460">
  <autoFilter ref="A1:J328"/>
  <tableColumns count="10">
    <tableColumn id="1" name="Column" dataDxfId="459"/>
    <tableColumn id="2" name="Type" dataDxfId="458"/>
    <tableColumn id="3" name="Name" dataDxfId="457"/>
    <tableColumn id="4" name="Length/Enum" dataDxfId="456"/>
    <tableColumn id="5" name="Method1" dataDxfId="455"/>
    <tableColumn id="6" name="Method2" dataDxfId="454"/>
    <tableColumn id="7" name="Method3" dataDxfId="453"/>
    <tableColumn id="8" name="Method4" dataDxfId="452"/>
    <tableColumn id="9" name="Method5" dataDxfId="451"/>
    <tableColumn id="10" name="Usage" dataDxfId="450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87">
  <autoFilter ref="A1:K18"/>
  <tableColumns count="11">
    <tableColumn id="1" name="Primary" dataDxfId="186">
      <calculatedColumnFormula>'Table Seed Map'!$A$24&amp;"-"&amp;COUNTA($B$1:ResourceList[[#This Row],[Resource Name]])-1</calculatedColumnFormula>
    </tableColumn>
    <tableColumn id="2" name="Resource Name" dataDxfId="185"/>
    <tableColumn id="8" name="ListDisplayName" dataDxfId="184">
      <calculatedColumnFormula>ResourceList[[#This Row],[Resource Name]]&amp;"/"&amp;ResourceList[[#This Row],[Name]]</calculatedColumnFormula>
    </tableColumn>
    <tableColumn id="3" name="No" dataDxfId="183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2">
      <calculatedColumnFormula>IFERROR(VLOOKUP(ResourceList[[#This Row],[Resource Name]],ResourceTable[[RName]:[No]],3,0),"resource")</calculatedColumnFormula>
    </tableColumn>
    <tableColumn id="4" name="Name" dataDxfId="181"/>
    <tableColumn id="5" name="Description" dataDxfId="180"/>
    <tableColumn id="6" name="Title" dataDxfId="179"/>
    <tableColumn id="11" name="Identity" dataDxfId="178"/>
    <tableColumn id="10" name="Page" dataDxfId="177"/>
    <tableColumn id="9" name="ID" dataDxfId="176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75" dataDxfId="174">
  <autoFilter ref="M1:AD17"/>
  <tableColumns count="18">
    <tableColumn id="1" name="List Name" dataDxfId="173"/>
    <tableColumn id="2" name="LID" dataDxfId="172">
      <calculatedColumnFormula>VLOOKUP(ListExtras[[#This Row],[List Name]],ResourceList[[ListDisplayName]:[No]],2,0)</calculatedColumnFormula>
    </tableColumn>
    <tableColumn id="3" name="Scope Name" dataDxfId="171"/>
    <tableColumn id="4" name="Relation Name" dataDxfId="170"/>
    <tableColumn id="5" name="R1 Name" dataDxfId="169"/>
    <tableColumn id="6" name="R2 Name" dataDxfId="168"/>
    <tableColumn id="7" name="R3 Name" dataDxfId="167"/>
    <tableColumn id="8" name="Scope Primary" dataDxfId="166">
      <calculatedColumnFormula>'Table Seed Map'!$A$25&amp;"-"&amp;COUNT($W$1:ListExtras[[#This Row],[Scope ID]])</calculatedColumnFormula>
    </tableColumn>
    <tableColumn id="9" name="Scope Table ID" dataDxfId="165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64">
      <calculatedColumnFormula>IF(ListExtras[[#This Row],[LID]]=0,"resource_list",ListExtras[[#This Row],[LID]])</calculatedColumnFormula>
    </tableColumn>
    <tableColumn id="11" name="Scope ID" dataDxfId="163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2">
      <calculatedColumnFormula>'Table Seed Map'!$A$26&amp;"-"&amp;COUNT($AA$1:ListExtras[[#This Row],[Relation]])</calculatedColumnFormula>
    </tableColumn>
    <tableColumn id="13" name="Relation Table ID" dataDxfId="161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0">
      <calculatedColumnFormula>IF(ListExtras[[#This Row],[LID]]=0,"resource_list",ListExtras[[#This Row],[LID]])</calculatedColumnFormula>
    </tableColumn>
    <tableColumn id="15" name="Relation" dataDxfId="159">
      <calculatedColumnFormula>IFERROR(VLOOKUP(ListExtras[[#This Row],[Relation Name]],RelationTable[[Display]:[RELID]],2,0),IF(ListExtras[[#This Row],[LID]]=0,"relation",""))</calculatedColumnFormula>
    </tableColumn>
    <tableColumn id="16" name="R1" dataDxfId="158">
      <calculatedColumnFormula>IFERROR(VLOOKUP(ListExtras[[#This Row],[R1 Name]],RelationTable[[Display]:[RELID]],2,0),IF(ListExtras[[#This Row],[LID]]=0,"nest_relation1",""))</calculatedColumnFormula>
    </tableColumn>
    <tableColumn id="17" name="R2" dataDxfId="157">
      <calculatedColumnFormula>IFERROR(VLOOKUP(ListExtras[[#This Row],[R2 Name]],RelationTable[[Display]:[RELID]],2,0),IF(ListExtras[[#This Row],[LID]]=0,"nest_relation2",""))</calculatedColumnFormula>
    </tableColumn>
    <tableColumn id="18" name="R3" dataDxfId="156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55" dataDxfId="154">
  <autoFilter ref="AF1:AR32"/>
  <tableColumns count="13">
    <tableColumn id="13" name="Primary" dataDxfId="153">
      <calculatedColumnFormula>'Table Seed Map'!$A$28&amp;"-"&amp;COUNTA($AH$1:ListSearch[[#This Row],[No]])-2</calculatedColumnFormula>
    </tableColumn>
    <tableColumn id="1" name="List Name for Search" dataDxfId="152"/>
    <tableColumn id="2" name="No" dataDxfId="151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0">
      <calculatedColumnFormula>IFERROR(VLOOKUP(ListSearch[[#This Row],[List Name for Search]],ResourceList[[ListDisplayName]:[No]],2,0),"resource_list")</calculatedColumnFormula>
    </tableColumn>
    <tableColumn id="4" name="Field" dataDxfId="149"/>
    <tableColumn id="5" name="REL" dataDxfId="14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4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44"/>
    <tableColumn id="10" name="Relation 1" dataDxfId="143"/>
    <tableColumn id="11" name="Relation 2" dataDxfId="142"/>
    <tableColumn id="12" name="Relation 3" dataDxfId="141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40" dataDxfId="139">
  <autoFilter ref="AT1:BE54"/>
  <tableColumns count="12">
    <tableColumn id="13" name="Primary" dataDxfId="138">
      <calculatedColumnFormula>'Table Seed Map'!$A$27&amp;"-"&amp;COUNTA($AV$1:ListLayout[[#This Row],[No]])-2</calculatedColumnFormula>
    </tableColumn>
    <tableColumn id="1" name="List Name for Layout" dataDxfId="137"/>
    <tableColumn id="2" name="No" dataDxfId="136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35">
      <calculatedColumnFormula>IFERROR(VLOOKUP(ListLayout[[#This Row],[List Name for Layout]],ResourceList[[ListDisplayName]:[No]],2,0),"resource_list")</calculatedColumnFormula>
    </tableColumn>
    <tableColumn id="14" name="Label" dataDxfId="134"/>
    <tableColumn id="4" name="Field" dataDxfId="133"/>
    <tableColumn id="5" name="REL" dataDxfId="13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9"/>
    <tableColumn id="10" name="Relation 1" dataDxfId="128"/>
    <tableColumn id="11" name="Relation 2" dataDxfId="127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26">
  <autoFilter ref="A1:J9"/>
  <tableColumns count="10">
    <tableColumn id="1" name="Primary" dataDxfId="125">
      <calculatedColumnFormula>'Table Seed Map'!$A$29&amp;"-"&amp;COUNTA($E$1:ResourceData[[#This Row],[Resource]])-2</calculatedColumnFormula>
    </tableColumn>
    <tableColumn id="2" name="Resource Name" dataDxfId="124"/>
    <tableColumn id="8" name="DataDisplayName" dataDxfId="123">
      <calculatedColumnFormula>ResourceData[[#This Row],[Resource Name]]&amp;"/"&amp;ResourceData[[#This Row],[Name]]</calculatedColumnFormula>
    </tableColumn>
    <tableColumn id="3" name="No" dataDxfId="122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1">
      <calculatedColumnFormula>IFERROR(VLOOKUP(ResourceData[[#This Row],[Resource Name]],ResourceTable[[RName]:[No]],3,0),"resource")</calculatedColumnFormula>
    </tableColumn>
    <tableColumn id="4" name="Name" dataDxfId="120"/>
    <tableColumn id="5" name="Description" dataDxfId="119"/>
    <tableColumn id="6" name="Title Field" dataDxfId="118"/>
    <tableColumn id="9" name="Method" dataDxfId="117"/>
    <tableColumn id="10" name="ID" dataDxfId="116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15" dataDxfId="114">
  <autoFilter ref="L1:AC10"/>
  <tableColumns count="18">
    <tableColumn id="1" name="Data Name" dataDxfId="113"/>
    <tableColumn id="2" name="DID" dataDxfId="112">
      <calculatedColumnFormula>VLOOKUP(DataExtra[[#This Row],[Data Name]],ResourceData[[DataDisplayName]:[No]],2,0)</calculatedColumnFormula>
    </tableColumn>
    <tableColumn id="3" name="Scope Name" dataDxfId="111"/>
    <tableColumn id="4" name="Relation Name" dataDxfId="110"/>
    <tableColumn id="5" name="R1 Name" dataDxfId="109"/>
    <tableColumn id="6" name="R2 Name" dataDxfId="108"/>
    <tableColumn id="7" name="R3 Name" dataDxfId="107"/>
    <tableColumn id="8" name="Scope Primary" dataDxfId="106">
      <calculatedColumnFormula>'Table Seed Map'!$A$30&amp;"-"&amp;COUNT($V$1:DataExtra[[#This Row],[Scope ID]])</calculatedColumnFormula>
    </tableColumn>
    <tableColumn id="9" name="Scope Table ID" dataDxfId="105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04">
      <calculatedColumnFormula>IF(DataExtra[[#This Row],[DID]]=0,"resource_data",DataExtra[[#This Row],[DID]])</calculatedColumnFormula>
    </tableColumn>
    <tableColumn id="11" name="Scope ID" dataDxfId="10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2">
      <calculatedColumnFormula>'Table Seed Map'!$A$31&amp;"-"&amp;COUNT($Z$1:DataExtra[[#This Row],[Relation]])</calculatedColumnFormula>
    </tableColumn>
    <tableColumn id="13" name="Relation Table ID" dataDxfId="101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0">
      <calculatedColumnFormula>IF(DataExtra[[#This Row],[DID]]=0,"resource_data",DataExtra[[#This Row],[DID]])</calculatedColumnFormula>
    </tableColumn>
    <tableColumn id="15" name="Relation" dataDxfId="99">
      <calculatedColumnFormula>IFERROR(VLOOKUP(DataExtra[[#This Row],[Relation Name]],RelationTable[[Display]:[RELID]],2,0),IF(DataExtra[[#This Row],[DID]]=0,"relation",""))</calculatedColumnFormula>
    </tableColumn>
    <tableColumn id="16" name="R1" dataDxfId="98">
      <calculatedColumnFormula>IFERROR(VLOOKUP(DataExtra[[#This Row],[R1 Name]],RelationTable[[Display]:[RELID]],2,0),IF(DataExtra[[#This Row],[DID]]=0,"nest_relation1",""))</calculatedColumnFormula>
    </tableColumn>
    <tableColumn id="17" name="R2" dataDxfId="97">
      <calculatedColumnFormula>IFERROR(VLOOKUP(DataExtra[[#This Row],[R2 Name]],RelationTable[[Display]:[RELID]],2,0),IF(DataExtra[[#This Row],[DID]]=0,"nest_relation2",""))</calculatedColumnFormula>
    </tableColumn>
    <tableColumn id="18" name="R3" dataDxfId="9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95" dataDxfId="94">
  <autoFilter ref="AE1:AN16"/>
  <tableColumns count="10">
    <tableColumn id="13" name="Primary" dataDxfId="93">
      <calculatedColumnFormula>'Table Seed Map'!$A$32&amp;"-"&amp;COUNTA($AF$1:DataViewSection[[#This Row],[Data Name for Layout]])-1</calculatedColumnFormula>
    </tableColumn>
    <tableColumn id="1" name="Data Name for Layout" dataDxfId="92"/>
    <tableColumn id="17" name="DataSectionDisplayName" dataDxfId="91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0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9">
      <calculatedColumnFormula>IFERROR(VLOOKUP(DataViewSection[[#This Row],[Data Name for Layout]],ResourceData[[DataDisplayName]:[No]],2,0),"resource_data")</calculatedColumnFormula>
    </tableColumn>
    <tableColumn id="14" name="Title" dataDxfId="88"/>
    <tableColumn id="15" name="Title Field" dataDxfId="87"/>
    <tableColumn id="16" name="Rel" dataDxfId="86">
      <calculatedColumnFormula>IFERROR(VLOOKUP(DataViewSection[[#This Row],[Relation]],RelationTable[[Display]:[RELID]],2,0),"")</calculatedColumnFormula>
    </tableColumn>
    <tableColumn id="4" name="Colspan" dataDxfId="85"/>
    <tableColumn id="9" name="Relation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83" dataDxfId="82">
  <autoFilter ref="AP1:AW51"/>
  <tableColumns count="8">
    <tableColumn id="13" name="Primary" dataDxfId="81">
      <calculatedColumnFormula>'Table Seed Map'!$A$33&amp;"-"&amp;-1+COUNTA($AQ$1:DataViewSectionItem[[#This Row],[Data Section for Items]])</calculatedColumnFormula>
    </tableColumn>
    <tableColumn id="1" name="Data Section for Items" dataDxfId="80"/>
    <tableColumn id="2" name="No" dataDxfId="79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7"/>
    <tableColumn id="4" name="Attribute" dataDxfId="76"/>
    <tableColumn id="5" name="REL" dataDxfId="7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74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73" dataDxfId="72">
  <autoFilter ref="A1:Y48"/>
  <tableColumns count="25">
    <tableColumn id="10" name="Primary" dataDxfId="71">
      <calculatedColumnFormula>'Table Seed Map'!$A$34&amp;"-"&amp;(COUNTA($E$1:ResourceAction[[#This Row],[Resource]])-2)</calculatedColumnFormula>
    </tableColumn>
    <tableColumn id="13" name="Display" dataDxfId="70">
      <calculatedColumnFormula>ResourceAction[[#This Row],[Resource Name]]&amp;"/"&amp;ResourceAction[[#This Row],[Name]]</calculatedColumnFormula>
    </tableColumn>
    <tableColumn id="2" name="Resource Name" dataDxfId="69"/>
    <tableColumn id="11" name="No" dataDxfId="68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7">
      <calculatedColumnFormula>IFERROR(VLOOKUP(ResourceAction[[#This Row],[Resource Name]],ResourceTable[[RName]:[No]],3,0),"resource")</calculatedColumnFormula>
    </tableColumn>
    <tableColumn id="4" name="Name" dataDxfId="66"/>
    <tableColumn id="6" name="Description" dataDxfId="65"/>
    <tableColumn id="7" name="Title" dataDxfId="64"/>
    <tableColumn id="8" name="Type" dataDxfId="63"/>
    <tableColumn id="9" name="Menu" dataDxfId="62"/>
    <tableColumn id="20" name="Primary Method" dataDxfId="61">
      <calculatedColumnFormula>'Table Seed Map'!$A$35&amp;"-"&amp;(COUNTA($E$1:ResourceAction[[#This Row],[Resource]])-2)</calculatedColumnFormula>
    </tableColumn>
    <tableColumn id="12" name="Method ID" dataDxfId="60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9">
      <calculatedColumnFormula>IF(ResourceAction[[#This Row],[No]]="id","resource_action",ResourceAction[[#This Row],[No]])</calculatedColumnFormula>
    </tableColumn>
    <tableColumn id="15" name="Method Type" dataDxfId="58"/>
    <tableColumn id="16" name="IDN 1" dataDxfId="57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6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55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54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53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2"/>
    <tableColumn id="22" name="IDN2" dataDxfId="51"/>
    <tableColumn id="24" name="IDN3" dataDxfId="50"/>
    <tableColumn id="25" name="IDN4" dataDxfId="49"/>
    <tableColumn id="23" name="IDN5" dataDxfId="48"/>
    <tableColumn id="1" name="AID" dataDxfId="47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46" dataDxfId="45">
  <autoFilter ref="AA1:AL27"/>
  <tableColumns count="12">
    <tableColumn id="1" name="Action Name" dataDxfId="44"/>
    <tableColumn id="3" name="Action" dataDxfId="43">
      <calculatedColumnFormula>VLOOKUP(ActionListNData[[#This Row],[Action Name]],ResourceAction[[Display]:[No]],3,0)</calculatedColumnFormula>
    </tableColumn>
    <tableColumn id="5" name="Resource List" dataDxfId="42"/>
    <tableColumn id="6" name="Resource Data" dataDxfId="41"/>
    <tableColumn id="9" name="Primary List" dataDxfId="40">
      <calculatedColumnFormula>'Table Seed Map'!$A$37&amp;"-"&amp;-1+COUNTA($AC$1:ActionListNData[[#This Row],[Resource List]])</calculatedColumnFormula>
    </tableColumn>
    <tableColumn id="10" name="List ID" dataDxfId="39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8">
      <calculatedColumnFormula>ActionListNData[[#This Row],[Action]]</calculatedColumnFormula>
    </tableColumn>
    <tableColumn id="4" name="List" dataDxfId="37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6">
      <calculatedColumnFormula>'Table Seed Map'!$A$38&amp;"-"&amp;-1+COUNTA($AD$1:ActionListNData[[#This Row],[Resource Data]])</calculatedColumnFormula>
    </tableColumn>
    <tableColumn id="12" name="Data ID" dataDxfId="35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4">
      <calculatedColumnFormula>ActionListNData[[#This Row],[Action]]</calculatedColumnFormula>
    </tableColumn>
    <tableColumn id="2" name="Data" dataDxfId="33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49">
  <autoFilter ref="A1:K402"/>
  <tableColumns count="11">
    <tableColumn id="2" name="Table" dataDxfId="448"/>
    <tableColumn id="3" name="Field" dataDxfId="447"/>
    <tableColumn id="5" name="Type" dataDxfId="446">
      <calculatedColumnFormula>VLOOKUP(TableFields[Field],Columns[],2,0)&amp;"("</calculatedColumnFormula>
    </tableColumn>
    <tableColumn id="4" name="Name" dataDxfId="445">
      <calculatedColumnFormula>IF(VLOOKUP(TableFields[Field],Columns[],3,0)&lt;&gt;"","'"&amp;VLOOKUP(TableFields[Field],Columns[],3,0)&amp;"'","")</calculatedColumnFormula>
    </tableColumn>
    <tableColumn id="6" name="Arg2" dataDxfId="444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3">
      <calculatedColumnFormula>IF(VLOOKUP(TableFields[Field],Columns[],5,0)=0,"","-&gt;"&amp;VLOOKUP(TableFields[Field],Columns[],5,0))</calculatedColumnFormula>
    </tableColumn>
    <tableColumn id="8" name="Method2" dataDxfId="442">
      <calculatedColumnFormula>IF(VLOOKUP(TableFields[Field],Columns[],6,0)=0,"","-&gt;"&amp;VLOOKUP(TableFields[Field],Columns[],6,0))</calculatedColumnFormula>
    </tableColumn>
    <tableColumn id="9" name="Method3" dataDxfId="441">
      <calculatedColumnFormula>IF(VLOOKUP(TableFields[Field],Columns[],7,0)=0,"","-&gt;"&amp;VLOOKUP(TableFields[Field],Columns[],7,0))</calculatedColumnFormula>
    </tableColumn>
    <tableColumn id="10" name="Method4" dataDxfId="440">
      <calculatedColumnFormula>IF(VLOOKUP(TableFields[Field],Columns[],8,0)=0,"","-&gt;"&amp;VLOOKUP(TableFields[Field],Columns[],8,0))</calculatedColumnFormula>
    </tableColumn>
    <tableColumn id="11" name="Method5" dataDxfId="439">
      <calculatedColumnFormula>IF(VLOOKUP(TableFields[Field],Columns[],9,0)=0,"","-&gt;"&amp;VLOOKUP(TableFields[Field],Columns[],9,0))</calculatedColumnFormula>
    </tableColumn>
    <tableColumn id="12" name="Statement" dataDxfId="438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2" dataDxfId="31">
  <autoFilter ref="AN1:AS2"/>
  <tableColumns count="6">
    <tableColumn id="1" name="Action Name for Attr" dataDxfId="30"/>
    <tableColumn id="5" name="Primary" dataDxfId="29">
      <calculatedColumnFormula>'Table Seed Map'!$A$36&amp;"-"&amp;(COUNTA($AN$2:ActionAttr[[#This Row],[Action Name for Attr]]))</calculatedColumnFormula>
    </tableColumn>
    <tableColumn id="6" name="No" dataDxfId="28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6"/>
    <tableColumn id="3" name="Value" dataDxfId="25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4" dataDxfId="23">
  <autoFilter ref="A1:H6"/>
  <tableColumns count="8">
    <tableColumn id="1" name="Type" dataDxfId="22"/>
    <tableColumn id="2" name="Table Name" dataDxfId="21"/>
    <tableColumn id="3" name="Count Field" dataDxfId="20"/>
    <tableColumn id="4" name="Count Reduce" dataDxfId="19"/>
    <tableColumn id="5" name="Records" dataDxfId="18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7"/>
    <tableColumn id="8" name="Name Field Position" dataDxfId="16"/>
    <tableColumn id="9" name="ID Field Position" dataDxfId="15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4" dataDxfId="13">
  <autoFilter ref="J1:P501"/>
  <tableColumns count="7">
    <tableColumn id="1" name="No" dataDxfId="12">
      <calculatedColumnFormula>IFERROR($J1+1,1)</calculatedColumnFormula>
    </tableColumn>
    <tableColumn id="2" name="Type" dataDxfId="11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0">
      <calculatedColumnFormula>IF(IDNMaps[[#This Row],[Type]]="","",COUNTIF($K$1:IDNMaps[[#This Row],[Type]],IDNMaps[[#This Row],[Type]]))</calculatedColumnFormula>
    </tableColumn>
    <tableColumn id="4" name="Primary" dataDxfId="9">
      <calculatedColumnFormula>IFERROR(VLOOKUP(IDNMaps[[#This Row],[Type]],RecordCount[],6,0)&amp;"-"&amp;IDNMaps[[#This Row],[Type Count]],"")</calculatedColumnFormula>
    </tableColumn>
    <tableColumn id="5" name="Name" dataDxfId="8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7">
      <calculatedColumnFormula>IF(IDNMaps[[#This Row],[Name]]="","","("&amp;IDNMaps[[#This Row],[Type]]&amp;") "&amp;IDNMaps[[#This Row],[Name]])</calculatedColumnFormula>
    </tableColumn>
    <tableColumn id="7" name="ID" dataDxfId="6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2" totalsRowShown="0" headerRowDxfId="437" dataDxfId="436">
  <autoFilter ref="A1:R82"/>
  <tableColumns count="18">
    <tableColumn id="19" name="TRCode" dataDxfId="435">
      <calculatedColumnFormula>TableData[Table Name]&amp;"-"&amp;(COUNTIF($B$1:TableData[[#This Row],[Table Name]],TableData[[#This Row],[Table Name]])-1)</calculatedColumnFormula>
    </tableColumn>
    <tableColumn id="1" name="Table Name" dataDxfId="434"/>
    <tableColumn id="2" name="Record No" dataDxfId="433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2"/>
    <tableColumn id="4" name="2" dataDxfId="431"/>
    <tableColumn id="5" name="3" dataDxfId="430"/>
    <tableColumn id="6" name="4" dataDxfId="429"/>
    <tableColumn id="7" name="5" dataDxfId="428"/>
    <tableColumn id="8" name="6" dataDxfId="427"/>
    <tableColumn id="9" name="7" dataDxfId="426"/>
    <tableColumn id="10" name="8" dataDxfId="425"/>
    <tableColumn id="11" name="9" dataDxfId="424"/>
    <tableColumn id="12" name="10" dataDxfId="423"/>
    <tableColumn id="13" name="11" dataDxfId="422"/>
    <tableColumn id="14" name="12" dataDxfId="421"/>
    <tableColumn id="15" name="13" dataDxfId="420"/>
    <tableColumn id="16" name="14" dataDxfId="419"/>
    <tableColumn id="17" name="15" dataDxfId="41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2" totalsRowShown="0" dataDxfId="417">
  <autoFilter ref="A1:K72"/>
  <tableColumns count="11">
    <tableColumn id="1" name="Name" dataDxfId="416"/>
    <tableColumn id="3" name="Table Name" dataDxfId="415"/>
    <tableColumn id="20" name="NS" dataDxfId="414">
      <calculatedColumnFormula>VLOOKUP(SeedMap[Table Name],Tables[],4,0)</calculatedColumnFormula>
    </tableColumn>
    <tableColumn id="21" name="Model" dataDxfId="413">
      <calculatedColumnFormula>VLOOKUP(SeedMap[Table Name],Tables[],5,0)</calculatedColumnFormula>
    </tableColumn>
    <tableColumn id="6" name="Data Table" dataDxfId="412"/>
    <tableColumn id="7" name="Data Range" dataDxfId="411"/>
    <tableColumn id="8" name="Skip Columns" dataDxfId="410"/>
    <tableColumn id="4" name="Query Method" dataDxfId="409"/>
    <tableColumn id="2" name="Last ID" dataDxfId="408"/>
    <tableColumn id="5" name="AI Change Query" dataDxfId="407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6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405">
  <autoFilter ref="A1:M33"/>
  <tableColumns count="13">
    <tableColumn id="11" name="Primary" dataDxfId="404">
      <calculatedColumnFormula>Page&amp;"-"&amp;(COUNTA($E$1:ResourceTable[[#This Row],[Name]])-2)</calculatedColumnFormula>
    </tableColumn>
    <tableColumn id="12" name="RName" dataDxfId="403">
      <calculatedColumnFormula>ResourceTable[[#This Row],[Name]]</calculatedColumnFormula>
    </tableColumn>
    <tableColumn id="13" name="RID" dataDxfId="402">
      <calculatedColumnFormula>COUNTA($A$1:ResourceTable[[#This Row],[Primary]])-2</calculatedColumnFormula>
    </tableColumn>
    <tableColumn id="1" name="No" dataDxfId="401">
      <calculatedColumnFormula>IF(ResourceTable[[#This Row],[RID]]=0,"id",ResourceTable[[#This Row],[RID]]+IF(ISNUMBER(VLOOKUP(Page,SeedMap[],9,0)),VLOOKUP(Page,SeedMap[],9,0),0))</calculatedColumnFormula>
    </tableColumn>
    <tableColumn id="2" name="Name" dataDxfId="400"/>
    <tableColumn id="3" name="Description" dataDxfId="399"/>
    <tableColumn id="4" name="Title" dataDxfId="398"/>
    <tableColumn id="5" name="NS" dataDxfId="397">
      <calculatedColumnFormula>"Milestone\SS\Model"</calculatedColumnFormula>
    </tableColumn>
    <tableColumn id="6" name="Table" dataDxfId="396"/>
    <tableColumn id="8" name="Controller" dataDxfId="395"/>
    <tableColumn id="9" name="Controller NS" dataDxfId="394"/>
    <tableColumn id="7" name="Development" dataDxfId="393"/>
    <tableColumn id="10" name="RID2" dataDxfId="392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1">
  <autoFilter ref="O1:Z5"/>
  <tableColumns count="12">
    <tableColumn id="1" name="Select Resource for Default" dataDxfId="390"/>
    <tableColumn id="2" name="List" dataDxfId="389"/>
    <tableColumn id="3" name="Form" dataDxfId="388"/>
    <tableColumn id="4" name="Data" dataDxfId="387"/>
    <tableColumn id="5" name="FormWithData" dataDxfId="386"/>
    <tableColumn id="6" name="Primary" dataDxfId="385">
      <calculatedColumnFormula>'Table Seed Map'!$A$39&amp;"-"&amp;COUNTA($O$2:ResourceDefaultsTable[[#This Row],[Select Resource for Default]])</calculatedColumnFormula>
    </tableColumn>
    <tableColumn id="12" name="ID" dataDxfId="384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3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2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1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0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9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78">
  <autoFilter ref="A1:N45"/>
  <tableColumns count="14">
    <tableColumn id="11" name="Primary" dataDxfId="377">
      <calculatedColumnFormula>Page&amp;"-"&amp;(COUNTA($E$1:RelationTable[[#This Row],[Resource]])-1)</calculatedColumnFormula>
    </tableColumn>
    <tableColumn id="1" name="No" dataDxfId="376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5">
      <calculatedColumnFormula>RelationTable[[#This Row],[Resource]]&amp;"/"&amp;RelationTable[[#This Row],[Method]]</calculatedColumnFormula>
    </tableColumn>
    <tableColumn id="14" name="RELID" dataDxfId="374">
      <calculatedColumnFormula>RelationTable[[#This Row],[No]]</calculatedColumnFormula>
    </tableColumn>
    <tableColumn id="3" name="Resource" dataDxfId="373"/>
    <tableColumn id="4" name="Relate Resource" dataDxfId="372"/>
    <tableColumn id="12" name="ID" dataDxfId="371">
      <calculatedColumnFormula>RelationTable[[#This Row],[No]]</calculatedColumnFormula>
    </tableColumn>
    <tableColumn id="2" name="Resource Id" dataDxfId="370">
      <calculatedColumnFormula>IF(RelationTable[[#This Row],[No]]="id","resource",VLOOKUP(RelationTable[Resource],CHOOSE({1,2},ResourceTable[Name],ResourceTable[No]),2,0))</calculatedColumnFormula>
    </tableColumn>
    <tableColumn id="5" name="Name" dataDxfId="369"/>
    <tableColumn id="6" name="Description" dataDxfId="368"/>
    <tableColumn id="7" name="Method" dataDxfId="367"/>
    <tableColumn id="8" name="Type" dataDxfId="366"/>
    <tableColumn id="10" name="Relate Id" dataDxfId="365">
      <calculatedColumnFormula>VLOOKUP(RelationTable[Relate Resource],CHOOSE({1,2},ResourceTable[Name],ResourceTable[No]),2,0)</calculatedColumnFormula>
    </tableColumn>
    <tableColumn id="9" name="RID" dataDxfId="364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63">
  <autoFilter ref="P1:W16"/>
  <tableColumns count="8">
    <tableColumn id="1" name="Primary" dataDxfId="362">
      <calculatedColumnFormula>'Table Seed Map'!$A$9&amp;"-"&amp;COUNTA($Q$1:ResourceScopes[[#This Row],[Resource for Scope]])-1</calculatedColumnFormula>
    </tableColumn>
    <tableColumn id="2" name="Resource for Scope" dataDxfId="361"/>
    <tableColumn id="8" name="ScopesDisplayNames" dataDxfId="360">
      <calculatedColumnFormula>ResourceScopes[[#This Row],[Resource for Scope]]&amp;"/"&amp;ResourceScopes[[#This Row],[Name]]</calculatedColumnFormula>
    </tableColumn>
    <tableColumn id="3" name="No" dataDxfId="359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8">
      <calculatedColumnFormula>IFERROR(VLOOKUP(ResourceScopes[[#This Row],[Resource for Scope]],CHOOSE({1,2},ResourceTable[Name],ResourceTable[No]),2,0),"resource")</calculatedColumnFormula>
    </tableColumn>
    <tableColumn id="4" name="Name" dataDxfId="357"/>
    <tableColumn id="5" name="Description" dataDxfId="356"/>
    <tableColumn id="6" name="Method" dataDxfId="35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D58" workbookViewId="0">
      <selection activeCell="F75" sqref="F75:F7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1071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1831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1270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1677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1691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1698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1271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947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948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896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897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1052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904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1610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1620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1940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2000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  <row r="75" spans="1:10" x14ac:dyDescent="0.25">
      <c r="A75" s="5" t="s">
        <v>2084</v>
      </c>
      <c r="B75" s="8" t="str">
        <f>Tables[Name]</f>
        <v>shift</v>
      </c>
      <c r="C75" s="8" t="str">
        <f>IF(RIGHT(Tables[Name],3)="ies",MID(Tables[Name],1,LEN(Tables[Name])-3)&amp;"y",IF(RIGHT(Tables[Name],1)="s",MID(Tables[Name],1,LEN(Tables[Name])-1),Tables[Name]))</f>
        <v>shift</v>
      </c>
      <c r="D75" s="8" t="str">
        <f>"Milestone\SS\Model"</f>
        <v>Milestone\SS\Model</v>
      </c>
      <c r="E75" s="8" t="str">
        <f>SUBSTITUTE(PROPER(Tables[Singular Name]),"_","")</f>
        <v>Shift</v>
      </c>
      <c r="F75" s="8" t="str">
        <f>"php artisan make:migration create_"&amp;Tables[Table]&amp;"_table --create="&amp;Tables[Table]</f>
        <v>php artisan make:migration create_shift_table --create=shift</v>
      </c>
      <c r="G75" s="8" t="str">
        <f>"php artisan make:model "&amp;Tables[Class Name]</f>
        <v>php artisan make:model Shift</v>
      </c>
      <c r="H75" s="8" t="str">
        <f>"protected $table = '"&amp;Tables[Table]&amp;"';"</f>
        <v>protected $table = 'shift';</v>
      </c>
      <c r="I75" s="8" t="str">
        <f>"php artisan make:seed "&amp;Tables[Class Name]&amp;"TableSeeder"</f>
        <v>php artisan make:seed ShiftTableSeeder</v>
      </c>
      <c r="J75" s="8" t="str">
        <f>Tables[Class Name]&amp;"TableSeeder"&amp;"::class,"</f>
        <v>ShiftTableSeeder::class,</v>
      </c>
    </row>
    <row r="76" spans="1:10" x14ac:dyDescent="0.25">
      <c r="A76" s="5" t="s">
        <v>2100</v>
      </c>
      <c r="B76" s="8" t="str">
        <f>Tables[Name]</f>
        <v>shift_transactions</v>
      </c>
      <c r="C76" s="8" t="str">
        <f>IF(RIGHT(Tables[Name],3)="ies",MID(Tables[Name],1,LEN(Tables[Name])-3)&amp;"y",IF(RIGHT(Tables[Name],1)="s",MID(Tables[Name],1,LEN(Tables[Name])-1),Tables[Name]))</f>
        <v>shift_transaction</v>
      </c>
      <c r="D76" s="8" t="str">
        <f>"Milestone\SS\Model"</f>
        <v>Milestone\SS\Model</v>
      </c>
      <c r="E76" s="8" t="str">
        <f>SUBSTITUTE(PROPER(Tables[Singular Name]),"_","")</f>
        <v>ShiftTransaction</v>
      </c>
      <c r="F76" s="8" t="str">
        <f>"php artisan make:migration create_"&amp;Tables[Table]&amp;"_table --create="&amp;Tables[Table]</f>
        <v>php artisan make:migration create_shift_transactions_table --create=shift_transactions</v>
      </c>
      <c r="G76" s="8" t="str">
        <f>"php artisan make:model "&amp;Tables[Class Name]</f>
        <v>php artisan make:model ShiftTransaction</v>
      </c>
      <c r="H76" s="8" t="str">
        <f>"protected $table = '"&amp;Tables[Table]&amp;"';"</f>
        <v>protected $table = 'shift_transactions';</v>
      </c>
      <c r="I76" s="8" t="str">
        <f>"php artisan make:seed "&amp;Tables[Class Name]&amp;"TableSeeder"</f>
        <v>php artisan make:seed ShiftTransactionTableSeeder</v>
      </c>
      <c r="J76" s="8" t="str">
        <f>Tables[Class Name]&amp;"TableSeeder"&amp;"::class,"</f>
        <v>ShiftTransactionTableSeeder::class,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" sqref="H2:H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31" si="0">IFERROR($A1+1,1)</f>
        <v>1</v>
      </c>
      <c r="B2" s="1" t="s">
        <v>1618</v>
      </c>
      <c r="C2" s="8" t="str">
        <f>MID(MigrationRenamer[Filename],26,LEN(MigrationRenamer[Filename])-35)</f>
        <v>setup</v>
      </c>
      <c r="D2" s="8" t="str">
        <f t="shared" ref="D2:D31" si="1">"2020_01_16_"</f>
        <v>2020_01_16_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2020_01_16_000046_create_setup_table.php</v>
      </c>
      <c r="H2" s="8" t="str">
        <f>IFERROR("ren "&amp;MigrationRenamer[Filename]&amp;" "&amp;MigrationRenamer[New Name],"del "&amp;MigrationRenamer[Filename])</f>
        <v>ren 2019_03_28_000046_create_setup_table.php 2020_01_16_000046_create_setup_table.php</v>
      </c>
    </row>
    <row r="3" spans="1:8" x14ac:dyDescent="0.25">
      <c r="A3" s="32">
        <f t="shared" si="0"/>
        <v>2</v>
      </c>
      <c r="B3" s="1" t="s">
        <v>1857</v>
      </c>
      <c r="C3" s="8" t="str">
        <f>MID(MigrationRenamer[Filename],26,LEN(MigrationRenamer[Filename])-35)</f>
        <v>menu_types</v>
      </c>
      <c r="D3" s="8" t="str">
        <f t="shared" si="1"/>
        <v>2020_01_16_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2020_01_16_000047_create_menu_types_table.php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2020_01_16_000047_create_menu_types_table.php</v>
      </c>
    </row>
    <row r="4" spans="1:8" x14ac:dyDescent="0.25">
      <c r="A4" s="32">
        <f t="shared" si="0"/>
        <v>3</v>
      </c>
      <c r="B4" s="1" t="s">
        <v>1858</v>
      </c>
      <c r="C4" s="8" t="str">
        <f>MID(MigrationRenamer[Filename],26,LEN(MigrationRenamer[Filename])-35)</f>
        <v>menu</v>
      </c>
      <c r="D4" s="8" t="str">
        <f t="shared" si="1"/>
        <v>2020_01_16_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2020_01_16_000048_create_menu_table.php</v>
      </c>
      <c r="H4" s="8" t="str">
        <f>IFERROR("ren "&amp;MigrationRenamer[Filename]&amp;" "&amp;MigrationRenamer[New Name],"del "&amp;MigrationRenamer[Filename])</f>
        <v>ren 2019_03_28_000048_create_menu_table.php 2020_01_16_000048_create_menu_table.php</v>
      </c>
    </row>
    <row r="5" spans="1:8" x14ac:dyDescent="0.25">
      <c r="A5" s="32">
        <f t="shared" si="0"/>
        <v>4</v>
      </c>
      <c r="B5" s="1" t="s">
        <v>1859</v>
      </c>
      <c r="C5" s="8" t="str">
        <f>MID(MigrationRenamer[Filename],26,LEN(MigrationRenamer[Filename])-35)</f>
        <v>settings</v>
      </c>
      <c r="D5" s="8" t="str">
        <f t="shared" si="1"/>
        <v>2020_01_16_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2020_01_16_000049_create_settings_table.php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2020_01_16_000049_create_settings_table.php</v>
      </c>
    </row>
    <row r="6" spans="1:8" x14ac:dyDescent="0.25">
      <c r="A6" s="32">
        <f t="shared" si="0"/>
        <v>5</v>
      </c>
      <c r="B6" s="1" t="s">
        <v>1860</v>
      </c>
      <c r="C6" s="8" t="str">
        <f>MID(MigrationRenamer[Filename],26,LEN(MigrationRenamer[Filename])-35)</f>
        <v>fiscalyearmaster</v>
      </c>
      <c r="D6" s="8" t="str">
        <f t="shared" si="1"/>
        <v>2020_01_16_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2020_01_16_000050_create_fiscalyearmaster_table.php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2020_01_16_000050_create_fiscalyearmaster_table.php</v>
      </c>
    </row>
    <row r="7" spans="1:8" x14ac:dyDescent="0.25">
      <c r="A7" s="32">
        <f t="shared" si="0"/>
        <v>6</v>
      </c>
      <c r="B7" s="1" t="s">
        <v>1943</v>
      </c>
      <c r="C7" s="8" t="str">
        <f>MID(MigrationRenamer[Filename],26,LEN(MigrationRenamer[Filename])-35)</f>
        <v>product_group_master</v>
      </c>
      <c r="D7" s="8" t="str">
        <f t="shared" si="1"/>
        <v>2020_01_16_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2020_01_16_000051_create_product_group_master_table.php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2020_01_16_000051_create_product_group_master_table.php</v>
      </c>
    </row>
    <row r="8" spans="1:8" x14ac:dyDescent="0.25">
      <c r="A8" s="32">
        <f t="shared" si="0"/>
        <v>7</v>
      </c>
      <c r="B8" s="1" t="s">
        <v>1944</v>
      </c>
      <c r="C8" s="8" t="str">
        <f>MID(MigrationRenamer[Filename],26,LEN(MigrationRenamer[Filename])-35)</f>
        <v>products</v>
      </c>
      <c r="D8" s="8" t="str">
        <f t="shared" si="1"/>
        <v>2020_01_16_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2020_01_16_000052_create_products_table.php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2020_01_16_000052_create_products_table.php</v>
      </c>
    </row>
    <row r="9" spans="1:8" x14ac:dyDescent="0.25">
      <c r="A9" s="32">
        <f t="shared" si="0"/>
        <v>8</v>
      </c>
      <c r="B9" s="1" t="s">
        <v>1945</v>
      </c>
      <c r="C9" s="8" t="str">
        <f>MID(MigrationRenamer[Filename],26,LEN(MigrationRenamer[Filename])-35)</f>
        <v>product_groups</v>
      </c>
      <c r="D9" s="8" t="str">
        <f t="shared" si="1"/>
        <v>2020_01_16_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2020_01_16_000053_create_product_groups_table.php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2020_01_16_000053_create_product_groups_table.php</v>
      </c>
    </row>
    <row r="10" spans="1:8" x14ac:dyDescent="0.25">
      <c r="A10" s="32">
        <f t="shared" si="0"/>
        <v>9</v>
      </c>
      <c r="B10" s="1" t="s">
        <v>1946</v>
      </c>
      <c r="C10" s="8" t="str">
        <f>MID(MigrationRenamer[Filename],26,LEN(MigrationRenamer[Filename])-35)</f>
        <v>product_images</v>
      </c>
      <c r="D10" s="8" t="str">
        <f t="shared" si="1"/>
        <v>2020_01_16_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2020_01_16_000054_create_product_images_table.php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2020_01_16_000054_create_product_images_table.php</v>
      </c>
    </row>
    <row r="11" spans="1:8" x14ac:dyDescent="0.25">
      <c r="A11" s="32">
        <f t="shared" si="0"/>
        <v>10</v>
      </c>
      <c r="B11" s="1" t="s">
        <v>1947</v>
      </c>
      <c r="C11" s="8" t="str">
        <f>MID(MigrationRenamer[Filename],26,LEN(MigrationRenamer[Filename])-35)</f>
        <v>pricelist</v>
      </c>
      <c r="D11" s="8" t="str">
        <f t="shared" si="1"/>
        <v>2020_01_16_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2020_01_16_000055_create_pricelist_table.php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2020_01_16_000055_create_pricelist_table.php</v>
      </c>
    </row>
    <row r="12" spans="1:8" x14ac:dyDescent="0.25">
      <c r="A12" s="32">
        <f t="shared" si="0"/>
        <v>11</v>
      </c>
      <c r="B12" s="1" t="s">
        <v>1948</v>
      </c>
      <c r="C12" s="8" t="str">
        <f>MID(MigrationRenamer[Filename],26,LEN(MigrationRenamer[Filename])-35)</f>
        <v>pricelist_products</v>
      </c>
      <c r="D12" s="8" t="str">
        <f t="shared" si="1"/>
        <v>2020_01_16_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2020_01_16_000056_create_pricelist_products_table.php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2020_01_16_000056_create_pricelist_products_table.php</v>
      </c>
    </row>
    <row r="13" spans="1:8" x14ac:dyDescent="0.25">
      <c r="A13" s="32">
        <f t="shared" si="0"/>
        <v>12</v>
      </c>
      <c r="B13" s="1" t="s">
        <v>1949</v>
      </c>
      <c r="C13" s="8" t="str">
        <f>MID(MigrationRenamer[Filename],26,LEN(MigrationRenamer[Filename])-35)</f>
        <v>functiondetails</v>
      </c>
      <c r="D13" s="8" t="str">
        <f t="shared" si="1"/>
        <v>2020_01_16_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2020_01_16_000057_create_functiondetails_table.php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2020_01_16_000057_create_functiondetails_table.php</v>
      </c>
    </row>
    <row r="14" spans="1:8" x14ac:dyDescent="0.25">
      <c r="A14" s="32">
        <f t="shared" si="0"/>
        <v>13</v>
      </c>
      <c r="B14" s="1" t="s">
        <v>1861</v>
      </c>
      <c r="C14" s="8" t="str">
        <f>MID(MigrationRenamer[Filename],26,LEN(MigrationRenamer[Filename])-35)</f>
        <v>stores</v>
      </c>
      <c r="D14" s="8" t="str">
        <f t="shared" si="1"/>
        <v>2020_01_16_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2020_01_16_000058_create_stores_table.php</v>
      </c>
      <c r="H14" s="8" t="str">
        <f>IFERROR("ren "&amp;MigrationRenamer[Filename]&amp;" "&amp;MigrationRenamer[New Name],"del "&amp;MigrationRenamer[Filename])</f>
        <v>ren 2019_03_28_000058_create_stores_table.php 2020_01_16_000058_create_stores_table.php</v>
      </c>
    </row>
    <row r="15" spans="1:8" x14ac:dyDescent="0.25">
      <c r="A15" s="32">
        <f t="shared" si="0"/>
        <v>14</v>
      </c>
      <c r="B15" s="1" t="s">
        <v>1862</v>
      </c>
      <c r="C15" s="8" t="str">
        <f>MID(MigrationRenamer[Filename],26,LEN(MigrationRenamer[Filename])-35)</f>
        <v>areas</v>
      </c>
      <c r="D15" s="8" t="str">
        <f t="shared" si="1"/>
        <v>2020_01_16_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2020_01_16_000059_create_areas_table.php</v>
      </c>
      <c r="H15" s="8" t="str">
        <f>IFERROR("ren "&amp;MigrationRenamer[Filename]&amp;" "&amp;MigrationRenamer[New Name],"del "&amp;MigrationRenamer[Filename])</f>
        <v>ren 2019_03_28_000059_create_areas_table.php 2020_01_16_000059_create_areas_table.php</v>
      </c>
    </row>
    <row r="16" spans="1:8" x14ac:dyDescent="0.25">
      <c r="A16" s="32">
        <f t="shared" si="0"/>
        <v>15</v>
      </c>
      <c r="B16" s="1" t="s">
        <v>1863</v>
      </c>
      <c r="C16" s="8" t="str">
        <f>MID(MigrationRenamer[Filename],26,LEN(MigrationRenamer[Filename])-35)</f>
        <v>area_users</v>
      </c>
      <c r="D16" s="8" t="str">
        <f t="shared" si="1"/>
        <v>2020_01_16_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2020_01_16_000060_create_area_users_table.php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2020_01_16_000060_create_area_users_table.php</v>
      </c>
    </row>
    <row r="17" spans="1:8" x14ac:dyDescent="0.25">
      <c r="A17" s="32">
        <f t="shared" si="0"/>
        <v>16</v>
      </c>
      <c r="B17" s="1" t="s">
        <v>1864</v>
      </c>
      <c r="C17" s="8" t="str">
        <f>MID(MigrationRenamer[Filename],26,LEN(MigrationRenamer[Filename])-35)</f>
        <v>user_settings</v>
      </c>
      <c r="D17" s="8" t="str">
        <f t="shared" si="1"/>
        <v>2020_01_16_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2020_01_16_000061_create_user_settings_table.php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2020_01_16_000061_create_user_settings_table.php</v>
      </c>
    </row>
    <row r="18" spans="1:8" x14ac:dyDescent="0.25">
      <c r="A18" s="32">
        <f t="shared" si="0"/>
        <v>17</v>
      </c>
      <c r="B18" s="1" t="s">
        <v>1865</v>
      </c>
      <c r="C18" s="8" t="str">
        <f>MID(MigrationRenamer[Filename],26,LEN(MigrationRenamer[Filename])-35)</f>
        <v>user_store_area</v>
      </c>
      <c r="D18" s="8" t="str">
        <f t="shared" si="1"/>
        <v>2020_01_16_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2020_01_16_000062_create_user_store_area_table.php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2020_01_16_000062_create_user_store_area_table.php</v>
      </c>
    </row>
    <row r="19" spans="1:8" x14ac:dyDescent="0.25">
      <c r="A19" s="32">
        <f t="shared" si="0"/>
        <v>18</v>
      </c>
      <c r="B19" s="1" t="s">
        <v>1950</v>
      </c>
      <c r="C19" s="8" t="str">
        <f>MID(MigrationRenamer[Filename],26,LEN(MigrationRenamer[Filename])-35)</f>
        <v>sales_order</v>
      </c>
      <c r="D19" s="8" t="str">
        <f t="shared" si="1"/>
        <v>2020_01_16_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2020_01_16_000063_create_sales_order_table.php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2020_01_16_000063_create_sales_order_table.php</v>
      </c>
    </row>
    <row r="20" spans="1:8" x14ac:dyDescent="0.25">
      <c r="A20" s="32">
        <f t="shared" si="0"/>
        <v>19</v>
      </c>
      <c r="B20" s="1" t="s">
        <v>1951</v>
      </c>
      <c r="C20" s="8" t="str">
        <f>MID(MigrationRenamer[Filename],26,LEN(MigrationRenamer[Filename])-35)</f>
        <v>sales_order_items</v>
      </c>
      <c r="D20" s="8" t="str">
        <f t="shared" si="1"/>
        <v>2020_01_16_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2020_01_16_000064_create_sales_order_items_table.php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2020_01_16_000064_create_sales_order_items_table.php</v>
      </c>
    </row>
    <row r="21" spans="1:8" x14ac:dyDescent="0.25">
      <c r="A21" s="32">
        <f t="shared" si="0"/>
        <v>20</v>
      </c>
      <c r="B21" s="1" t="s">
        <v>1952</v>
      </c>
      <c r="C21" s="8" t="str">
        <f>MID(MigrationRenamer[Filename],26,LEN(MigrationRenamer[Filename])-35)</f>
        <v>transactions</v>
      </c>
      <c r="D21" s="8" t="str">
        <f t="shared" si="1"/>
        <v>2020_01_16_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2020_01_16_000065_create_transactions_table.php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2020_01_16_000065_create_transactions_table.php</v>
      </c>
    </row>
    <row r="22" spans="1:8" x14ac:dyDescent="0.25">
      <c r="A22" s="32">
        <f t="shared" si="0"/>
        <v>21</v>
      </c>
      <c r="B22" s="1" t="s">
        <v>1953</v>
      </c>
      <c r="C22" s="8" t="str">
        <f>MID(MigrationRenamer[Filename],26,LEN(MigrationRenamer[Filename])-35)</f>
        <v>transaction_details</v>
      </c>
      <c r="D22" s="8" t="str">
        <f t="shared" si="1"/>
        <v>2020_01_16_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2020_01_16_000066_create_transaction_details_table.php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2020_01_16_000066_create_transaction_details_table.php</v>
      </c>
    </row>
    <row r="23" spans="1:8" x14ac:dyDescent="0.25">
      <c r="A23" s="32">
        <f t="shared" si="0"/>
        <v>22</v>
      </c>
      <c r="B23" s="1" t="s">
        <v>1954</v>
      </c>
      <c r="C23" s="8" t="str">
        <f>MID(MigrationRenamer[Filename],26,LEN(MigrationRenamer[Filename])-35)</f>
        <v>d_data</v>
      </c>
      <c r="D23" s="8" t="str">
        <f t="shared" si="1"/>
        <v>2020_01_16_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2020_01_16_000067_create_d_data_table.php</v>
      </c>
      <c r="H23" s="8" t="str">
        <f>IFERROR("ren "&amp;MigrationRenamer[Filename]&amp;" "&amp;MigrationRenamer[New Name],"del "&amp;MigrationRenamer[Filename])</f>
        <v>ren 2019_03_28_000067_create_d_data_table.php 2020_01_16_000067_create_d_data_table.php</v>
      </c>
    </row>
    <row r="24" spans="1:8" x14ac:dyDescent="0.25">
      <c r="A24" s="32">
        <f t="shared" si="0"/>
        <v>23</v>
      </c>
      <c r="B24" s="1" t="s">
        <v>1866</v>
      </c>
      <c r="C24" s="8" t="str">
        <f>MID(MigrationRenamer[Filename],26,LEN(MigrationRenamer[Filename])-35)</f>
        <v>stock_transfer</v>
      </c>
      <c r="D24" s="8" t="str">
        <f t="shared" si="1"/>
        <v>2020_01_16_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2020_01_16_000068_create_stock_transfer_table.php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2020_01_16_000068_create_stock_transfer_table.php</v>
      </c>
    </row>
    <row r="25" spans="1:8" x14ac:dyDescent="0.25">
      <c r="A25" s="32">
        <f t="shared" si="0"/>
        <v>24</v>
      </c>
      <c r="B25" s="1" t="s">
        <v>1867</v>
      </c>
      <c r="C25" s="8" t="str">
        <f>MID(MigrationRenamer[Filename],26,LEN(MigrationRenamer[Filename])-35)</f>
        <v>receipts</v>
      </c>
      <c r="D25" s="8" t="str">
        <f t="shared" si="1"/>
        <v>2020_01_16_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2020_01_16_000069_create_receipts_table.php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2020_01_16_000069_create_receipts_table.php</v>
      </c>
    </row>
    <row r="26" spans="1:8" x14ac:dyDescent="0.25">
      <c r="A26" s="32">
        <f t="shared" si="0"/>
        <v>25</v>
      </c>
      <c r="B26" s="1" t="s">
        <v>1868</v>
      </c>
      <c r="C26" s="8" t="str">
        <f>MID(MigrationRenamer[Filename],26,LEN(MigrationRenamer[Filename])-35)</f>
        <v>fn_reserves</v>
      </c>
      <c r="D26" s="8" t="str">
        <f t="shared" si="1"/>
        <v>2020_01_16_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2020_01_16_000070_create_fn_reserves_table.php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2020_01_16_000070_create_fn_reserves_table.php</v>
      </c>
    </row>
    <row r="27" spans="1:8" x14ac:dyDescent="0.25">
      <c r="A27" s="32">
        <f t="shared" si="0"/>
        <v>26</v>
      </c>
      <c r="B27" s="1" t="s">
        <v>1869</v>
      </c>
      <c r="C27" s="8" t="str">
        <f>MID(MigrationRenamer[Filename],26,LEN(MigrationRenamer[Filename])-35)</f>
        <v>w_bin</v>
      </c>
      <c r="D27" s="8" t="str">
        <f t="shared" si="1"/>
        <v>2020_01_16_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2020_01_16_000071_create_w_bin_table.php</v>
      </c>
      <c r="H27" s="8" t="str">
        <f>IFERROR("ren "&amp;MigrationRenamer[Filename]&amp;" "&amp;MigrationRenamer[New Name],"del "&amp;MigrationRenamer[Filename])</f>
        <v>ren 2019_03_28_000071_create_w_bin_table.php 2020_01_16_000071_create_w_bin_table.php</v>
      </c>
    </row>
    <row r="28" spans="1:8" x14ac:dyDescent="0.25">
      <c r="A28" s="32">
        <f t="shared" si="0"/>
        <v>27</v>
      </c>
      <c r="B28" s="1" t="s">
        <v>1999</v>
      </c>
      <c r="C28" s="8" t="str">
        <f>MID(MigrationRenamer[Filename],26,LEN(MigrationRenamer[Filename])-35)</f>
        <v>user_executive</v>
      </c>
      <c r="D28" s="8" t="str">
        <f t="shared" si="1"/>
        <v>2020_01_16_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2020_01_16_000072_create_user_executive_table.php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2020_01_16_000072_create_user_executive_table.php</v>
      </c>
    </row>
    <row r="29" spans="1:8" x14ac:dyDescent="0.25">
      <c r="A29" s="32">
        <f t="shared" si="0"/>
        <v>28</v>
      </c>
      <c r="B29" s="1" t="s">
        <v>2114</v>
      </c>
      <c r="C29" s="8" t="str">
        <f>MID(MigrationRenamer[Filename],26,LEN(MigrationRenamer[Filename])-35)</f>
        <v>printings</v>
      </c>
      <c r="D29" s="8" t="str">
        <f t="shared" si="1"/>
        <v>2020_01_16_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_create_printings_table.php</v>
      </c>
      <c r="G29" s="8" t="str">
        <f>MigrationRenamer[Date Part]&amp;MigrationRenamer[Sequence]&amp;MigrationRenamer[Name Part]</f>
        <v>2020_01_16_000073_create_printings_table.php</v>
      </c>
      <c r="H29" s="8" t="str">
        <f>IFERROR("ren "&amp;MigrationRenamer[Filename]&amp;" "&amp;MigrationRenamer[New Name],"del "&amp;MigrationRenamer[Filename])</f>
        <v>ren 2019_03_28_000073_create_printings_table.php 2020_01_16_000073_create_printings_table.php</v>
      </c>
    </row>
    <row r="30" spans="1:8" x14ac:dyDescent="0.25">
      <c r="A30" s="32">
        <f t="shared" si="0"/>
        <v>29</v>
      </c>
      <c r="B30" s="1" t="s">
        <v>2115</v>
      </c>
      <c r="C30" s="8" t="str">
        <f>MID(MigrationRenamer[Filename],26,LEN(MigrationRenamer[Filename])-35)</f>
        <v>shift</v>
      </c>
      <c r="D30" s="8" t="str">
        <f t="shared" si="1"/>
        <v>2020_01_16_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_create_shift_table.php</v>
      </c>
      <c r="G30" s="8" t="str">
        <f>MigrationRenamer[Date Part]&amp;MigrationRenamer[Sequence]&amp;MigrationRenamer[Name Part]</f>
        <v>2020_01_16_000074_create_shift_table.php</v>
      </c>
      <c r="H30" s="8" t="str">
        <f>IFERROR("ren "&amp;MigrationRenamer[Filename]&amp;" "&amp;MigrationRenamer[New Name],"del "&amp;MigrationRenamer[Filename])</f>
        <v>ren 2020_01_16_173831_create_shift_table.php 2020_01_16_000074_create_shift_table.php</v>
      </c>
    </row>
    <row r="31" spans="1:8" x14ac:dyDescent="0.25">
      <c r="A31" s="32">
        <f t="shared" si="0"/>
        <v>30</v>
      </c>
      <c r="B31" s="1" t="s">
        <v>2116</v>
      </c>
      <c r="C31" s="8" t="str">
        <f>MID(MigrationRenamer[Filename],26,LEN(MigrationRenamer[Filename])-35)</f>
        <v>shift_transactions</v>
      </c>
      <c r="D31" s="8" t="str">
        <f t="shared" si="1"/>
        <v>2020_01_16_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_create_shift_transactions_table.php</v>
      </c>
      <c r="G31" s="8" t="str">
        <f>MigrationRenamer[Date Part]&amp;MigrationRenamer[Sequence]&amp;MigrationRenamer[Name Part]</f>
        <v>2020_01_16_000075_create_shift_transactions_table.php</v>
      </c>
      <c r="H31" s="8" t="str">
        <f>IFERROR("ren "&amp;MigrationRenamer[Filename]&amp;" "&amp;MigrationRenamer[New Name],"del "&amp;MigrationRenamer[Filename])</f>
        <v>ren 2020_01_16_173859_create_shift_transactions_table.php 2020_01_16_000075_create_shift_transactions_table.php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1277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1295</v>
      </c>
      <c r="G3" s="64" t="s">
        <v>1376</v>
      </c>
      <c r="H3" s="64" t="s">
        <v>1295</v>
      </c>
      <c r="I3" s="64" t="s">
        <v>23</v>
      </c>
      <c r="J3" s="64">
        <v>20</v>
      </c>
      <c r="K3" s="58">
        <f>ResourceList[No]</f>
        <v>322101</v>
      </c>
      <c r="M3" s="4" t="s">
        <v>1417</v>
      </c>
      <c r="N3" s="7">
        <f>VLOOKUP(ListExtras[[#This Row],[List Name]],ResourceList[[ListDisplayName]:[No]],2,0)</f>
        <v>322103</v>
      </c>
      <c r="O3" s="4"/>
      <c r="P3" s="4" t="s">
        <v>1403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1406</v>
      </c>
      <c r="G4" s="64" t="s">
        <v>1407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1417</v>
      </c>
      <c r="N4" s="7">
        <f>VLOOKUP(ListExtras[[#This Row],[List Name]],ResourceList[[ListDisplayName]:[No]],2,0)</f>
        <v>322103</v>
      </c>
      <c r="O4" s="4"/>
      <c r="P4" s="4" t="s">
        <v>1404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1374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1286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1415</v>
      </c>
      <c r="G5" s="64" t="s">
        <v>1416</v>
      </c>
      <c r="H5" s="64" t="s">
        <v>1304</v>
      </c>
      <c r="I5" s="64" t="s">
        <v>1446</v>
      </c>
      <c r="J5" s="64">
        <v>50</v>
      </c>
      <c r="K5" s="58">
        <f>ResourceList[No]</f>
        <v>322103</v>
      </c>
      <c r="M5" s="4" t="s">
        <v>1436</v>
      </c>
      <c r="N5" s="7">
        <f>VLOOKUP(ListExtras[[#This Row],[List Name]],ResourceList[[ListDisplayName]:[No]],2,0)</f>
        <v>322104</v>
      </c>
      <c r="O5" s="4" t="s">
        <v>2068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1408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1356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1433</v>
      </c>
      <c r="G6" s="64" t="s">
        <v>1434</v>
      </c>
      <c r="H6" s="64" t="s">
        <v>1435</v>
      </c>
      <c r="I6" s="64" t="s">
        <v>23</v>
      </c>
      <c r="J6" s="64">
        <v>50</v>
      </c>
      <c r="K6" s="58">
        <f>ResourceList[No]</f>
        <v>322104</v>
      </c>
      <c r="M6" s="4" t="s">
        <v>1497</v>
      </c>
      <c r="N6" s="7">
        <f>VLOOKUP(ListExtras[[#This Row],[List Name]],ResourceList[[ListDisplayName]:[No]],2,0)</f>
        <v>322105</v>
      </c>
      <c r="O6" s="4"/>
      <c r="P6" s="4" t="s">
        <v>1498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1408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1409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1408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1287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1495</v>
      </c>
      <c r="G7" s="64" t="s">
        <v>1496</v>
      </c>
      <c r="H7" s="64" t="s">
        <v>1492</v>
      </c>
      <c r="I7" s="64" t="s">
        <v>1446</v>
      </c>
      <c r="J7" s="64">
        <v>50</v>
      </c>
      <c r="K7" s="58">
        <f>ResourceList[No]</f>
        <v>322105</v>
      </c>
      <c r="M7" s="4" t="s">
        <v>1497</v>
      </c>
      <c r="N7" s="7">
        <f>VLOOKUP(ListExtras[[#This Row],[List Name]],ResourceList[[ListDisplayName]:[No]],2,0)</f>
        <v>322105</v>
      </c>
      <c r="O7" s="4"/>
      <c r="P7" s="4" t="s">
        <v>1499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1408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1412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1408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1410</v>
      </c>
      <c r="AY7" s="64" t="s">
        <v>1409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1284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1526</v>
      </c>
      <c r="G8" s="64" t="s">
        <v>1527</v>
      </c>
      <c r="H8" s="64" t="s">
        <v>1284</v>
      </c>
      <c r="I8" s="64" t="s">
        <v>23</v>
      </c>
      <c r="J8" s="64">
        <v>50</v>
      </c>
      <c r="K8" s="58">
        <f>ResourceList[No]</f>
        <v>322106</v>
      </c>
      <c r="M8" s="4" t="s">
        <v>1497</v>
      </c>
      <c r="N8" s="7">
        <f>VLOOKUP(ListExtras[[#This Row],[List Name]],ResourceList[[ListDisplayName]:[No]],2,0)</f>
        <v>322105</v>
      </c>
      <c r="O8" s="4"/>
      <c r="P8" s="4" t="s">
        <v>1500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1404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1408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1411</v>
      </c>
      <c r="AY8" s="64" t="s">
        <v>1412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1283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1530</v>
      </c>
      <c r="G9" s="64" t="s">
        <v>1531</v>
      </c>
      <c r="H9" s="64" t="s">
        <v>1301</v>
      </c>
      <c r="I9" s="64" t="s">
        <v>23</v>
      </c>
      <c r="J9" s="64">
        <v>50</v>
      </c>
      <c r="K9" s="58">
        <f>ResourceList[No]</f>
        <v>322107</v>
      </c>
      <c r="M9" s="4" t="s">
        <v>1746</v>
      </c>
      <c r="N9" s="8">
        <f>VLOOKUP(ListExtras[[#This Row],[List Name]],ResourceList[[ListDisplayName]:[No]],2,0)</f>
        <v>322108</v>
      </c>
      <c r="O9" s="5"/>
      <c r="P9" s="4" t="s">
        <v>1738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1403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1404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1714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1745</v>
      </c>
      <c r="G10" s="78" t="s">
        <v>1753</v>
      </c>
      <c r="H10" s="78" t="s">
        <v>1716</v>
      </c>
      <c r="I10" s="78" t="s">
        <v>1747</v>
      </c>
      <c r="J10" s="78">
        <v>15</v>
      </c>
      <c r="K10" s="32">
        <f>ResourceList[No]</f>
        <v>322108</v>
      </c>
      <c r="M10" s="4" t="s">
        <v>1782</v>
      </c>
      <c r="N10" s="8">
        <f>VLOOKUP(ListExtras[[#This Row],[List Name]],ResourceList[[ListDisplayName]:[No]],2,0)</f>
        <v>322110</v>
      </c>
      <c r="O10" s="5"/>
      <c r="P10" s="4" t="s">
        <v>1776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1295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1403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1279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1752</v>
      </c>
      <c r="G11" s="78" t="s">
        <v>1754</v>
      </c>
      <c r="H11" s="78" t="s">
        <v>1755</v>
      </c>
      <c r="I11" s="78" t="s">
        <v>768</v>
      </c>
      <c r="J11" s="78">
        <v>50</v>
      </c>
      <c r="K11" s="32">
        <f>ResourceList[No]</f>
        <v>322109</v>
      </c>
      <c r="M11" s="4" t="s">
        <v>1782</v>
      </c>
      <c r="N11" s="8">
        <f>VLOOKUP(ListExtras[[#This Row],[List Name]],ResourceList[[ListDisplayName]:[No]],2,0)</f>
        <v>322110</v>
      </c>
      <c r="O11" s="5"/>
      <c r="P11" s="4" t="s">
        <v>1777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1497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1498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1633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1780</v>
      </c>
      <c r="G12" s="78" t="s">
        <v>1781</v>
      </c>
      <c r="H12" s="78" t="s">
        <v>1634</v>
      </c>
      <c r="I12" s="78" t="s">
        <v>858</v>
      </c>
      <c r="J12" s="78">
        <v>50</v>
      </c>
      <c r="K12" s="32">
        <f>ResourceList[No]</f>
        <v>322110</v>
      </c>
      <c r="M12" s="4" t="s">
        <v>1806</v>
      </c>
      <c r="N12" s="8">
        <f>VLOOKUP(ListExtras[[#This Row],[List Name]],ResourceList[[ListDisplayName]:[No]],2,0)</f>
        <v>322111</v>
      </c>
      <c r="O12" s="5" t="s">
        <v>1807</v>
      </c>
      <c r="P12" s="4" t="s">
        <v>1776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1499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1417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1356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1633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1804</v>
      </c>
      <c r="G13" s="78" t="s">
        <v>1805</v>
      </c>
      <c r="H13" s="78" t="s">
        <v>1634</v>
      </c>
      <c r="I13" s="78" t="s">
        <v>858</v>
      </c>
      <c r="J13" s="78">
        <v>50</v>
      </c>
      <c r="K13" s="32">
        <f>ResourceList[No]</f>
        <v>322111</v>
      </c>
      <c r="M13" s="4" t="s">
        <v>1806</v>
      </c>
      <c r="N13" s="8">
        <f>VLOOKUP(ListExtras[[#This Row],[List Name]],ResourceList[[ListDisplayName]:[No]],2,0)</f>
        <v>322111</v>
      </c>
      <c r="O13" s="5"/>
      <c r="P13" s="4" t="s">
        <v>1777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1500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1888</v>
      </c>
      <c r="G14" s="78" t="s">
        <v>1894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1897</v>
      </c>
      <c r="N14" s="8">
        <f>VLOOKUP(ListExtras[[#This Row],[List Name]],ResourceList[[ListDisplayName]:[No]],2,0)</f>
        <v>322112</v>
      </c>
      <c r="O14" s="4" t="s">
        <v>1897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1528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1411</v>
      </c>
      <c r="AY14" s="64" t="s">
        <v>1412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1895</v>
      </c>
      <c r="G15" s="78" t="s">
        <v>1896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1898</v>
      </c>
      <c r="N15" s="8">
        <f>VLOOKUP(ListExtras[[#This Row],[List Name]],ResourceList[[ListDisplayName]:[No]],2,0)</f>
        <v>322113</v>
      </c>
      <c r="O15" s="4" t="s">
        <v>1899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1410</v>
      </c>
      <c r="AY15" s="64" t="s">
        <v>1409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1926</v>
      </c>
      <c r="G16" s="78" t="s">
        <v>1927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1965</v>
      </c>
      <c r="N16" s="6">
        <f>VLOOKUP(ListExtras[[#This Row],[List Name]],ResourceList[[ListDisplayName]:[No]],2,0)</f>
        <v>322115</v>
      </c>
      <c r="O16" s="1"/>
      <c r="P16" s="1" t="s">
        <v>1966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1746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1738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1501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1500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1955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1962</v>
      </c>
      <c r="G17" s="13" t="s">
        <v>1963</v>
      </c>
      <c r="H17" s="13" t="s">
        <v>1957</v>
      </c>
      <c r="I17" s="13" t="s">
        <v>1964</v>
      </c>
      <c r="J17" s="78">
        <v>50</v>
      </c>
      <c r="K17" s="3">
        <f>ResourceList[No]</f>
        <v>322115</v>
      </c>
      <c r="M17" s="2" t="s">
        <v>1965</v>
      </c>
      <c r="N17" s="6">
        <f>VLOOKUP(ListExtras[[#This Row],[List Name]],ResourceList[[ListDisplayName]:[No]],2,0)</f>
        <v>322115</v>
      </c>
      <c r="O17" s="1"/>
      <c r="P17" s="1" t="s">
        <v>1967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1756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1283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1499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2001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2031</v>
      </c>
      <c r="G18" s="78" t="s">
        <v>2032</v>
      </c>
      <c r="H18" s="78" t="s">
        <v>2026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1782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1284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1498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1782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1776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1356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1782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1777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1528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1529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1806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1528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1806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1776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1528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1806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1777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1528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1356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1897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1529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1897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1900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1897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1409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1533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1898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1534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1898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1900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1746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1280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1738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1898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1409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1756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1529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2033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1756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1808</v>
      </c>
      <c r="AY30" s="78" t="s">
        <v>1627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2033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1756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1757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2033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1986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1782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1529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1782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1776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1782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1283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1777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1782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1768</v>
      </c>
      <c r="AY35" s="78" t="s">
        <v>950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1806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1529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1806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1776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1806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1283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1777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1806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1768</v>
      </c>
      <c r="AY39" s="78" t="s">
        <v>950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1897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1897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1901</v>
      </c>
      <c r="AY41" s="78" t="s">
        <v>1900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1898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1898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1901</v>
      </c>
      <c r="AY43" s="78" t="s">
        <v>1900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1928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1921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1928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1928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1929</v>
      </c>
      <c r="AY46" s="78" t="s">
        <v>1872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1928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1930</v>
      </c>
      <c r="AY47" s="78" t="s">
        <v>1828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1928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1356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1965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1968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1967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1965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1969</v>
      </c>
      <c r="AY50" s="13" t="s">
        <v>1900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1967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1965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1410</v>
      </c>
      <c r="AY51" s="13" t="s">
        <v>1409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1967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2033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2033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2011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2033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1356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1277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1378</v>
      </c>
      <c r="G3" s="64" t="s">
        <v>1379</v>
      </c>
      <c r="H3" s="64" t="s">
        <v>23</v>
      </c>
      <c r="I3" s="88"/>
      <c r="J3" s="63">
        <f>ResourceData[No]</f>
        <v>327101</v>
      </c>
      <c r="L3" s="2" t="s">
        <v>1478</v>
      </c>
      <c r="M3" s="9">
        <f>VLOOKUP(DataExtra[[#This Row],[Data Name]],ResourceData[[DataDisplayName]:[No]],2,0)</f>
        <v>327102</v>
      </c>
      <c r="N3" s="2"/>
      <c r="O3" s="2" t="s">
        <v>1404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1380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1381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1382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1286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1476</v>
      </c>
      <c r="G4" s="14" t="s">
        <v>1477</v>
      </c>
      <c r="H4" s="14" t="s">
        <v>1446</v>
      </c>
      <c r="I4" s="105"/>
      <c r="J4" s="106">
        <f>ResourceData[No]</f>
        <v>327102</v>
      </c>
      <c r="L4" s="2" t="s">
        <v>1478</v>
      </c>
      <c r="M4" s="9">
        <f>VLOOKUP(DataExtra[[#This Row],[Data Name]],ResourceData[[DataDisplayName]:[No]],2,0)</f>
        <v>327102</v>
      </c>
      <c r="N4" s="2"/>
      <c r="O4" s="2" t="s">
        <v>1403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1380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1382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1374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1287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1513</v>
      </c>
      <c r="G5" s="64" t="s">
        <v>1514</v>
      </c>
      <c r="H5" s="14" t="s">
        <v>1446</v>
      </c>
      <c r="I5" s="88"/>
      <c r="J5" s="63">
        <f>ResourceData[No]</f>
        <v>327103</v>
      </c>
      <c r="L5" s="2" t="s">
        <v>1515</v>
      </c>
      <c r="M5" s="7">
        <f>VLOOKUP(DataExtra[[#This Row],[Data Name]],ResourceData[[DataDisplayName]:[No]],2,0)</f>
        <v>327103</v>
      </c>
      <c r="N5" s="4"/>
      <c r="O5" s="2" t="s">
        <v>1498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1478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1479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1356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1714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1732</v>
      </c>
      <c r="G6" s="78" t="s">
        <v>1733</v>
      </c>
      <c r="H6" s="78" t="s">
        <v>1734</v>
      </c>
      <c r="I6" s="117"/>
      <c r="J6" s="116">
        <f>ResourceData[No]</f>
        <v>327104</v>
      </c>
      <c r="L6" s="2" t="s">
        <v>1515</v>
      </c>
      <c r="M6" s="7">
        <f>VLOOKUP(DataExtra[[#This Row],[Data Name]],ResourceData[[DataDisplayName]:[No]],2,0)</f>
        <v>327103</v>
      </c>
      <c r="N6" s="4"/>
      <c r="O6" s="2" t="s">
        <v>1499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1515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1348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1383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1348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1633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1764</v>
      </c>
      <c r="G7" s="78" t="s">
        <v>1765</v>
      </c>
      <c r="H7" s="78" t="s">
        <v>768</v>
      </c>
      <c r="I7" s="117"/>
      <c r="J7" s="116">
        <f>ResourceData[No]</f>
        <v>327105</v>
      </c>
      <c r="L7" s="2" t="s">
        <v>1515</v>
      </c>
      <c r="M7" s="7">
        <f>VLOOKUP(DataExtra[[#This Row],[Data Name]],ResourceData[[DataDisplayName]:[No]],2,0)</f>
        <v>327103</v>
      </c>
      <c r="N7" s="4"/>
      <c r="O7" s="2" t="s">
        <v>1500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1735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1734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1480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1404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1918</v>
      </c>
      <c r="G8" s="78" t="s">
        <v>1919</v>
      </c>
      <c r="H8" s="78" t="s">
        <v>23</v>
      </c>
      <c r="I8" s="117"/>
      <c r="J8" s="116">
        <f>ResourceData[No]</f>
        <v>327106</v>
      </c>
      <c r="L8" s="4" t="s">
        <v>1735</v>
      </c>
      <c r="M8" s="8">
        <f>VLOOKUP(DataExtra[[#This Row],[Data Name]],ResourceData[[DataDisplayName]:[No]],2,0)</f>
        <v>327104</v>
      </c>
      <c r="N8" s="5"/>
      <c r="O8" s="2" t="s">
        <v>1738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1766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1480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1481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1403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2001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2034</v>
      </c>
      <c r="G9" s="78" t="s">
        <v>2035</v>
      </c>
      <c r="H9" s="78" t="s">
        <v>23</v>
      </c>
      <c r="I9" s="117"/>
      <c r="J9" s="116">
        <f>ResourceData[No]</f>
        <v>327107</v>
      </c>
      <c r="L9" s="4" t="s">
        <v>1766</v>
      </c>
      <c r="M9" s="8">
        <f>VLOOKUP(DataExtra[[#This Row],[Data Name]],ResourceData[[DataDisplayName]:[No]],2,0)</f>
        <v>327105</v>
      </c>
      <c r="N9" s="5"/>
      <c r="O9" s="2" t="s">
        <v>1776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1766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1768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1480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1766</v>
      </c>
      <c r="M10" s="8">
        <f>VLOOKUP(DataExtra[[#This Row],[Data Name]],ResourceData[[DataDisplayName]:[No]],2,0)</f>
        <v>327105</v>
      </c>
      <c r="N10" s="5"/>
      <c r="O10" s="4" t="s">
        <v>1777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1920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1480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1356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2036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1516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1501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1500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2036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2037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1516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1283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1499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2036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2038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1516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1284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1498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2036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2039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1516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1356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2036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2010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1739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1721</v>
      </c>
      <c r="AU15" s="78" t="s">
        <v>1699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2036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2009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1739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1722</v>
      </c>
      <c r="AU16" s="78" t="s">
        <v>1700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1739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1723</v>
      </c>
      <c r="AU17" s="78" t="s">
        <v>1701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1739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1724</v>
      </c>
      <c r="AU18" s="78" t="s">
        <v>1702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1739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1725</v>
      </c>
      <c r="AU19" s="78" t="s">
        <v>1703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1767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1529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1767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1776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1767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1283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1777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1767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1769</v>
      </c>
      <c r="AU23" s="78" t="s">
        <v>1621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1767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1770</v>
      </c>
      <c r="AU24" s="78" t="s">
        <v>1622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1778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1771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1778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1779</v>
      </c>
      <c r="AU26" s="78" t="s">
        <v>1639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1778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1768</v>
      </c>
      <c r="AU27" s="78" t="s">
        <v>950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1778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1356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1925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1925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1922</v>
      </c>
      <c r="AU30" s="78" t="s">
        <v>1826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1925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1923</v>
      </c>
      <c r="AU31" s="78" t="s">
        <v>1872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1925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1924</v>
      </c>
      <c r="AU32" s="78" t="s">
        <v>1828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1925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1917</v>
      </c>
      <c r="AU33" s="78" t="s">
        <v>1830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1925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1356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2040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2011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2040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1356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2040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2041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2019</v>
      </c>
      <c r="AU38" s="78" t="s">
        <v>1986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2041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2020</v>
      </c>
      <c r="AU39" s="78" t="s">
        <v>1992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2041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2021</v>
      </c>
      <c r="AU40" s="78" t="s">
        <v>1987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2041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2023</v>
      </c>
      <c r="AU41" s="78" t="s">
        <v>1993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2041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2022</v>
      </c>
      <c r="AU42" s="78" t="s">
        <v>1988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2041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2024</v>
      </c>
      <c r="AU43" s="78" t="s">
        <v>1994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2042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2012</v>
      </c>
      <c r="AU44" s="78" t="s">
        <v>1989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2042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2013</v>
      </c>
      <c r="AU45" s="78" t="s">
        <v>1990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2042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2014</v>
      </c>
      <c r="AU46" s="78" t="s">
        <v>1991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2043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2015</v>
      </c>
      <c r="AU47" s="78" t="s">
        <v>1995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2043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2016</v>
      </c>
      <c r="AU48" s="78" t="s">
        <v>1996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2043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2017</v>
      </c>
      <c r="AU49" s="78" t="s">
        <v>1997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2044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2010</v>
      </c>
      <c r="AU50" s="78" t="s">
        <v>1998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2045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2009</v>
      </c>
      <c r="AU51" s="78" t="s">
        <v>2005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1277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1384</v>
      </c>
      <c r="G3" s="67" t="s">
        <v>1385</v>
      </c>
      <c r="H3" s="67"/>
      <c r="I3" s="67"/>
      <c r="J3" s="67" t="s">
        <v>1365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1386</v>
      </c>
      <c r="U3" s="87"/>
      <c r="V3" s="87"/>
      <c r="W3" s="87"/>
      <c r="X3" s="87"/>
      <c r="Y3" s="73">
        <f>ResourceAction[No]</f>
        <v>332101</v>
      </c>
      <c r="Z3"/>
      <c r="AA3" s="4" t="s">
        <v>1397</v>
      </c>
      <c r="AB3" s="60">
        <f>VLOOKUP(ActionListNData[[#This Row],[Action Name]],ResourceAction[[Display]:[No]],3,0)</f>
        <v>332103</v>
      </c>
      <c r="AC3" s="60" t="s">
        <v>1377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1277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1387</v>
      </c>
      <c r="G4" s="67" t="s">
        <v>1388</v>
      </c>
      <c r="H4" s="67"/>
      <c r="I4" s="67"/>
      <c r="J4" s="67" t="s">
        <v>1389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1390</v>
      </c>
      <c r="U4" s="87"/>
      <c r="V4" s="87"/>
      <c r="W4" s="87"/>
      <c r="X4" s="87"/>
      <c r="Y4" s="73">
        <f>ResourceAction[No]</f>
        <v>332102</v>
      </c>
      <c r="Z4"/>
      <c r="AA4" s="4" t="s">
        <v>1398</v>
      </c>
      <c r="AB4" s="60">
        <f>VLOOKUP(ActionListNData[[#This Row],[Action Name]],ResourceAction[[Display]:[No]],3,0)</f>
        <v>332104</v>
      </c>
      <c r="AC4" s="60" t="s">
        <v>1377</v>
      </c>
      <c r="AD4" s="60" t="s">
        <v>1380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1277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1391</v>
      </c>
      <c r="G5" s="67" t="s">
        <v>1392</v>
      </c>
      <c r="H5" s="67" t="s">
        <v>1348</v>
      </c>
      <c r="I5" s="67" t="s">
        <v>1366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1393</v>
      </c>
      <c r="U5" s="87"/>
      <c r="V5" s="87"/>
      <c r="W5" s="87"/>
      <c r="X5" s="87"/>
      <c r="Y5" s="73">
        <f>ResourceAction[No]</f>
        <v>332103</v>
      </c>
      <c r="Z5"/>
      <c r="AA5" s="4" t="s">
        <v>1422</v>
      </c>
      <c r="AB5" s="60">
        <f>VLOOKUP(ActionListNData[[#This Row],[Action Name]],ResourceAction[[Display]:[No]],3,0)</f>
        <v>332106</v>
      </c>
      <c r="AC5" s="60" t="s">
        <v>1436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1277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1394</v>
      </c>
      <c r="G6" s="67" t="s">
        <v>1395</v>
      </c>
      <c r="H6" s="67" t="s">
        <v>1396</v>
      </c>
      <c r="I6" s="67" t="s">
        <v>1366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1386</v>
      </c>
      <c r="U6" s="87" t="s">
        <v>1393</v>
      </c>
      <c r="V6" s="87"/>
      <c r="W6" s="87"/>
      <c r="X6" s="87"/>
      <c r="Y6" s="73">
        <f>ResourceAction[No]</f>
        <v>332104</v>
      </c>
      <c r="Z6"/>
      <c r="AA6" s="2" t="s">
        <v>1452</v>
      </c>
      <c r="AB6" s="16">
        <f>VLOOKUP(ActionListNData[[#This Row],[Action Name]],ResourceAction[[Display]:[No]],3,0)</f>
        <v>332109</v>
      </c>
      <c r="AC6" s="60" t="s">
        <v>1436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1413</v>
      </c>
      <c r="G7" s="67" t="s">
        <v>1407</v>
      </c>
      <c r="H7" s="67"/>
      <c r="I7" s="67"/>
      <c r="J7" s="67" t="s">
        <v>1389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1414</v>
      </c>
      <c r="U7" s="87"/>
      <c r="V7" s="87"/>
      <c r="W7" s="87"/>
      <c r="X7" s="87"/>
      <c r="Y7" s="73">
        <f>ResourceAction[No]</f>
        <v>332105</v>
      </c>
      <c r="Z7"/>
      <c r="AA7" s="2" t="s">
        <v>1460</v>
      </c>
      <c r="AB7" s="16">
        <f>VLOOKUP(ActionListNData[[#This Row],[Action Name]],ResourceAction[[Display]:[No]],3,0)</f>
        <v>332110</v>
      </c>
      <c r="AC7" s="60" t="s">
        <v>1377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1418</v>
      </c>
      <c r="G8" s="67" t="s">
        <v>1419</v>
      </c>
      <c r="H8" s="67" t="s">
        <v>1447</v>
      </c>
      <c r="I8" s="67" t="s">
        <v>1366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1405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1420</v>
      </c>
      <c r="U8" s="87" t="s">
        <v>1421</v>
      </c>
      <c r="V8" s="87"/>
      <c r="W8" s="87"/>
      <c r="X8" s="87"/>
      <c r="Y8" s="73">
        <f>ResourceAction[No]</f>
        <v>332106</v>
      </c>
      <c r="Z8"/>
      <c r="AA8" s="2" t="s">
        <v>1461</v>
      </c>
      <c r="AB8" s="16">
        <f>VLOOKUP(ActionListNData[[#This Row],[Action Name]],ResourceAction[[Display]:[No]],3,0)</f>
        <v>332111</v>
      </c>
      <c r="AC8" s="60" t="s">
        <v>1377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1437</v>
      </c>
      <c r="G9" s="67" t="s">
        <v>1438</v>
      </c>
      <c r="H9" s="67"/>
      <c r="I9" s="67"/>
      <c r="J9" s="67" t="s">
        <v>1435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1439</v>
      </c>
      <c r="U9" s="87"/>
      <c r="V9" s="87"/>
      <c r="W9" s="87"/>
      <c r="X9" s="87"/>
      <c r="Y9" s="73">
        <f>ResourceAction[No]</f>
        <v>332107</v>
      </c>
      <c r="Z9"/>
      <c r="AA9" s="2" t="s">
        <v>1486</v>
      </c>
      <c r="AB9" s="16">
        <f>VLOOKUP(ActionListNData[[#This Row],[Action Name]],ResourceAction[[Display]:[No]],3,0)</f>
        <v>332114</v>
      </c>
      <c r="AC9" s="60" t="s">
        <v>1417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1286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1442</v>
      </c>
      <c r="G10" s="67" t="s">
        <v>1443</v>
      </c>
      <c r="H10" s="67"/>
      <c r="I10" s="67"/>
      <c r="J10" s="67" t="s">
        <v>1444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1445</v>
      </c>
      <c r="U10" s="87"/>
      <c r="V10" s="87"/>
      <c r="W10" s="87"/>
      <c r="X10" s="87"/>
      <c r="Y10" s="73">
        <f>ResourceAction[No]</f>
        <v>332108</v>
      </c>
      <c r="Z10"/>
      <c r="AA10" s="2" t="s">
        <v>1487</v>
      </c>
      <c r="AB10" s="16">
        <f>VLOOKUP(ActionListNData[[#This Row],[Action Name]],ResourceAction[[Display]:[No]],3,0)</f>
        <v>332113</v>
      </c>
      <c r="AC10" s="16" t="s">
        <v>1417</v>
      </c>
      <c r="AD10" s="16" t="s">
        <v>1478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1448</v>
      </c>
      <c r="G11" s="67" t="s">
        <v>1449</v>
      </c>
      <c r="H11" s="67" t="s">
        <v>1450</v>
      </c>
      <c r="I11" s="67" t="s">
        <v>1366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1451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1420</v>
      </c>
      <c r="U11" s="87" t="s">
        <v>1445</v>
      </c>
      <c r="V11" s="87" t="s">
        <v>1464</v>
      </c>
      <c r="W11" s="87"/>
      <c r="X11" s="87"/>
      <c r="Y11" s="73">
        <f>ResourceAction[No]</f>
        <v>332109</v>
      </c>
      <c r="Z11"/>
      <c r="AA11" s="2" t="s">
        <v>1522</v>
      </c>
      <c r="AB11" s="60">
        <f>VLOOKUP(ActionListNData[[#This Row],[Action Name]],ResourceAction[[Display]:[No]],3,0)</f>
        <v>332117</v>
      </c>
      <c r="AC11" s="16" t="s">
        <v>1497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1277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1456</v>
      </c>
      <c r="G12" s="38" t="s">
        <v>1457</v>
      </c>
      <c r="H12" s="38" t="s">
        <v>1458</v>
      </c>
      <c r="I12" s="67" t="s">
        <v>1366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1405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1459</v>
      </c>
      <c r="U12" s="96" t="s">
        <v>1421</v>
      </c>
      <c r="V12" s="87"/>
      <c r="W12" s="96"/>
      <c r="X12" s="96"/>
      <c r="Y12" s="55">
        <f>ResourceAction[No]</f>
        <v>332110</v>
      </c>
      <c r="Z12"/>
      <c r="AA12" s="2" t="s">
        <v>1523</v>
      </c>
      <c r="AB12" s="60">
        <f>VLOOKUP(ActionListNData[[#This Row],[Action Name]],ResourceAction[[Display]:[No]],3,0)</f>
        <v>332118</v>
      </c>
      <c r="AC12" s="16" t="s">
        <v>1497</v>
      </c>
      <c r="AD12" s="60" t="s">
        <v>1515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1277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1453</v>
      </c>
      <c r="G13" s="38" t="s">
        <v>1454</v>
      </c>
      <c r="H13" s="38" t="s">
        <v>1455</v>
      </c>
      <c r="I13" s="67" t="s">
        <v>1366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1451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1459</v>
      </c>
      <c r="U13" s="96" t="s">
        <v>1445</v>
      </c>
      <c r="V13" s="87" t="s">
        <v>1465</v>
      </c>
      <c r="W13" s="96"/>
      <c r="X13" s="96"/>
      <c r="Y13" s="55">
        <f>ResourceAction[No]</f>
        <v>332111</v>
      </c>
      <c r="AA13" s="2" t="s">
        <v>1545</v>
      </c>
      <c r="AB13" s="60">
        <f>VLOOKUP(ActionListNData[[#This Row],[Action Name]],ResourceAction[[Display]:[No]],3,0)</f>
        <v>332121</v>
      </c>
      <c r="AC13" s="60" t="s">
        <v>1436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1286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1466</v>
      </c>
      <c r="G14" s="38" t="s">
        <v>1467</v>
      </c>
      <c r="H14" s="38"/>
      <c r="I14" s="38"/>
      <c r="J14" s="38" t="s">
        <v>1389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1421</v>
      </c>
      <c r="U14" s="96"/>
      <c r="V14" s="96"/>
      <c r="W14" s="96"/>
      <c r="X14" s="96"/>
      <c r="Y14" s="55">
        <f>ResourceAction[No]</f>
        <v>332112</v>
      </c>
      <c r="AA14" s="2" t="s">
        <v>1549</v>
      </c>
      <c r="AB14" s="60">
        <f>VLOOKUP(ActionListNData[[#This Row],[Action Name]],ResourceAction[[Display]:[No]],3,0)</f>
        <v>332122</v>
      </c>
      <c r="AC14" s="60" t="s">
        <v>1436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1286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1473</v>
      </c>
      <c r="G15" s="38" t="s">
        <v>1474</v>
      </c>
      <c r="H15" s="38" t="s">
        <v>1470</v>
      </c>
      <c r="I15" s="38" t="s">
        <v>1366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1475</v>
      </c>
      <c r="U15" s="96" t="s">
        <v>1482</v>
      </c>
      <c r="V15" s="96"/>
      <c r="W15" s="96"/>
      <c r="X15" s="96"/>
      <c r="Y15" s="55">
        <f>ResourceAction[No]</f>
        <v>332113</v>
      </c>
      <c r="AA15" s="2" t="s">
        <v>1559</v>
      </c>
      <c r="AB15" s="60">
        <f>VLOOKUP(ActionListNData[[#This Row],[Action Name]],ResourceAction[[Display]:[No]],3,0)</f>
        <v>332123</v>
      </c>
      <c r="AC15" s="60" t="s">
        <v>1528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1286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1483</v>
      </c>
      <c r="G16" s="38" t="s">
        <v>1484</v>
      </c>
      <c r="H16" s="38" t="s">
        <v>1485</v>
      </c>
      <c r="I16" s="38" t="s">
        <v>1366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1482</v>
      </c>
      <c r="U16" s="96"/>
      <c r="V16" s="96"/>
      <c r="W16" s="96"/>
      <c r="X16" s="96"/>
      <c r="Y16" s="55">
        <f>ResourceAction[No]</f>
        <v>332114</v>
      </c>
      <c r="AA16" s="2" t="s">
        <v>1560</v>
      </c>
      <c r="AB16" s="60">
        <f>VLOOKUP(ActionListNData[[#This Row],[Action Name]],ResourceAction[[Display]:[No]],3,0)</f>
        <v>332124</v>
      </c>
      <c r="AC16" s="60" t="s">
        <v>1528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1287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1502</v>
      </c>
      <c r="G17" s="67" t="s">
        <v>1503</v>
      </c>
      <c r="H17" s="67"/>
      <c r="I17" s="67"/>
      <c r="J17" s="67" t="s">
        <v>1365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1504</v>
      </c>
      <c r="U17" s="87"/>
      <c r="V17" s="87"/>
      <c r="W17" s="87"/>
      <c r="X17" s="87"/>
      <c r="Y17" s="73">
        <f>ResourceAction[No]</f>
        <v>332115</v>
      </c>
      <c r="AA17" s="2" t="s">
        <v>1566</v>
      </c>
      <c r="AB17" s="60">
        <f>VLOOKUP(ActionListNData[[#This Row],[Action Name]],ResourceAction[[Display]:[No]],3,0)</f>
        <v>332125</v>
      </c>
      <c r="AC17" s="60" t="s">
        <v>1532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1287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1505</v>
      </c>
      <c r="G18" s="67" t="s">
        <v>1506</v>
      </c>
      <c r="H18" s="67"/>
      <c r="I18" s="67"/>
      <c r="J18" s="67" t="s">
        <v>1389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1507</v>
      </c>
      <c r="U18" s="87"/>
      <c r="V18" s="87"/>
      <c r="W18" s="87"/>
      <c r="X18" s="87"/>
      <c r="Y18" s="73">
        <f>ResourceAction[No]</f>
        <v>332116</v>
      </c>
      <c r="AA18" s="4" t="s">
        <v>1751</v>
      </c>
      <c r="AB18" s="30">
        <f>VLOOKUP(ActionListNData[[#This Row],[Action Name]],ResourceAction[[Display]:[No]],3,0)</f>
        <v>332127</v>
      </c>
      <c r="AC18" s="60" t="s">
        <v>1746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1287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1517</v>
      </c>
      <c r="G19" s="67" t="s">
        <v>1518</v>
      </c>
      <c r="H19" s="67" t="s">
        <v>1485</v>
      </c>
      <c r="I19" s="67" t="s">
        <v>1366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1519</v>
      </c>
      <c r="U19" s="87"/>
      <c r="V19" s="87"/>
      <c r="W19" s="87"/>
      <c r="X19" s="87"/>
      <c r="Y19" s="73">
        <f>ResourceAction[No]</f>
        <v>332117</v>
      </c>
      <c r="AA19" s="4" t="s">
        <v>1821</v>
      </c>
      <c r="AB19" s="30">
        <f>VLOOKUP(ActionListNData[[#This Row],[Action Name]],ResourceAction[[Display]:[No]],3,0)</f>
        <v>332129</v>
      </c>
      <c r="AC19" s="60" t="s">
        <v>1746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1287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1520</v>
      </c>
      <c r="G20" s="67" t="s">
        <v>1521</v>
      </c>
      <c r="H20" s="67" t="s">
        <v>1396</v>
      </c>
      <c r="I20" s="67" t="s">
        <v>1366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1504</v>
      </c>
      <c r="U20" s="87" t="s">
        <v>1519</v>
      </c>
      <c r="V20" s="87"/>
      <c r="W20" s="87"/>
      <c r="X20" s="87"/>
      <c r="Y20" s="73">
        <f>ResourceAction[No]</f>
        <v>332118</v>
      </c>
      <c r="AA20" s="4" t="s">
        <v>1792</v>
      </c>
      <c r="AB20" s="30">
        <f>VLOOKUP(ActionListNData[[#This Row],[Action Name]],ResourceAction[[Display]:[No]],3,0)</f>
        <v>332132</v>
      </c>
      <c r="AC20" s="60" t="s">
        <v>1782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1284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1535</v>
      </c>
      <c r="G21" s="67" t="s">
        <v>1536</v>
      </c>
      <c r="H21" s="67"/>
      <c r="I21" s="67"/>
      <c r="J21" s="67" t="s">
        <v>1389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1537</v>
      </c>
      <c r="U21" s="87"/>
      <c r="V21" s="87"/>
      <c r="W21" s="87"/>
      <c r="X21" s="87"/>
      <c r="Y21" s="73">
        <f>ResourceAction[No]</f>
        <v>332119</v>
      </c>
      <c r="AA21" s="4" t="s">
        <v>1800</v>
      </c>
      <c r="AB21" s="30">
        <f>VLOOKUP(ActionListNData[[#This Row],[Action Name]],ResourceAction[[Display]:[No]],3,0)</f>
        <v>332133</v>
      </c>
      <c r="AC21" s="60" t="s">
        <v>1782</v>
      </c>
      <c r="AD21" s="30" t="s">
        <v>1766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1283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1538</v>
      </c>
      <c r="G22" s="67" t="s">
        <v>1539</v>
      </c>
      <c r="H22" s="67"/>
      <c r="I22" s="67"/>
      <c r="J22" s="67" t="s">
        <v>1389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1540</v>
      </c>
      <c r="U22" s="87"/>
      <c r="V22" s="87"/>
      <c r="W22" s="87"/>
      <c r="X22" s="87"/>
      <c r="Y22" s="73">
        <f>ResourceAction[No]</f>
        <v>332120</v>
      </c>
      <c r="AA22" s="4" t="s">
        <v>1792</v>
      </c>
      <c r="AB22" s="30">
        <f>VLOOKUP(ActionListNData[[#This Row],[Action Name]],ResourceAction[[Display]:[No]],3,0)</f>
        <v>332132</v>
      </c>
      <c r="AC22" s="60" t="s">
        <v>1806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1541</v>
      </c>
      <c r="G23" s="67" t="s">
        <v>1542</v>
      </c>
      <c r="H23" s="67" t="s">
        <v>1543</v>
      </c>
      <c r="I23" s="67" t="s">
        <v>1366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1405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1544</v>
      </c>
      <c r="U23" s="87" t="s">
        <v>1507</v>
      </c>
      <c r="V23" s="87"/>
      <c r="W23" s="87"/>
      <c r="X23" s="87"/>
      <c r="Y23" s="73">
        <f>ResourceAction[No]</f>
        <v>332121</v>
      </c>
      <c r="AA23" s="4" t="s">
        <v>1800</v>
      </c>
      <c r="AB23" s="30">
        <f>VLOOKUP(ActionListNData[[#This Row],[Action Name]],ResourceAction[[Display]:[No]],3,0)</f>
        <v>332133</v>
      </c>
      <c r="AC23" s="60" t="s">
        <v>1806</v>
      </c>
      <c r="AD23" s="30" t="s">
        <v>1766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1546</v>
      </c>
      <c r="G24" s="67" t="s">
        <v>1547</v>
      </c>
      <c r="H24" s="67" t="s">
        <v>1548</v>
      </c>
      <c r="I24" s="67" t="s">
        <v>1366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1451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1544</v>
      </c>
      <c r="U24" s="87" t="s">
        <v>1504</v>
      </c>
      <c r="V24" s="87" t="s">
        <v>1550</v>
      </c>
      <c r="W24" s="87"/>
      <c r="X24" s="87"/>
      <c r="Y24" s="73">
        <f>ResourceAction[No]</f>
        <v>332122</v>
      </c>
      <c r="AA24" s="4" t="s">
        <v>1913</v>
      </c>
      <c r="AB24" s="30">
        <f>VLOOKUP(ActionListNData[[#This Row],[Action Name]],ResourceAction[[Display]:[No]],3,0)</f>
        <v>332138</v>
      </c>
      <c r="AC24" s="60" t="s">
        <v>1928</v>
      </c>
      <c r="AD24" s="30" t="s">
        <v>1920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1284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1551</v>
      </c>
      <c r="G25" s="67" t="s">
        <v>1552</v>
      </c>
      <c r="H25" s="67" t="s">
        <v>1553</v>
      </c>
      <c r="I25" s="67" t="s">
        <v>1366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1405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1554</v>
      </c>
      <c r="U25" s="87" t="s">
        <v>1507</v>
      </c>
      <c r="V25" s="87"/>
      <c r="W25" s="87"/>
      <c r="X25" s="87"/>
      <c r="Y25" s="73">
        <f>ResourceAction[No]</f>
        <v>332123</v>
      </c>
      <c r="AA25" s="4" t="s">
        <v>1920</v>
      </c>
      <c r="AB25" s="30">
        <f>VLOOKUP(ActionListNData[[#This Row],[Action Name]],ResourceAction[[Display]:[No]],3,0)</f>
        <v>332139</v>
      </c>
      <c r="AC25" s="60" t="s">
        <v>1928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1284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1555</v>
      </c>
      <c r="G26" s="67" t="s">
        <v>1556</v>
      </c>
      <c r="H26" s="67" t="s">
        <v>1557</v>
      </c>
      <c r="I26" s="67" t="s">
        <v>1366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1451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1554</v>
      </c>
      <c r="U26" s="87" t="s">
        <v>1504</v>
      </c>
      <c r="V26" s="87" t="s">
        <v>1558</v>
      </c>
      <c r="W26" s="87"/>
      <c r="X26" s="87"/>
      <c r="Y26" s="73">
        <f>ResourceAction[No]</f>
        <v>332124</v>
      </c>
      <c r="AA26" s="4" t="s">
        <v>2062</v>
      </c>
      <c r="AB26" s="30">
        <f>VLOOKUP(ActionListNData[[#This Row],[Action Name]],ResourceAction[[Display]:[No]],3,0)</f>
        <v>332146</v>
      </c>
      <c r="AC26" s="60" t="s">
        <v>2033</v>
      </c>
      <c r="AD26" s="30" t="s">
        <v>2036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1283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1562</v>
      </c>
      <c r="G27" s="67" t="s">
        <v>1563</v>
      </c>
      <c r="H27" s="67" t="s">
        <v>1564</v>
      </c>
      <c r="I27" s="67" t="s">
        <v>1366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1565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1561</v>
      </c>
      <c r="U27" s="87" t="s">
        <v>1439</v>
      </c>
      <c r="V27" s="87"/>
      <c r="W27" s="87"/>
      <c r="X27" s="87"/>
      <c r="Y27" s="73">
        <f>ResourceAction[No]</f>
        <v>332125</v>
      </c>
      <c r="AA27" s="4" t="s">
        <v>2063</v>
      </c>
      <c r="AB27" s="30">
        <f>VLOOKUP(ActionListNData[[#This Row],[Action Name]],ResourceAction[[Display]:[No]],3,0)</f>
        <v>332145</v>
      </c>
      <c r="AC27" s="60" t="s">
        <v>2033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1714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1729</v>
      </c>
      <c r="G28" s="79" t="s">
        <v>1730</v>
      </c>
      <c r="H28" s="79"/>
      <c r="I28" s="67" t="s">
        <v>1366</v>
      </c>
      <c r="J28" s="79" t="s">
        <v>1742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1731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1714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1740</v>
      </c>
      <c r="G29" s="79" t="s">
        <v>1741</v>
      </c>
      <c r="H29" s="79" t="s">
        <v>1743</v>
      </c>
      <c r="I29" s="67" t="s">
        <v>1366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1731</v>
      </c>
      <c r="U29" s="87" t="s">
        <v>1744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1714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1748</v>
      </c>
      <c r="G30" s="79" t="s">
        <v>1749</v>
      </c>
      <c r="H30" s="79"/>
      <c r="I30" s="79"/>
      <c r="J30" s="79" t="s">
        <v>1389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1750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1714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1819</v>
      </c>
      <c r="G31" s="79" t="s">
        <v>1820</v>
      </c>
      <c r="H31" s="79" t="s">
        <v>1348</v>
      </c>
      <c r="I31" s="79" t="s">
        <v>1366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1744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1633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1783</v>
      </c>
      <c r="G32" s="79" t="s">
        <v>1784</v>
      </c>
      <c r="H32" s="79"/>
      <c r="I32" s="79"/>
      <c r="J32" s="79" t="s">
        <v>1389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1785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1633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1786</v>
      </c>
      <c r="G33" s="79" t="s">
        <v>1787</v>
      </c>
      <c r="H33" s="79"/>
      <c r="I33" s="79"/>
      <c r="J33" s="79" t="s">
        <v>1742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1788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1633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1789</v>
      </c>
      <c r="G34" s="79" t="s">
        <v>1790</v>
      </c>
      <c r="H34" s="79" t="s">
        <v>1348</v>
      </c>
      <c r="I34" s="79" t="s">
        <v>1366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1791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1633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1797</v>
      </c>
      <c r="G35" s="79" t="s">
        <v>1798</v>
      </c>
      <c r="H35" s="79" t="s">
        <v>335</v>
      </c>
      <c r="I35" s="79" t="s">
        <v>1366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1799</v>
      </c>
      <c r="U35" s="83" t="s">
        <v>1791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1633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1809</v>
      </c>
      <c r="G36" s="79" t="s">
        <v>1810</v>
      </c>
      <c r="H36" s="79"/>
      <c r="I36" s="79"/>
      <c r="J36" s="79" t="s">
        <v>1811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1812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1902</v>
      </c>
      <c r="G37" s="79" t="s">
        <v>1903</v>
      </c>
      <c r="H37" s="79"/>
      <c r="I37" s="79"/>
      <c r="J37" s="79" t="s">
        <v>1904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1905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1906</v>
      </c>
      <c r="G38" s="79" t="s">
        <v>1908</v>
      </c>
      <c r="H38" s="79"/>
      <c r="I38" s="79"/>
      <c r="J38" s="79" t="s">
        <v>1907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1909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1931</v>
      </c>
      <c r="G39" s="79" t="s">
        <v>1932</v>
      </c>
      <c r="H39" s="79"/>
      <c r="I39" s="79"/>
      <c r="J39" s="79" t="s">
        <v>1389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1933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1910</v>
      </c>
      <c r="G40" s="79" t="s">
        <v>1934</v>
      </c>
      <c r="H40" s="79" t="s">
        <v>335</v>
      </c>
      <c r="I40" s="79" t="s">
        <v>1366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1935</v>
      </c>
      <c r="U40" s="83" t="s">
        <v>1936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1918</v>
      </c>
      <c r="G41" s="79" t="s">
        <v>1937</v>
      </c>
      <c r="H41" s="79" t="s">
        <v>1348</v>
      </c>
      <c r="I41" s="79" t="s">
        <v>1366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1936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1955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1980</v>
      </c>
      <c r="G42" s="37" t="s">
        <v>1977</v>
      </c>
      <c r="H42" s="37"/>
      <c r="I42" s="37"/>
      <c r="J42" s="37" t="s">
        <v>1389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1978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1955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1979</v>
      </c>
      <c r="G43" s="37" t="s">
        <v>1981</v>
      </c>
      <c r="H43" s="37"/>
      <c r="I43" s="37"/>
      <c r="J43" s="37" t="s">
        <v>1982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1983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2001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2046</v>
      </c>
      <c r="G44" s="79" t="s">
        <v>2047</v>
      </c>
      <c r="H44" s="79"/>
      <c r="I44" s="79"/>
      <c r="J44" s="79" t="s">
        <v>1389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2048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2001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2049</v>
      </c>
      <c r="G45" s="79" t="s">
        <v>2058</v>
      </c>
      <c r="H45" s="79"/>
      <c r="I45" s="79"/>
      <c r="J45" s="79" t="s">
        <v>2050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2051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2001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2056</v>
      </c>
      <c r="G46" s="79" t="s">
        <v>2057</v>
      </c>
      <c r="H46" s="79"/>
      <c r="I46" s="79"/>
      <c r="J46" s="79" t="s">
        <v>2059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2060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2001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2055</v>
      </c>
      <c r="G47" s="79" t="s">
        <v>2052</v>
      </c>
      <c r="H47" s="79" t="s">
        <v>1348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2053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2001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2054</v>
      </c>
      <c r="G48" s="79" t="s">
        <v>2061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2051</v>
      </c>
      <c r="U48" s="83" t="s">
        <v>2053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42</v>
      </c>
      <c r="M77" s="6" t="str">
        <f ca="1">IFERROR(VLOOKUP(IDNMaps[[#This Row],[Type]],RecordCount[],6,0)&amp;"-"&amp;IDNMaps[[#This Row],[Type Count]],"")</f>
        <v>Resource Relations-42</v>
      </c>
      <c r="N77" s="6" t="str">
        <f ca="1">IFERROR(VLOOKUP(IDNMaps[[#This Row],[Primary]],INDIRECT(VLOOKUP(IDNMaps[[#This Row],[Type]],RecordCount[],2,0)),VLOOKUP(IDNMaps[[#This Row],[Type]],RecordCount[],7,0),0),"")</f>
        <v>Shift/Transactions</v>
      </c>
      <c r="O77" s="6" t="str">
        <f ca="1">IF(IDNMaps[[#This Row],[Name]]="","","("&amp;IDNMaps[[#This Row],[Type]]&amp;") "&amp;IDNMaps[[#This Row],[Name]])</f>
        <v>(Relation) Shift/Transactions</v>
      </c>
      <c r="P77" s="6">
        <f ca="1">IFERROR(VLOOKUP(IDNMaps[[#This Row],[Primary]],INDIRECT(VLOOKUP(IDNMaps[[#This Row],[Type]],RecordCount[],2,0)),VLOOKUP(IDNMaps[[#This Row],[Type]],RecordCount[],8,0),0),"")</f>
        <v>308142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43</v>
      </c>
      <c r="M78" s="6" t="str">
        <f ca="1">IFERROR(VLOOKUP(IDNMaps[[#This Row],[Type]],RecordCount[],6,0)&amp;"-"&amp;IDNMaps[[#This Row],[Type Count]],"")</f>
        <v>Resource Relations-43</v>
      </c>
      <c r="N78" s="6" t="str">
        <f ca="1">IFERROR(VLOOKUP(IDNMaps[[#This Row],[Primary]],INDIRECT(VLOOKUP(IDNMaps[[#This Row],[Type]],RecordCount[],2,0)),VLOOKUP(IDNMaps[[#This Row],[Type]],RecordCount[],7,0),0),"")</f>
        <v>ShiftTransaction/Shift</v>
      </c>
      <c r="O78" s="6" t="str">
        <f ca="1">IF(IDNMaps[[#This Row],[Name]]="","","("&amp;IDNMaps[[#This Row],[Type]]&amp;") "&amp;IDNMaps[[#This Row],[Name]])</f>
        <v>(Relation) ShiftTransaction/Shift</v>
      </c>
      <c r="P78" s="6">
        <f ca="1">IFERROR(VLOOKUP(IDNMaps[[#This Row],[Primary]],INDIRECT(VLOOKUP(IDNMaps[[#This Row],[Type]],RecordCount[],2,0)),VLOOKUP(IDNMaps[[#This Row],[Type]],RecordCount[],8,0),0),"")</f>
        <v>308143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9" s="6" t="str">
        <f ca="1">IF(IDNMaps[[#This Row],[Name]]="","","("&amp;IDNMaps[[#This Row],[Type]]&amp;") "&amp;IDNMaps[[#This Row],[Name]])</f>
        <v>(Fields) Setting/AddNewSetting/name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0" s="6" t="str">
        <f ca="1">IF(IDNMaps[[#This Row],[Name]]="","","("&amp;IDNMaps[[#This Row],[Type]]&amp;") "&amp;IDNMaps[[#This Row],[Name]])</f>
        <v>(Fields) Setting/AddNewSetting/value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1" s="6" t="str">
        <f ca="1">IF(IDNMaps[[#This Row],[Name]]="","","("&amp;IDNMaps[[#This Row],[Type]]&amp;") "&amp;IDNMaps[[#This Row],[Name]])</f>
        <v>(Fields) Setting/AddNewSetting/status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2" s="6" t="str">
        <f ca="1">IF(IDNMaps[[#This Row],[Name]]="","","("&amp;IDNMaps[[#This Row],[Type]]&amp;") "&amp;IDNMaps[[#This Row],[Name]])</f>
        <v>(Fields) Setting/AddNewSetting/description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3" s="6" t="str">
        <f ca="1">IF(IDNMaps[[#This Row],[Name]]="","","("&amp;IDNMaps[[#This Row],[Type]]&amp;") "&amp;IDNMaps[[#This Row],[Name]])</f>
        <v>(Fields) UserSetting/AddNewUserSetting/user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4" s="6" t="str">
        <f ca="1">IF(IDNMaps[[#This Row],[Name]]="","","("&amp;IDNMaps[[#This Row],[Type]]&amp;") "&amp;IDNMaps[[#This Row],[Name]])</f>
        <v>(Fields) UserSetting/AddNewUserSetting/setting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5" s="6" t="str">
        <f ca="1">IF(IDNMaps[[#This Row],[Name]]="","","("&amp;IDNMaps[[#This Row],[Type]]&amp;") "&amp;IDNMaps[[#This Row],[Name]])</f>
        <v>(Fields) UserSetting/AddNewUserSetting/value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6" s="6" t="str">
        <f ca="1">IF(IDNMaps[[#This Row],[Name]]="","","("&amp;IDNMaps[[#This Row],[Type]]&amp;") "&amp;IDNMaps[[#This Row],[Name]])</f>
        <v>(Fields) UserSetting/ChangeUserSettingStatus/value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7" s="6" t="str">
        <f ca="1">IF(IDNMaps[[#This Row],[Name]]="","","("&amp;IDNMaps[[#This Row],[Type]]&amp;") "&amp;IDNMaps[[#This Row],[Name]])</f>
        <v>(Fields) UserSetting/ChangeUserSettingStatus/status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8" s="6" t="str">
        <f ca="1">IF(IDNMaps[[#This Row],[Name]]="","","("&amp;IDNMaps[[#This Row],[Type]]&amp;") "&amp;IDNMaps[[#This Row],[Name]])</f>
        <v>(Fields) UserStoreArea/AddUserStoreAreaForm/user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9" s="6" t="str">
        <f ca="1">IF(IDNMaps[[#This Row],[Name]]="","","("&amp;IDNMaps[[#This Row],[Type]]&amp;") "&amp;IDNMaps[[#This Row],[Name]])</f>
        <v>(Fields) UserStoreArea/AddUserStoreAreaForm/store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0" s="6" t="str">
        <f ca="1">IF(IDNMaps[[#This Row],[Name]]="","","("&amp;IDNMaps[[#This Row],[Type]]&amp;") "&amp;IDNMaps[[#This Row],[Name]])</f>
        <v>(Fields) UserStoreArea/AddUserStoreAreaForm/area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1" s="6" t="str">
        <f ca="1">IF(IDNMaps[[#This Row],[Name]]="","","("&amp;IDNMaps[[#This Row],[Type]]&amp;") "&amp;IDNMaps[[#This Row],[Name]])</f>
        <v>(Fields) UserStoreArea/AddUserStoreAreaForm/status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2" s="6" t="str">
        <f ca="1">IF(IDNMaps[[#This Row],[Name]]="","","("&amp;IDNMaps[[#This Row],[Type]]&amp;") "&amp;IDNMaps[[#This Row],[Name]])</f>
        <v>(Fields) ProductImage/AddProductImage/product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3" s="6" t="str">
        <f ca="1">IF(IDNMaps[[#This Row],[Name]]="","","("&amp;IDNMaps[[#This Row],[Type]]&amp;") "&amp;IDNMaps[[#This Row],[Name]])</f>
        <v>(Fields) ProductImage/AddProductImage/image01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4" s="6" t="str">
        <f ca="1">IF(IDNMaps[[#This Row],[Name]]="","","("&amp;IDNMaps[[#This Row],[Type]]&amp;") "&amp;IDNMaps[[#This Row],[Name]])</f>
        <v>(Fields) ProductImage/AddProductImage/image02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17</v>
      </c>
      <c r="M95" s="6" t="str">
        <f ca="1">IFERROR(VLOOKUP(IDNMaps[[#This Row],[Type]],RecordCount[],6,0)&amp;"-"&amp;IDNMaps[[#This Row],[Type Count]],"")</f>
        <v>Form Fields-17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5" s="6" t="str">
        <f ca="1">IF(IDNMaps[[#This Row],[Name]]="","","("&amp;IDNMaps[[#This Row],[Type]]&amp;") "&amp;IDNMaps[[#This Row],[Name]])</f>
        <v>(Fields) ProductImage/AddProductImage/image03</v>
      </c>
      <c r="P95" s="6">
        <f ca="1">IFERROR(VLOOKUP(IDNMaps[[#This Row],[Primary]],INDIRECT(VLOOKUP(IDNMaps[[#This Row],[Type]],RecordCount[],2,0)),VLOOKUP(IDNMaps[[#This Row],[Type]],RecordCount[],8,0),0),"")</f>
        <v>310117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18</v>
      </c>
      <c r="M96" s="6" t="str">
        <f ca="1">IFERROR(VLOOKUP(IDNMaps[[#This Row],[Type]],RecordCount[],6,0)&amp;"-"&amp;IDNMaps[[#This Row],[Type Count]],"")</f>
        <v>Form Fields-18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6" s="6" t="str">
        <f ca="1">IF(IDNMaps[[#This Row],[Name]]="","","("&amp;IDNMaps[[#This Row],[Type]]&amp;") "&amp;IDNMaps[[#This Row],[Name]])</f>
        <v>(Fields) ProductImage/AddProductImage/image04</v>
      </c>
      <c r="P96" s="6">
        <f ca="1">IFERROR(VLOOKUP(IDNMaps[[#This Row],[Primary]],INDIRECT(VLOOKUP(IDNMaps[[#This Row],[Type]],RecordCount[],2,0)),VLOOKUP(IDNMaps[[#This Row],[Type]],RecordCount[],8,0),0),"")</f>
        <v>310118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19</v>
      </c>
      <c r="M97" s="6" t="str">
        <f ca="1">IFERROR(VLOOKUP(IDNMaps[[#This Row],[Type]],RecordCount[],6,0)&amp;"-"&amp;IDNMaps[[#This Row],[Type Count]],"")</f>
        <v>Form Fields-19</v>
      </c>
      <c r="N9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7" s="6" t="str">
        <f ca="1">IF(IDNMaps[[#This Row],[Name]]="","","("&amp;IDNMaps[[#This Row],[Type]]&amp;") "&amp;IDNMaps[[#This Row],[Name]])</f>
        <v>(Fields) ProductImage/AddProductImage/image05</v>
      </c>
      <c r="P97" s="6">
        <f ca="1">IFERROR(VLOOKUP(IDNMaps[[#This Row],[Primary]],INDIRECT(VLOOKUP(IDNMaps[[#This Row],[Type]],RecordCount[],2,0)),VLOOKUP(IDNMaps[[#This Row],[Type]],RecordCount[],8,0),0),"")</f>
        <v>310119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20</v>
      </c>
      <c r="M98" s="6" t="str">
        <f ca="1">IFERROR(VLOOKUP(IDNMaps[[#This Row],[Type]],RecordCount[],6,0)&amp;"-"&amp;IDNMaps[[#This Row],[Type Count]],"")</f>
        <v>Form Fields-20</v>
      </c>
      <c r="N9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8" s="6" t="str">
        <f ca="1">IF(IDNMaps[[#This Row],[Name]]="","","("&amp;IDNMaps[[#This Row],[Type]]&amp;") "&amp;IDNMaps[[#This Row],[Name]])</f>
        <v>(Fields) ProductImage/AddProductImage/default</v>
      </c>
      <c r="P98" s="6">
        <f ca="1">IFERROR(VLOOKUP(IDNMaps[[#This Row],[Primary]],INDIRECT(VLOOKUP(IDNMaps[[#This Row],[Type]],RecordCount[],2,0)),VLOOKUP(IDNMaps[[#This Row],[Type]],RecordCount[],8,0),0),"")</f>
        <v>310120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21</v>
      </c>
      <c r="M99" s="6" t="str">
        <f ca="1">IFERROR(VLOOKUP(IDNMaps[[#This Row],[Type]],RecordCount[],6,0)&amp;"-"&amp;IDNMaps[[#This Row],[Type Count]],"")</f>
        <v>Form Fields-21</v>
      </c>
      <c r="N9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9" s="6" t="str">
        <f ca="1">IF(IDNMaps[[#This Row],[Name]]="","","("&amp;IDNMaps[[#This Row],[Type]]&amp;") "&amp;IDNMaps[[#This Row],[Name]])</f>
        <v>(Fields) FnReserve/AddFNReserves/fncode</v>
      </c>
      <c r="P99" s="6">
        <f ca="1">IFERROR(VLOOKUP(IDNMaps[[#This Row],[Primary]],INDIRECT(VLOOKUP(IDNMaps[[#This Row],[Type]],RecordCount[],2,0)),VLOOKUP(IDNMaps[[#This Row],[Type]],RecordCount[],8,0),0),"")</f>
        <v>310121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22</v>
      </c>
      <c r="M100" s="6" t="str">
        <f ca="1">IFERROR(VLOOKUP(IDNMaps[[#This Row],[Type]],RecordCount[],6,0)&amp;"-"&amp;IDNMaps[[#This Row],[Type Count]],"")</f>
        <v>Form Fields-22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100" s="6" t="str">
        <f ca="1">IF(IDNMaps[[#This Row],[Name]]="","","("&amp;IDNMaps[[#This Row],[Type]]&amp;") "&amp;IDNMaps[[#This Row],[Name]])</f>
        <v>(Fields) FnReserve/AddFNReserves/store</v>
      </c>
      <c r="P100" s="6">
        <f ca="1">IFERROR(VLOOKUP(IDNMaps[[#This Row],[Primary]],INDIRECT(VLOOKUP(IDNMaps[[#This Row],[Type]],RecordCount[],2,0)),VLOOKUP(IDNMaps[[#This Row],[Type]],RecordCount[],8,0),0),"")</f>
        <v>310122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23</v>
      </c>
      <c r="M101" s="6" t="str">
        <f ca="1">IFERROR(VLOOKUP(IDNMaps[[#This Row],[Type]],RecordCount[],6,0)&amp;"-"&amp;IDNMaps[[#This Row],[Type Count]],"")</f>
        <v>Form Fields-23</v>
      </c>
      <c r="N101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101" s="6" t="str">
        <f ca="1">IF(IDNMaps[[#This Row],[Name]]="","","("&amp;IDNMaps[[#This Row],[Type]]&amp;") "&amp;IDNMaps[[#This Row],[Name]])</f>
        <v>(Fields) FnReserve/AddFNReserves/start_num</v>
      </c>
      <c r="P101" s="6">
        <f ca="1">IFERROR(VLOOKUP(IDNMaps[[#This Row],[Primary]],INDIRECT(VLOOKUP(IDNMaps[[#This Row],[Type]],RecordCount[],2,0)),VLOOKUP(IDNMaps[[#This Row],[Type]],RecordCount[],8,0),0),"")</f>
        <v>310123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24</v>
      </c>
      <c r="M102" s="6" t="str">
        <f ca="1">IFERROR(VLOOKUP(IDNMaps[[#This Row],[Type]],RecordCount[],6,0)&amp;"-"&amp;IDNMaps[[#This Row],[Type Count]],"")</f>
        <v>Form Fields-24</v>
      </c>
      <c r="N102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2" s="6" t="str">
        <f ca="1">IF(IDNMaps[[#This Row],[Name]]="","","("&amp;IDNMaps[[#This Row],[Type]]&amp;") "&amp;IDNMaps[[#This Row],[Name]])</f>
        <v>(Fields) FnReserve/AddFNReserves/end_num</v>
      </c>
      <c r="P102" s="6">
        <f ca="1">IFERROR(VLOOKUP(IDNMaps[[#This Row],[Primary]],INDIRECT(VLOOKUP(IDNMaps[[#This Row],[Type]],RecordCount[],2,0)),VLOOKUP(IDNMaps[[#This Row],[Type]],RecordCount[],8,0),0),"")</f>
        <v>310124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25</v>
      </c>
      <c r="M103" s="6" t="str">
        <f ca="1">IFERROR(VLOOKUP(IDNMaps[[#This Row],[Type]],RecordCount[],6,0)&amp;"-"&amp;IDNMaps[[#This Row],[Type Count]],"")</f>
        <v>Form Fields-25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3" s="6" t="str">
        <f ca="1">IF(IDNMaps[[#This Row],[Name]]="","","("&amp;IDNMaps[[#This Row],[Type]]&amp;") "&amp;IDNMaps[[#This Row],[Name]])</f>
        <v>(Fields) FnReserve/UpdateReserves/start_num</v>
      </c>
      <c r="P103" s="6">
        <f ca="1">IFERROR(VLOOKUP(IDNMaps[[#This Row],[Primary]],INDIRECT(VLOOKUP(IDNMaps[[#This Row],[Type]],RecordCount[],2,0)),VLOOKUP(IDNMaps[[#This Row],[Type]],RecordCount[],8,0),0),"")</f>
        <v>310125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26</v>
      </c>
      <c r="M104" s="6" t="str">
        <f ca="1">IFERROR(VLOOKUP(IDNMaps[[#This Row],[Type]],RecordCount[],6,0)&amp;"-"&amp;IDNMaps[[#This Row],[Type Count]],"")</f>
        <v>Form Fields-26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4" s="6" t="str">
        <f ca="1">IF(IDNMaps[[#This Row],[Name]]="","","("&amp;IDNMaps[[#This Row],[Type]]&amp;") "&amp;IDNMaps[[#This Row],[Name]])</f>
        <v>(Fields) FnReserve/UpdateReserves/end_num</v>
      </c>
      <c r="P104" s="6">
        <f ca="1">IFERROR(VLOOKUP(IDNMaps[[#This Row],[Primary]],INDIRECT(VLOOKUP(IDNMaps[[#This Row],[Type]],RecordCount[],2,0)),VLOOKUP(IDNMaps[[#This Row],[Type]],RecordCount[],8,0),0),"")</f>
        <v>310126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27</v>
      </c>
      <c r="M105" s="6" t="str">
        <f ca="1">IFERROR(VLOOKUP(IDNMaps[[#This Row],[Type]],RecordCount[],6,0)&amp;"-"&amp;IDNMaps[[#This Row],[Type Count]],"")</f>
        <v>Form Fields-27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5" s="6" t="str">
        <f ca="1">IF(IDNMaps[[#This Row],[Name]]="","","("&amp;IDNMaps[[#This Row],[Type]]&amp;") "&amp;IDNMaps[[#This Row],[Name]])</f>
        <v>(Fields) FnReserve/UpdateReserves/current</v>
      </c>
      <c r="P105" s="6">
        <f ca="1">IFERROR(VLOOKUP(IDNMaps[[#This Row],[Primary]],INDIRECT(VLOOKUP(IDNMaps[[#This Row],[Type]],RecordCount[],2,0)),VLOOKUP(IDNMaps[[#This Row],[Type]],RecordCount[],8,0),0),"")</f>
        <v>310127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28</v>
      </c>
      <c r="M106" s="6" t="str">
        <f ca="1">IFERROR(VLOOKUP(IDNMaps[[#This Row],[Type]],RecordCount[],6,0)&amp;"-"&amp;IDNMaps[[#This Row],[Type Count]],"")</f>
        <v>Form Fields-28</v>
      </c>
      <c r="N106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6" s="6" t="str">
        <f ca="1">IF(IDNMaps[[#This Row],[Name]]="","","("&amp;IDNMaps[[#This Row],[Type]]&amp;") "&amp;IDNMaps[[#This Row],[Name]])</f>
        <v>(Fields) FnReserve/UpdateReserves/progress</v>
      </c>
      <c r="P106" s="6">
        <f ca="1">IFERROR(VLOOKUP(IDNMaps[[#This Row],[Primary]],INDIRECT(VLOOKUP(IDNMaps[[#This Row],[Type]],RecordCount[],2,0)),VLOOKUP(IDNMaps[[#This Row],[Type]],RecordCount[],8,0),0),"")</f>
        <v>310128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29</v>
      </c>
      <c r="M107" s="6" t="str">
        <f ca="1">IFERROR(VLOOKUP(IDNMaps[[#This Row],[Type]],RecordCount[],6,0)&amp;"-"&amp;IDNMaps[[#This Row],[Type Count]],"")</f>
        <v>Form Fields-29</v>
      </c>
      <c r="N107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7" s="6" t="str">
        <f ca="1">IF(IDNMaps[[#This Row],[Name]]="","","("&amp;IDNMaps[[#This Row],[Type]]&amp;") "&amp;IDNMaps[[#This Row],[Name]])</f>
        <v>(Fields) FnReserve/UpdateReserves/status</v>
      </c>
      <c r="P107" s="6">
        <f ca="1">IFERROR(VLOOKUP(IDNMaps[[#This Row],[Primary]],INDIRECT(VLOOKUP(IDNMaps[[#This Row],[Type]],RecordCount[],2,0)),VLOOKUP(IDNMaps[[#This Row],[Type]],RecordCount[],8,0),0),"")</f>
        <v>310129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30</v>
      </c>
      <c r="M108" s="6" t="str">
        <f ca="1">IFERROR(VLOOKUP(IDNMaps[[#This Row],[Type]],RecordCount[],6,0)&amp;"-"&amp;IDNMaps[[#This Row],[Type Count]],"")</f>
        <v>Form Fields-30</v>
      </c>
      <c r="N108" s="6" t="str">
        <f ca="1">IFERROR(VLOOKUP(IDNMaps[[#This Row],[Primary]],INDIRECT(VLOOKUP(IDNMaps[[#This Row],[Type]],RecordCount[],2,0)),VLOOKUP(IDNMaps[[#This Row],[Type]],RecordCount[],7,0),0),"")</f>
        <v>Menu/UpdateMenu/name</v>
      </c>
      <c r="O108" s="6" t="str">
        <f ca="1">IF(IDNMaps[[#This Row],[Name]]="","","("&amp;IDNMaps[[#This Row],[Type]]&amp;") "&amp;IDNMaps[[#This Row],[Name]])</f>
        <v>(Fields) Menu/UpdateMenu/name</v>
      </c>
      <c r="P108" s="6">
        <f ca="1">IFERROR(VLOOKUP(IDNMaps[[#This Row],[Primary]],INDIRECT(VLOOKUP(IDNMaps[[#This Row],[Type]],RecordCount[],2,0)),VLOOKUP(IDNMaps[[#This Row],[Type]],RecordCount[],8,0),0),"")</f>
        <v>310130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31</v>
      </c>
      <c r="M109" s="6" t="str">
        <f ca="1">IFERROR(VLOOKUP(IDNMaps[[#This Row],[Type]],RecordCount[],6,0)&amp;"-"&amp;IDNMaps[[#This Row],[Type Count]],"")</f>
        <v>Form Fields-31</v>
      </c>
      <c r="N109" s="6" t="str">
        <f ca="1">IFERROR(VLOOKUP(IDNMaps[[#This Row],[Primary]],INDIRECT(VLOOKUP(IDNMaps[[#This Row],[Type]],RecordCount[],2,0)),VLOOKUP(IDNMaps[[#This Row],[Type]],RecordCount[],7,0),0),"")</f>
        <v>Menu/UpdateMenu/icon</v>
      </c>
      <c r="O109" s="6" t="str">
        <f ca="1">IF(IDNMaps[[#This Row],[Name]]="","","("&amp;IDNMaps[[#This Row],[Type]]&amp;") "&amp;IDNMaps[[#This Row],[Name]])</f>
        <v>(Fields) Menu/UpdateMenu/icon</v>
      </c>
      <c r="P109" s="6">
        <f ca="1">IFERROR(VLOOKUP(IDNMaps[[#This Row],[Primary]],INDIRECT(VLOOKUP(IDNMaps[[#This Row],[Type]],RecordCount[],2,0)),VLOOKUP(IDNMaps[[#This Row],[Type]],RecordCount[],8,0),0),"")</f>
        <v>310131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32</v>
      </c>
      <c r="M110" s="6" t="str">
        <f ca="1">IFERROR(VLOOKUP(IDNMaps[[#This Row],[Type]],RecordCount[],6,0)&amp;"-"&amp;IDNMaps[[#This Row],[Type Count]],"")</f>
        <v>Form Fields-32</v>
      </c>
      <c r="N110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10" s="6" t="str">
        <f ca="1">IF(IDNMaps[[#This Row],[Name]]="","","("&amp;IDNMaps[[#This Row],[Type]]&amp;") "&amp;IDNMaps[[#This Row],[Name]])</f>
        <v>(Fields) Menu/UpdateMenu/home_display</v>
      </c>
      <c r="P110" s="6">
        <f ca="1">IFERROR(VLOOKUP(IDNMaps[[#This Row],[Primary]],INDIRECT(VLOOKUP(IDNMaps[[#This Row],[Type]],RecordCount[],2,0)),VLOOKUP(IDNMaps[[#This Row],[Type]],RecordCount[],8,0),0),"")</f>
        <v>310132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33</v>
      </c>
      <c r="M111" s="6" t="str">
        <f ca="1">IFERROR(VLOOKUP(IDNMaps[[#This Row],[Type]],RecordCount[],6,0)&amp;"-"&amp;IDNMaps[[#This Row],[Type Count]],"")</f>
        <v>Form Fields-33</v>
      </c>
      <c r="N111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11" s="6" t="str">
        <f ca="1">IF(IDNMaps[[#This Row],[Name]]="","","("&amp;IDNMaps[[#This Row],[Type]]&amp;") "&amp;IDNMaps[[#This Row],[Name]])</f>
        <v>(Fields) Menu/UpdateMenu/drawer_display</v>
      </c>
      <c r="P111" s="6">
        <f ca="1">IFERROR(VLOOKUP(IDNMaps[[#This Row],[Primary]],INDIRECT(VLOOKUP(IDNMaps[[#This Row],[Type]],RecordCount[],2,0)),VLOOKUP(IDNMaps[[#This Row],[Type]],RecordCount[],8,0),0),"")</f>
        <v>310133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34</v>
      </c>
      <c r="M112" s="6" t="str">
        <f ca="1">IFERROR(VLOOKUP(IDNMaps[[#This Row],[Type]],RecordCount[],6,0)&amp;"-"&amp;IDNMaps[[#This Row],[Type Count]],"")</f>
        <v>Form Fields-34</v>
      </c>
      <c r="N112" s="6" t="str">
        <f ca="1">IFERROR(VLOOKUP(IDNMaps[[#This Row],[Primary]],INDIRECT(VLOOKUP(IDNMaps[[#This Row],[Type]],RecordCount[],2,0)),VLOOKUP(IDNMaps[[#This Row],[Type]],RecordCount[],7,0),0),"")</f>
        <v>Menu/UpdateMenu/order</v>
      </c>
      <c r="O112" s="6" t="str">
        <f ca="1">IF(IDNMaps[[#This Row],[Name]]="","","("&amp;IDNMaps[[#This Row],[Type]]&amp;") "&amp;IDNMaps[[#This Row],[Name]])</f>
        <v>(Fields) Menu/UpdateMenu/order</v>
      </c>
      <c r="P112" s="6">
        <f ca="1">IFERROR(VLOOKUP(IDNMaps[[#This Row],[Primary]],INDIRECT(VLOOKUP(IDNMaps[[#This Row],[Type]],RecordCount[],2,0)),VLOOKUP(IDNMaps[[#This Row],[Type]],RecordCount[],8,0),0),"")</f>
        <v>310134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35</v>
      </c>
      <c r="M113" s="6" t="str">
        <f ca="1">IFERROR(VLOOKUP(IDNMaps[[#This Row],[Type]],RecordCount[],6,0)&amp;"-"&amp;IDNMaps[[#This Row],[Type Count]],"")</f>
        <v>Form Fields-35</v>
      </c>
      <c r="N113" s="6" t="str">
        <f ca="1">IFERROR(VLOOKUP(IDNMaps[[#This Row],[Primary]],INDIRECT(VLOOKUP(IDNMaps[[#This Row],[Type]],RecordCount[],2,0)),VLOOKUP(IDNMaps[[#This Row],[Type]],RecordCount[],7,0),0),"")</f>
        <v>Menu/UpdateMenu/status</v>
      </c>
      <c r="O113" s="6" t="str">
        <f ca="1">IF(IDNMaps[[#This Row],[Name]]="","","("&amp;IDNMaps[[#This Row],[Type]]&amp;") "&amp;IDNMaps[[#This Row],[Name]])</f>
        <v>(Fields) Menu/UpdateMenu/status</v>
      </c>
      <c r="P113" s="6">
        <f ca="1">IFERROR(VLOOKUP(IDNMaps[[#This Row],[Primary]],INDIRECT(VLOOKUP(IDNMaps[[#This Row],[Type]],RecordCount[],2,0)),VLOOKUP(IDNMaps[[#This Row],[Type]],RecordCount[],8,0),0),"")</f>
        <v>310135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36</v>
      </c>
      <c r="M114" s="6" t="str">
        <f ca="1">IFERROR(VLOOKUP(IDNMaps[[#This Row],[Type]],RecordCount[],6,0)&amp;"-"&amp;IDNMaps[[#This Row],[Type Count]],"")</f>
        <v>Form Fields-36</v>
      </c>
      <c r="N114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4" s="6" t="str">
        <f ca="1">IF(IDNMaps[[#This Row],[Name]]="","","("&amp;IDNMaps[[#This Row],[Type]]&amp;") "&amp;IDNMaps[[#This Row],[Name]])</f>
        <v>(Fields) UserExecutive/NewExecutiveLoginMap/login_user</v>
      </c>
      <c r="P114" s="6">
        <f ca="1">IFERROR(VLOOKUP(IDNMaps[[#This Row],[Primary]],INDIRECT(VLOOKUP(IDNMaps[[#This Row],[Type]],RecordCount[],2,0)),VLOOKUP(IDNMaps[[#This Row],[Type]],RecordCount[],8,0),0),"")</f>
        <v>310136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37</v>
      </c>
      <c r="M115" s="6" t="str">
        <f ca="1">IFERROR(VLOOKUP(IDNMaps[[#This Row],[Type]],RecordCount[],6,0)&amp;"-"&amp;IDNMaps[[#This Row],[Type Count]],"")</f>
        <v>Form Fields-37</v>
      </c>
      <c r="N115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5" s="6" t="str">
        <f ca="1">IF(IDNMaps[[#This Row],[Name]]="","","("&amp;IDNMaps[[#This Row],[Type]]&amp;") "&amp;IDNMaps[[#This Row],[Name]])</f>
        <v>(Fields) UserExecutive/NewExecutiveLoginMap/executive_user</v>
      </c>
      <c r="P115" s="6">
        <f ca="1">IFERROR(VLOOKUP(IDNMaps[[#This Row],[Primary]],INDIRECT(VLOOKUP(IDNMaps[[#This Row],[Type]],RecordCount[],2,0)),VLOOKUP(IDNMaps[[#This Row],[Type]],RecordCount[],8,0),0),"")</f>
        <v>310137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38</v>
      </c>
      <c r="M116" s="6" t="str">
        <f ca="1">IFERROR(VLOOKUP(IDNMaps[[#This Row],[Type]],RecordCount[],6,0)&amp;"-"&amp;IDNMaps[[#This Row],[Type Count]],"")</f>
        <v>Form Fields-38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6" s="6" t="str">
        <f ca="1">IF(IDNMaps[[#This Row],[Name]]="","","("&amp;IDNMaps[[#This Row],[Type]]&amp;") "&amp;IDNMaps[[#This Row],[Name]])</f>
        <v>(Fields) Printing/NewPrintThroughForm/name</v>
      </c>
      <c r="P116" s="6">
        <f ca="1">IFERROR(VLOOKUP(IDNMaps[[#This Row],[Primary]],INDIRECT(VLOOKUP(IDNMaps[[#This Row],[Type]],RecordCount[],2,0)),VLOOKUP(IDNMaps[[#This Row],[Type]],RecordCount[],8,0),0),"")</f>
        <v>310138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39</v>
      </c>
      <c r="M117" s="6" t="str">
        <f ca="1">IFERROR(VLOOKUP(IDNMaps[[#This Row],[Type]],RecordCount[],6,0)&amp;"-"&amp;IDNMaps[[#This Row],[Type Count]],"")</f>
        <v>Form Fields-39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7" s="6" t="str">
        <f ca="1">IF(IDNMaps[[#This Row],[Name]]="","","("&amp;IDNMaps[[#This Row],[Type]]&amp;") "&amp;IDNMaps[[#This Row],[Name]])</f>
        <v>(Fields) Printing/NewPrintThroughForm/fncode</v>
      </c>
      <c r="P117" s="6">
        <f ca="1">IFERROR(VLOOKUP(IDNMaps[[#This Row],[Primary]],INDIRECT(VLOOKUP(IDNMaps[[#This Row],[Type]],RecordCount[],2,0)),VLOOKUP(IDNMaps[[#This Row],[Type]],RecordCount[],8,0),0),"")</f>
        <v>310139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40</v>
      </c>
      <c r="M118" s="6" t="str">
        <f ca="1">IFERROR(VLOOKUP(IDNMaps[[#This Row],[Type]],RecordCount[],6,0)&amp;"-"&amp;IDNMaps[[#This Row],[Type Count]],"")</f>
        <v>Form Fields-40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8" s="6" t="str">
        <f ca="1">IF(IDNMaps[[#This Row],[Name]]="","","("&amp;IDNMaps[[#This Row],[Type]]&amp;") "&amp;IDNMaps[[#This Row],[Name]])</f>
        <v>(Fields) Printing/NewPrintThroughForm/status</v>
      </c>
      <c r="P118" s="6">
        <f ca="1">IFERROR(VLOOKUP(IDNMaps[[#This Row],[Primary]],INDIRECT(VLOOKUP(IDNMaps[[#This Row],[Type]],RecordCount[],2,0)),VLOOKUP(IDNMaps[[#This Row],[Type]],RecordCount[],8,0),0),"")</f>
        <v>310140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41</v>
      </c>
      <c r="M119" s="6" t="str">
        <f ca="1">IFERROR(VLOOKUP(IDNMaps[[#This Row],[Type]],RecordCount[],6,0)&amp;"-"&amp;IDNMaps[[#This Row],[Type Count]],"")</f>
        <v>Form Fields-41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9" s="6" t="str">
        <f ca="1">IF(IDNMaps[[#This Row],[Name]]="","","("&amp;IDNMaps[[#This Row],[Type]]&amp;") "&amp;IDNMaps[[#This Row],[Name]])</f>
        <v>(Fields) Printing/NewPrintThroughForm/description</v>
      </c>
      <c r="P119" s="6">
        <f ca="1">IFERROR(VLOOKUP(IDNMaps[[#This Row],[Primary]],INDIRECT(VLOOKUP(IDNMaps[[#This Row],[Type]],RecordCount[],2,0)),VLOOKUP(IDNMaps[[#This Row],[Type]],RecordCount[],8,0),0),"")</f>
        <v>310141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42</v>
      </c>
      <c r="M120" s="6" t="str">
        <f ca="1">IFERROR(VLOOKUP(IDNMaps[[#This Row],[Type]],RecordCount[],6,0)&amp;"-"&amp;IDNMaps[[#This Row],[Type Count]],"")</f>
        <v>Form Fields-42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20" s="6" t="str">
        <f ca="1">IF(IDNMaps[[#This Row],[Name]]="","","("&amp;IDNMaps[[#This Row],[Type]]&amp;") "&amp;IDNMaps[[#This Row],[Name]])</f>
        <v>(Fields) Printing/NewPrintThroughForm/query1</v>
      </c>
      <c r="P120" s="6">
        <f ca="1">IFERROR(VLOOKUP(IDNMaps[[#This Row],[Primary]],INDIRECT(VLOOKUP(IDNMaps[[#This Row],[Type]],RecordCount[],2,0)),VLOOKUP(IDNMaps[[#This Row],[Type]],RecordCount[],8,0),0),"")</f>
        <v>310142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43</v>
      </c>
      <c r="M121" s="6" t="str">
        <f ca="1">IFERROR(VLOOKUP(IDNMaps[[#This Row],[Type]],RecordCount[],6,0)&amp;"-"&amp;IDNMaps[[#This Row],[Type Count]],"")</f>
        <v>Form Fields-43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21" s="6" t="str">
        <f ca="1">IF(IDNMaps[[#This Row],[Name]]="","","("&amp;IDNMaps[[#This Row],[Type]]&amp;") "&amp;IDNMaps[[#This Row],[Name]])</f>
        <v>(Fields) Printing/NewPrintThroughForm/query1_props</v>
      </c>
      <c r="P121" s="6">
        <f ca="1">IFERROR(VLOOKUP(IDNMaps[[#This Row],[Primary]],INDIRECT(VLOOKUP(IDNMaps[[#This Row],[Type]],RecordCount[],2,0)),VLOOKUP(IDNMaps[[#This Row],[Type]],RecordCount[],8,0),0),"")</f>
        <v>310143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44</v>
      </c>
      <c r="M122" s="6" t="str">
        <f ca="1">IFERROR(VLOOKUP(IDNMaps[[#This Row],[Type]],RecordCount[],6,0)&amp;"-"&amp;IDNMaps[[#This Row],[Type Count]],"")</f>
        <v>Form Fields-44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2" s="6" t="str">
        <f ca="1">IF(IDNMaps[[#This Row],[Name]]="","","("&amp;IDNMaps[[#This Row],[Type]]&amp;") "&amp;IDNMaps[[#This Row],[Name]])</f>
        <v>(Fields) Printing/NewPrintThroughForm/query2</v>
      </c>
      <c r="P122" s="6">
        <f ca="1">IFERROR(VLOOKUP(IDNMaps[[#This Row],[Primary]],INDIRECT(VLOOKUP(IDNMaps[[#This Row],[Type]],RecordCount[],2,0)),VLOOKUP(IDNMaps[[#This Row],[Type]],RecordCount[],8,0),0),"")</f>
        <v>310144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45</v>
      </c>
      <c r="M123" s="6" t="str">
        <f ca="1">IFERROR(VLOOKUP(IDNMaps[[#This Row],[Type]],RecordCount[],6,0)&amp;"-"&amp;IDNMaps[[#This Row],[Type Count]],"")</f>
        <v>Form Fields-45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3" s="6" t="str">
        <f ca="1">IF(IDNMaps[[#This Row],[Name]]="","","("&amp;IDNMaps[[#This Row],[Type]]&amp;") "&amp;IDNMaps[[#This Row],[Name]])</f>
        <v>(Fields) Printing/NewPrintThroughForm/query3</v>
      </c>
      <c r="P123" s="6">
        <f ca="1">IFERROR(VLOOKUP(IDNMaps[[#This Row],[Primary]],INDIRECT(VLOOKUP(IDNMaps[[#This Row],[Type]],RecordCount[],2,0)),VLOOKUP(IDNMaps[[#This Row],[Type]],RecordCount[],8,0),0),"")</f>
        <v>310145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46</v>
      </c>
      <c r="M124" s="6" t="str">
        <f ca="1">IFERROR(VLOOKUP(IDNMaps[[#This Row],[Type]],RecordCount[],6,0)&amp;"-"&amp;IDNMaps[[#This Row],[Type Count]],"")</f>
        <v>Form Fields-46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4" s="6" t="str">
        <f ca="1">IF(IDNMaps[[#This Row],[Name]]="","","("&amp;IDNMaps[[#This Row],[Type]]&amp;") "&amp;IDNMaps[[#This Row],[Name]])</f>
        <v>(Fields) Printing/NewPrintThroughForm/query2_props</v>
      </c>
      <c r="P124" s="6">
        <f ca="1">IFERROR(VLOOKUP(IDNMaps[[#This Row],[Primary]],INDIRECT(VLOOKUP(IDNMaps[[#This Row],[Type]],RecordCount[],2,0)),VLOOKUP(IDNMaps[[#This Row],[Type]],RecordCount[],8,0),0),"")</f>
        <v>310146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47</v>
      </c>
      <c r="M125" s="6" t="str">
        <f ca="1">IFERROR(VLOOKUP(IDNMaps[[#This Row],[Type]],RecordCount[],6,0)&amp;"-"&amp;IDNMaps[[#This Row],[Type Count]],"")</f>
        <v>Form Fields-47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5" s="6" t="str">
        <f ca="1">IF(IDNMaps[[#This Row],[Name]]="","","("&amp;IDNMaps[[#This Row],[Type]]&amp;") "&amp;IDNMaps[[#This Row],[Name]])</f>
        <v>(Fields) Printing/NewPrintThroughForm/query3_props</v>
      </c>
      <c r="P125" s="6">
        <f ca="1">IFERROR(VLOOKUP(IDNMaps[[#This Row],[Primary]],INDIRECT(VLOOKUP(IDNMaps[[#This Row],[Type]],RecordCount[],2,0)),VLOOKUP(IDNMaps[[#This Row],[Type]],RecordCount[],8,0),0),"")</f>
        <v>310147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48</v>
      </c>
      <c r="M126" s="6" t="str">
        <f ca="1">IFERROR(VLOOKUP(IDNMaps[[#This Row],[Type]],RecordCount[],6,0)&amp;"-"&amp;IDNMaps[[#This Row],[Type Count]],"")</f>
        <v>Form Fields-48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6" s="6" t="str">
        <f ca="1">IF(IDNMaps[[#This Row],[Name]]="","","("&amp;IDNMaps[[#This Row],[Type]]&amp;") "&amp;IDNMaps[[#This Row],[Name]])</f>
        <v>(Fields) Printing/NewPrintThroughForm/header1</v>
      </c>
      <c r="P126" s="6">
        <f ca="1">IFERROR(VLOOKUP(IDNMaps[[#This Row],[Primary]],INDIRECT(VLOOKUP(IDNMaps[[#This Row],[Type]],RecordCount[],2,0)),VLOOKUP(IDNMaps[[#This Row],[Type]],RecordCount[],8,0),0),"")</f>
        <v>310148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49</v>
      </c>
      <c r="M127" s="6" t="str">
        <f ca="1">IFERROR(VLOOKUP(IDNMaps[[#This Row],[Type]],RecordCount[],6,0)&amp;"-"&amp;IDNMaps[[#This Row],[Type Count]],"")</f>
        <v>Form Fields-49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7" s="6" t="str">
        <f ca="1">IF(IDNMaps[[#This Row],[Name]]="","","("&amp;IDNMaps[[#This Row],[Type]]&amp;") "&amp;IDNMaps[[#This Row],[Name]])</f>
        <v>(Fields) Printing/NewPrintThroughForm/header2</v>
      </c>
      <c r="P127" s="6">
        <f ca="1">IFERROR(VLOOKUP(IDNMaps[[#This Row],[Primary]],INDIRECT(VLOOKUP(IDNMaps[[#This Row],[Type]],RecordCount[],2,0)),VLOOKUP(IDNMaps[[#This Row],[Type]],RecordCount[],8,0),0),"")</f>
        <v>310149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50</v>
      </c>
      <c r="M128" s="6" t="str">
        <f ca="1">IFERROR(VLOOKUP(IDNMaps[[#This Row],[Type]],RecordCount[],6,0)&amp;"-"&amp;IDNMaps[[#This Row],[Type Count]],"")</f>
        <v>Form Fields-50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8" s="6" t="str">
        <f ca="1">IF(IDNMaps[[#This Row],[Name]]="","","("&amp;IDNMaps[[#This Row],[Type]]&amp;") "&amp;IDNMaps[[#This Row],[Name]])</f>
        <v>(Fields) Printing/NewPrintThroughForm/header3</v>
      </c>
      <c r="P128" s="6">
        <f ca="1">IFERROR(VLOOKUP(IDNMaps[[#This Row],[Primary]],INDIRECT(VLOOKUP(IDNMaps[[#This Row],[Type]],RecordCount[],2,0)),VLOOKUP(IDNMaps[[#This Row],[Type]],RecordCount[],8,0),0),"")</f>
        <v>310150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51</v>
      </c>
      <c r="M129" s="6" t="str">
        <f ca="1">IFERROR(VLOOKUP(IDNMaps[[#This Row],[Type]],RecordCount[],6,0)&amp;"-"&amp;IDNMaps[[#This Row],[Type Count]],"")</f>
        <v>Form Fields-51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9" s="6" t="str">
        <f ca="1">IF(IDNMaps[[#This Row],[Name]]="","","("&amp;IDNMaps[[#This Row],[Type]]&amp;") "&amp;IDNMaps[[#This Row],[Name]])</f>
        <v>(Fields) Printing/NewPrintThroughForm/footer1</v>
      </c>
      <c r="P129" s="6">
        <f ca="1">IFERROR(VLOOKUP(IDNMaps[[#This Row],[Primary]],INDIRECT(VLOOKUP(IDNMaps[[#This Row],[Type]],RecordCount[],2,0)),VLOOKUP(IDNMaps[[#This Row],[Type]],RecordCount[],8,0),0),"")</f>
        <v>310151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52</v>
      </c>
      <c r="M130" s="6" t="str">
        <f ca="1">IFERROR(VLOOKUP(IDNMaps[[#This Row],[Type]],RecordCount[],6,0)&amp;"-"&amp;IDNMaps[[#This Row],[Type Count]],"")</f>
        <v>Form Fields-52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30" s="6" t="str">
        <f ca="1">IF(IDNMaps[[#This Row],[Name]]="","","("&amp;IDNMaps[[#This Row],[Type]]&amp;") "&amp;IDNMaps[[#This Row],[Name]])</f>
        <v>(Fields) Printing/NewPrintThroughForm/footer2</v>
      </c>
      <c r="P130" s="6">
        <f ca="1">IFERROR(VLOOKUP(IDNMaps[[#This Row],[Primary]],INDIRECT(VLOOKUP(IDNMaps[[#This Row],[Type]],RecordCount[],2,0)),VLOOKUP(IDNMaps[[#This Row],[Type]],RecordCount[],8,0),0),"")</f>
        <v>310152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53</v>
      </c>
      <c r="M131" s="6" t="str">
        <f ca="1">IFERROR(VLOOKUP(IDNMaps[[#This Row],[Type]],RecordCount[],6,0)&amp;"-"&amp;IDNMaps[[#This Row],[Type Count]],"")</f>
        <v>Form Fields-53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31" s="6" t="str">
        <f ca="1">IF(IDNMaps[[#This Row],[Name]]="","","("&amp;IDNMaps[[#This Row],[Type]]&amp;") "&amp;IDNMaps[[#This Row],[Name]])</f>
        <v>(Fields) Printing/NewPrintThroughForm/footer3</v>
      </c>
      <c r="P131" s="6">
        <f ca="1">IFERROR(VLOOKUP(IDNMaps[[#This Row],[Primary]],INDIRECT(VLOOKUP(IDNMaps[[#This Row],[Type]],RecordCount[],2,0)),VLOOKUP(IDNMaps[[#This Row],[Type]],RecordCount[],8,0),0),"")</f>
        <v>310153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54</v>
      </c>
      <c r="M132" s="6" t="str">
        <f ca="1">IFERROR(VLOOKUP(IDNMaps[[#This Row],[Type]],RecordCount[],6,0)&amp;"-"&amp;IDNMaps[[#This Row],[Type Count]],"")</f>
        <v>Form Fields-54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2" s="6" t="str">
        <f ca="1">IF(IDNMaps[[#This Row],[Name]]="","","("&amp;IDNMaps[[#This Row],[Type]]&amp;") "&amp;IDNMaps[[#This Row],[Name]])</f>
        <v>(Fields) Printing/NewPrintThroughForm/template</v>
      </c>
      <c r="P132" s="6">
        <f ca="1">IFERROR(VLOOKUP(IDNMaps[[#This Row],[Primary]],INDIRECT(VLOOKUP(IDNMaps[[#This Row],[Type]],RecordCount[],2,0)),VLOOKUP(IDNMaps[[#This Row],[Type]],RecordCount[],8,0),0),"")</f>
        <v>310154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55</v>
      </c>
      <c r="M133" s="6" t="str">
        <f ca="1">IFERROR(VLOOKUP(IDNMaps[[#This Row],[Type]],RecordCount[],6,0)&amp;"-"&amp;IDNMaps[[#This Row],[Type Count]],"")</f>
        <v>Form Fields-55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3" s="6" t="str">
        <f ca="1">IF(IDNMaps[[#This Row],[Name]]="","","("&amp;IDNMaps[[#This Row],[Type]]&amp;") "&amp;IDNMaps[[#This Row],[Name]])</f>
        <v>(Fields) Printing/NewPrintThroughForm/object</v>
      </c>
      <c r="P133" s="6">
        <f ca="1">IFERROR(VLOOKUP(IDNMaps[[#This Row],[Primary]],INDIRECT(VLOOKUP(IDNMaps[[#This Row],[Type]],RecordCount[],2,0)),VLOOKUP(IDNMaps[[#This Row],[Type]],RecordCount[],8,0),0),"")</f>
        <v>310155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56</v>
      </c>
      <c r="M134" s="6" t="str">
        <f ca="1">IFERROR(VLOOKUP(IDNMaps[[#This Row],[Type]],RecordCount[],6,0)&amp;"-"&amp;IDNMaps[[#This Row],[Type Count]],"")</f>
        <v>Form Fields-56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4" s="6" t="str">
        <f ca="1">IF(IDNMaps[[#This Row],[Name]]="","","("&amp;IDNMaps[[#This Row],[Type]]&amp;") "&amp;IDNMaps[[#This Row],[Name]])</f>
        <v>(Fields) Printing/NewPrintThroughUpload/name</v>
      </c>
      <c r="P134" s="6">
        <f ca="1">IFERROR(VLOOKUP(IDNMaps[[#This Row],[Primary]],INDIRECT(VLOOKUP(IDNMaps[[#This Row],[Type]],RecordCount[],2,0)),VLOOKUP(IDNMaps[[#This Row],[Type]],RecordCount[],8,0),0),"")</f>
        <v>310156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57</v>
      </c>
      <c r="M135" s="6" t="str">
        <f ca="1">IFERROR(VLOOKUP(IDNMaps[[#This Row],[Type]],RecordCount[],6,0)&amp;"-"&amp;IDNMaps[[#This Row],[Type Count]],"")</f>
        <v>Form Fields-57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5" s="6" t="str">
        <f ca="1">IF(IDNMaps[[#This Row],[Name]]="","","("&amp;IDNMaps[[#This Row],[Type]]&amp;") "&amp;IDNMaps[[#This Row],[Name]])</f>
        <v>(Fields) Printing/NewPrintThroughUpload/status</v>
      </c>
      <c r="P135" s="6">
        <f ca="1">IFERROR(VLOOKUP(IDNMaps[[#This Row],[Primary]],INDIRECT(VLOOKUP(IDNMaps[[#This Row],[Type]],RecordCount[],2,0)),VLOOKUP(IDNMaps[[#This Row],[Type]],RecordCount[],8,0),0),"")</f>
        <v>310157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58</v>
      </c>
      <c r="M136" s="6" t="str">
        <f ca="1">IFERROR(VLOOKUP(IDNMaps[[#This Row],[Type]],RecordCount[],6,0)&amp;"-"&amp;IDNMaps[[#This Row],[Type Count]],"")</f>
        <v>Form Fields-58</v>
      </c>
      <c r="N136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6" s="6" t="str">
        <f ca="1">IF(IDNMaps[[#This Row],[Name]]="","","("&amp;IDNMaps[[#This Row],[Type]]&amp;") "&amp;IDNMaps[[#This Row],[Name]])</f>
        <v>(Fields) Printing/NewPrintThroughUpload/description</v>
      </c>
      <c r="P136" s="6">
        <f ca="1">IFERROR(VLOOKUP(IDNMaps[[#This Row],[Primary]],INDIRECT(VLOOKUP(IDNMaps[[#This Row],[Type]],RecordCount[],2,0)),VLOOKUP(IDNMaps[[#This Row],[Type]],RecordCount[],8,0),0),"")</f>
        <v>310158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59</v>
      </c>
      <c r="M137" s="6" t="str">
        <f ca="1">IFERROR(VLOOKUP(IDNMaps[[#This Row],[Type]],RecordCount[],6,0)&amp;"-"&amp;IDNMaps[[#This Row],[Type Count]],"")</f>
        <v>Form Fields-59</v>
      </c>
      <c r="N137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7" s="6" t="str">
        <f ca="1">IF(IDNMaps[[#This Row],[Name]]="","","("&amp;IDNMaps[[#This Row],[Type]]&amp;") "&amp;IDNMaps[[#This Row],[Name]])</f>
        <v>(Fields) Printing/NewPrintThroughUpload/file</v>
      </c>
      <c r="P137" s="6">
        <f ca="1">IFERROR(VLOOKUP(IDNMaps[[#This Row],[Primary]],INDIRECT(VLOOKUP(IDNMaps[[#This Row],[Type]],RecordCount[],2,0)),VLOOKUP(IDNMaps[[#This Row],[Type]],RecordCount[],8,0),0),"")</f>
        <v>310159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A202" workbookViewId="0">
      <selection activeCell="C206" sqref="C20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1876</v>
      </c>
      <c r="B14" s="4" t="s">
        <v>773</v>
      </c>
      <c r="C14" s="4" t="s">
        <v>1877</v>
      </c>
      <c r="D14" s="4" t="s">
        <v>1878</v>
      </c>
      <c r="E14" s="4" t="s">
        <v>771</v>
      </c>
      <c r="F14" s="4" t="s">
        <v>1879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1855</v>
      </c>
      <c r="B15" s="2" t="s">
        <v>797</v>
      </c>
      <c r="C15" s="2" t="s">
        <v>1855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1826</v>
      </c>
      <c r="B16" s="2" t="s">
        <v>797</v>
      </c>
      <c r="C16" s="2" t="s">
        <v>1826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1871</v>
      </c>
      <c r="B17" s="2" t="s">
        <v>797</v>
      </c>
      <c r="C17" s="4" t="s">
        <v>1872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1827</v>
      </c>
      <c r="B18" s="2" t="s">
        <v>797</v>
      </c>
      <c r="C18" s="2" t="s">
        <v>1828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1829</v>
      </c>
      <c r="B19" s="2" t="s">
        <v>1856</v>
      </c>
      <c r="C19" s="2" t="s">
        <v>1830</v>
      </c>
      <c r="D19" s="2"/>
      <c r="E19" s="4" t="s">
        <v>771</v>
      </c>
      <c r="F19" s="2" t="s">
        <v>1655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1679</v>
      </c>
      <c r="B43" s="4" t="s">
        <v>793</v>
      </c>
      <c r="C43" s="4" t="s">
        <v>1679</v>
      </c>
      <c r="D43" s="4" t="s">
        <v>1677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1680</v>
      </c>
      <c r="B44" s="4" t="s">
        <v>793</v>
      </c>
      <c r="C44" s="4" t="s">
        <v>1680</v>
      </c>
      <c r="D44" s="4" t="s">
        <v>1677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1681</v>
      </c>
      <c r="B45" s="4" t="s">
        <v>793</v>
      </c>
      <c r="C45" s="5" t="s">
        <v>1681</v>
      </c>
      <c r="D45" s="4" t="s">
        <v>1677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1682</v>
      </c>
      <c r="B46" s="4" t="s">
        <v>793</v>
      </c>
      <c r="C46" s="5" t="s">
        <v>1682</v>
      </c>
      <c r="D46" s="4" t="s">
        <v>1677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1683</v>
      </c>
      <c r="B47" s="4" t="s">
        <v>793</v>
      </c>
      <c r="C47" s="5" t="s">
        <v>1683</v>
      </c>
      <c r="D47" s="4" t="s">
        <v>1677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1684</v>
      </c>
      <c r="B48" s="4" t="s">
        <v>793</v>
      </c>
      <c r="C48" s="5" t="s">
        <v>1684</v>
      </c>
      <c r="D48" s="4" t="s">
        <v>1677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1685</v>
      </c>
      <c r="B49" s="4" t="s">
        <v>793</v>
      </c>
      <c r="C49" s="5" t="s">
        <v>1685</v>
      </c>
      <c r="D49" s="4" t="s">
        <v>1677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1686</v>
      </c>
      <c r="B50" s="4" t="s">
        <v>793</v>
      </c>
      <c r="C50" s="5" t="s">
        <v>1686</v>
      </c>
      <c r="D50" s="4" t="s">
        <v>1677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1687</v>
      </c>
      <c r="B51" s="4" t="s">
        <v>793</v>
      </c>
      <c r="C51" s="5" t="s">
        <v>1687</v>
      </c>
      <c r="D51" s="4" t="s">
        <v>1677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1688</v>
      </c>
      <c r="B52" s="4" t="s">
        <v>793</v>
      </c>
      <c r="C52" s="5" t="s">
        <v>1688</v>
      </c>
      <c r="D52" s="4" t="s">
        <v>1677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1695</v>
      </c>
      <c r="B53" s="4" t="s">
        <v>817</v>
      </c>
      <c r="C53" s="5" t="s">
        <v>1695</v>
      </c>
      <c r="D53" s="4" t="s">
        <v>818</v>
      </c>
      <c r="E53" s="5" t="s">
        <v>1254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1696</v>
      </c>
      <c r="B54" s="4" t="s">
        <v>817</v>
      </c>
      <c r="C54" s="5" t="s">
        <v>1696</v>
      </c>
      <c r="D54" s="4" t="s">
        <v>818</v>
      </c>
      <c r="E54" s="5" t="s">
        <v>1254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1673</v>
      </c>
      <c r="B55" s="4" t="s">
        <v>817</v>
      </c>
      <c r="C55" s="5" t="s">
        <v>1673</v>
      </c>
      <c r="D55" s="4" t="s">
        <v>818</v>
      </c>
      <c r="E55" s="5" t="s">
        <v>1254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1674</v>
      </c>
      <c r="B56" s="4" t="s">
        <v>817</v>
      </c>
      <c r="C56" s="5" t="s">
        <v>1674</v>
      </c>
      <c r="D56" s="4" t="s">
        <v>818</v>
      </c>
      <c r="E56" s="5" t="s">
        <v>1254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1825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5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3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2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898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5</v>
      </c>
    </row>
    <row r="96" spans="1:10" x14ac:dyDescent="0.25">
      <c r="A96" s="4" t="s">
        <v>2093</v>
      </c>
      <c r="B96" s="4" t="s">
        <v>831</v>
      </c>
      <c r="C96" s="4" t="s">
        <v>891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2</v>
      </c>
    </row>
    <row r="97" spans="1:10" x14ac:dyDescent="0.25">
      <c r="A97" s="4" t="s">
        <v>2094</v>
      </c>
      <c r="B97" s="4" t="s">
        <v>831</v>
      </c>
      <c r="C97" s="4" t="s">
        <v>892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2</v>
      </c>
    </row>
    <row r="98" spans="1:10" x14ac:dyDescent="0.25">
      <c r="A98" s="4" t="s">
        <v>893</v>
      </c>
      <c r="B98" s="4" t="s">
        <v>773</v>
      </c>
      <c r="C98" s="4" t="s">
        <v>776</v>
      </c>
      <c r="D98" s="4" t="s">
        <v>894</v>
      </c>
      <c r="E98" s="4" t="s">
        <v>895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899</v>
      </c>
      <c r="B99" s="4" t="s">
        <v>781</v>
      </c>
      <c r="C99" s="4" t="s">
        <v>900</v>
      </c>
      <c r="D99" s="4" t="s">
        <v>896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901</v>
      </c>
      <c r="B100" s="4" t="s">
        <v>817</v>
      </c>
      <c r="C100" s="4" t="s">
        <v>901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902</v>
      </c>
      <c r="B101" s="4" t="s">
        <v>817</v>
      </c>
      <c r="C101" s="4" t="s">
        <v>902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934</v>
      </c>
      <c r="B102" s="4" t="s">
        <v>817</v>
      </c>
      <c r="C102" s="4" t="s">
        <v>934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933</v>
      </c>
      <c r="B103" s="4" t="s">
        <v>817</v>
      </c>
      <c r="C103" s="4" t="s">
        <v>933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965</v>
      </c>
      <c r="B104" s="4" t="s">
        <v>817</v>
      </c>
      <c r="C104" s="4" t="s">
        <v>965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903</v>
      </c>
      <c r="B105" s="4" t="s">
        <v>769</v>
      </c>
      <c r="C105" s="4" t="s">
        <v>903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15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9</v>
      </c>
    </row>
    <row r="107" spans="1:10" x14ac:dyDescent="0.25">
      <c r="A107" s="4" t="s">
        <v>905</v>
      </c>
      <c r="B107" s="4" t="s">
        <v>793</v>
      </c>
      <c r="C107" s="4" t="s">
        <v>906</v>
      </c>
      <c r="D107" s="4" t="s">
        <v>896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907</v>
      </c>
      <c r="B108" s="4" t="s">
        <v>793</v>
      </c>
      <c r="C108" s="4" t="s">
        <v>908</v>
      </c>
      <c r="D108" s="4" t="s">
        <v>896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909</v>
      </c>
      <c r="B109" s="4" t="s">
        <v>793</v>
      </c>
      <c r="C109" s="4" t="s">
        <v>911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910</v>
      </c>
      <c r="B110" s="4" t="s">
        <v>832</v>
      </c>
      <c r="C110" s="4" t="s">
        <v>912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913</v>
      </c>
      <c r="B111" s="4" t="s">
        <v>817</v>
      </c>
      <c r="C111" s="4" t="s">
        <v>913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1697</v>
      </c>
      <c r="B112" s="4" t="s">
        <v>769</v>
      </c>
      <c r="C112" s="4" t="s">
        <v>1697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1694</v>
      </c>
      <c r="B113" s="4" t="s">
        <v>769</v>
      </c>
      <c r="C113" s="4" t="s">
        <v>1694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915</v>
      </c>
      <c r="B114" s="4" t="s">
        <v>817</v>
      </c>
      <c r="C114" s="4" t="s">
        <v>915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1824</v>
      </c>
      <c r="B115" s="4" t="s">
        <v>797</v>
      </c>
      <c r="C115" s="4" t="s">
        <v>1824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916</v>
      </c>
      <c r="B116" s="4" t="s">
        <v>769</v>
      </c>
      <c r="C116" s="4" t="s">
        <v>917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918</v>
      </c>
      <c r="B117" s="4" t="s">
        <v>773</v>
      </c>
      <c r="C117" s="4" t="s">
        <v>901</v>
      </c>
      <c r="D117" s="4" t="s">
        <v>941</v>
      </c>
      <c r="E117" s="4" t="s">
        <v>771</v>
      </c>
      <c r="F117" s="4" t="s">
        <v>945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919</v>
      </c>
      <c r="B118" s="4" t="s">
        <v>773</v>
      </c>
      <c r="C118" s="4" t="s">
        <v>943</v>
      </c>
      <c r="D118" s="4" t="s">
        <v>942</v>
      </c>
      <c r="E118" s="4" t="s">
        <v>771</v>
      </c>
      <c r="F118" s="4" t="s">
        <v>946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921</v>
      </c>
      <c r="B119" s="4" t="s">
        <v>773</v>
      </c>
      <c r="C119" s="4" t="s">
        <v>920</v>
      </c>
      <c r="D119" s="4" t="s">
        <v>941</v>
      </c>
      <c r="E119" s="4" t="s">
        <v>771</v>
      </c>
      <c r="F119" s="4" t="s">
        <v>945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922</v>
      </c>
      <c r="B120" s="4" t="s">
        <v>793</v>
      </c>
      <c r="C120" s="4" t="s">
        <v>914</v>
      </c>
      <c r="D120" s="4" t="s">
        <v>901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923</v>
      </c>
      <c r="B121" s="4" t="s">
        <v>773</v>
      </c>
      <c r="C121" s="4" t="s">
        <v>944</v>
      </c>
      <c r="D121" s="4" t="s">
        <v>941</v>
      </c>
      <c r="E121" s="4" t="s">
        <v>771</v>
      </c>
      <c r="F121" s="4" t="s">
        <v>945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924</v>
      </c>
      <c r="B122" s="4" t="s">
        <v>773</v>
      </c>
      <c r="C122" s="4" t="s">
        <v>934</v>
      </c>
      <c r="D122" s="4" t="s">
        <v>935</v>
      </c>
      <c r="E122" s="4" t="s">
        <v>771</v>
      </c>
      <c r="F122" s="4" t="s">
        <v>938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925</v>
      </c>
      <c r="B123" s="4" t="s">
        <v>773</v>
      </c>
      <c r="C123" s="4" t="s">
        <v>933</v>
      </c>
      <c r="D123" s="4" t="s">
        <v>935</v>
      </c>
      <c r="E123" s="4" t="s">
        <v>771</v>
      </c>
      <c r="F123" s="4" t="s">
        <v>938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926</v>
      </c>
      <c r="B124" s="4" t="s">
        <v>773</v>
      </c>
      <c r="C124" s="4" t="s">
        <v>932</v>
      </c>
      <c r="D124" s="4" t="s">
        <v>936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927</v>
      </c>
      <c r="B125" s="4" t="s">
        <v>773</v>
      </c>
      <c r="C125" s="4" t="s">
        <v>931</v>
      </c>
      <c r="D125" s="4" t="s">
        <v>935</v>
      </c>
      <c r="E125" s="4" t="s">
        <v>771</v>
      </c>
      <c r="F125" s="4" t="s">
        <v>938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928</v>
      </c>
      <c r="B126" s="4" t="s">
        <v>773</v>
      </c>
      <c r="C126" s="4" t="s">
        <v>930</v>
      </c>
      <c r="D126" s="4" t="s">
        <v>937</v>
      </c>
      <c r="E126" s="4" t="s">
        <v>771</v>
      </c>
      <c r="F126" s="4" t="s">
        <v>939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929</v>
      </c>
      <c r="B127" s="4" t="s">
        <v>769</v>
      </c>
      <c r="C127" s="4" t="s">
        <v>913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1689</v>
      </c>
      <c r="B128" s="4" t="s">
        <v>769</v>
      </c>
      <c r="C128" s="4" t="s">
        <v>1678</v>
      </c>
      <c r="D128" s="4">
        <v>15</v>
      </c>
      <c r="E128" s="4" t="s">
        <v>771</v>
      </c>
      <c r="F128" s="4" t="s">
        <v>1690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949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951</v>
      </c>
      <c r="B130" s="4" t="s">
        <v>773</v>
      </c>
      <c r="C130" s="4" t="s">
        <v>950</v>
      </c>
      <c r="D130" s="4" t="s">
        <v>952</v>
      </c>
      <c r="E130" s="4" t="s">
        <v>771</v>
      </c>
      <c r="F130" s="4" t="s">
        <v>953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954</v>
      </c>
      <c r="B131" s="4" t="s">
        <v>793</v>
      </c>
      <c r="C131" s="4" t="s">
        <v>955</v>
      </c>
      <c r="D131" s="4" t="s">
        <v>947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956</v>
      </c>
      <c r="B132" s="4" t="s">
        <v>817</v>
      </c>
      <c r="C132" s="4" t="s">
        <v>956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957</v>
      </c>
      <c r="B133" s="4" t="s">
        <v>781</v>
      </c>
      <c r="C133" s="4" t="s">
        <v>901</v>
      </c>
      <c r="D133" s="4" t="s">
        <v>901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1257</v>
      </c>
      <c r="B134" s="2" t="s">
        <v>797</v>
      </c>
      <c r="C134" s="2" t="s">
        <v>1257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958</v>
      </c>
      <c r="B135" s="4" t="s">
        <v>773</v>
      </c>
      <c r="C135" s="2" t="s">
        <v>1266</v>
      </c>
      <c r="D135" s="4" t="s">
        <v>959</v>
      </c>
      <c r="E135" s="5" t="s">
        <v>771</v>
      </c>
      <c r="F135" s="4" t="s">
        <v>960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961</v>
      </c>
      <c r="B136" s="4" t="s">
        <v>773</v>
      </c>
      <c r="C136" s="2" t="s">
        <v>1267</v>
      </c>
      <c r="D136" s="4" t="s">
        <v>962</v>
      </c>
      <c r="E136" s="4" t="s">
        <v>771</v>
      </c>
      <c r="F136" s="4" t="s">
        <v>963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964</v>
      </c>
      <c r="B137" s="4" t="s">
        <v>817</v>
      </c>
      <c r="C137" s="4" t="s">
        <v>965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1258</v>
      </c>
      <c r="B138" s="2" t="s">
        <v>769</v>
      </c>
      <c r="C138" s="2" t="s">
        <v>1262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1259</v>
      </c>
      <c r="B139" s="2" t="s">
        <v>769</v>
      </c>
      <c r="C139" s="2" t="s">
        <v>1263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1260</v>
      </c>
      <c r="B140" s="2" t="s">
        <v>769</v>
      </c>
      <c r="C140" s="2" t="s">
        <v>1264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1261</v>
      </c>
      <c r="B141" s="2" t="s">
        <v>867</v>
      </c>
      <c r="C141" s="2" t="s">
        <v>1265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966</v>
      </c>
      <c r="B142" s="4" t="s">
        <v>793</v>
      </c>
      <c r="C142" s="4" t="s">
        <v>968</v>
      </c>
      <c r="D142" s="4" t="s">
        <v>901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967</v>
      </c>
      <c r="B143" s="4" t="s">
        <v>793</v>
      </c>
      <c r="C143" s="4" t="s">
        <v>969</v>
      </c>
      <c r="D143" s="4" t="s">
        <v>901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1870</v>
      </c>
      <c r="B144" s="4" t="s">
        <v>793</v>
      </c>
      <c r="C144" s="2" t="s">
        <v>1832</v>
      </c>
      <c r="D144" s="2" t="s">
        <v>948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1627</v>
      </c>
      <c r="B145" s="4" t="s">
        <v>797</v>
      </c>
      <c r="C145" s="4" t="s">
        <v>1627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1628</v>
      </c>
      <c r="B146" s="4" t="s">
        <v>797</v>
      </c>
      <c r="C146" s="4" t="s">
        <v>1628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1629</v>
      </c>
      <c r="B147" s="4" t="s">
        <v>797</v>
      </c>
      <c r="C147" s="4" t="s">
        <v>1629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1584</v>
      </c>
      <c r="B148" s="4" t="s">
        <v>769</v>
      </c>
      <c r="C148" s="4" t="s">
        <v>1584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5</v>
      </c>
    </row>
    <row r="149" spans="1:10" x14ac:dyDescent="0.25">
      <c r="A149" s="4" t="s">
        <v>1608</v>
      </c>
      <c r="B149" s="4" t="s">
        <v>769</v>
      </c>
      <c r="C149" s="4" t="s">
        <v>1608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1609</v>
      </c>
      <c r="B150" s="4" t="s">
        <v>769</v>
      </c>
      <c r="C150" s="4" t="s">
        <v>1609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1612</v>
      </c>
      <c r="B151" s="4" t="s">
        <v>773</v>
      </c>
      <c r="C151" s="4" t="s">
        <v>1611</v>
      </c>
      <c r="D151" s="4" t="s">
        <v>1613</v>
      </c>
      <c r="E151" s="4" t="s">
        <v>771</v>
      </c>
      <c r="F151" s="4" t="s">
        <v>1614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1630</v>
      </c>
      <c r="B152" s="4" t="s">
        <v>773</v>
      </c>
      <c r="C152" s="4" t="s">
        <v>1630</v>
      </c>
      <c r="D152" s="4" t="s">
        <v>1631</v>
      </c>
      <c r="E152" s="4" t="s">
        <v>771</v>
      </c>
      <c r="F152" s="4" t="s">
        <v>1614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1615</v>
      </c>
      <c r="B153" s="4" t="s">
        <v>797</v>
      </c>
      <c r="C153" s="4" t="s">
        <v>1615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1616</v>
      </c>
      <c r="B154" s="4" t="s">
        <v>797</v>
      </c>
      <c r="C154" s="4" t="s">
        <v>1616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1617</v>
      </c>
      <c r="B155" s="4" t="s">
        <v>831</v>
      </c>
      <c r="C155" s="4" t="s">
        <v>1617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1621</v>
      </c>
      <c r="B156" s="4" t="s">
        <v>1623</v>
      </c>
      <c r="C156" s="4" t="s">
        <v>1621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1622</v>
      </c>
      <c r="B157" s="4" t="s">
        <v>1623</v>
      </c>
      <c r="C157" s="4" t="s">
        <v>1622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1638</v>
      </c>
      <c r="B158" s="4" t="s">
        <v>1623</v>
      </c>
      <c r="C158" s="4" t="s">
        <v>1639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1624</v>
      </c>
      <c r="B159" s="4" t="s">
        <v>773</v>
      </c>
      <c r="C159" s="4" t="s">
        <v>950</v>
      </c>
      <c r="D159" s="4" t="s">
        <v>1625</v>
      </c>
      <c r="E159" s="4" t="s">
        <v>771</v>
      </c>
      <c r="F159" s="4" t="s">
        <v>1626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1640</v>
      </c>
      <c r="B160" s="4" t="s">
        <v>793</v>
      </c>
      <c r="C160" s="4" t="s">
        <v>900</v>
      </c>
      <c r="D160" s="4" t="s">
        <v>896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1641</v>
      </c>
      <c r="B161" s="4" t="s">
        <v>817</v>
      </c>
      <c r="C161" s="4" t="s">
        <v>1642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1646</v>
      </c>
      <c r="B162" s="4" t="s">
        <v>769</v>
      </c>
      <c r="C162" s="4" t="s">
        <v>1645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1647</v>
      </c>
      <c r="B163" s="4" t="s">
        <v>797</v>
      </c>
      <c r="C163" s="4" t="s">
        <v>1648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1672</v>
      </c>
      <c r="B164" s="4" t="s">
        <v>797</v>
      </c>
      <c r="C164" s="4" t="s">
        <v>1672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1678</v>
      </c>
      <c r="B165" s="5" t="s">
        <v>769</v>
      </c>
      <c r="C165" s="4" t="s">
        <v>1678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914</v>
      </c>
      <c r="B166" s="5" t="s">
        <v>769</v>
      </c>
      <c r="C166" s="4" t="s">
        <v>914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1699</v>
      </c>
      <c r="B167" s="5" t="s">
        <v>797</v>
      </c>
      <c r="C167" s="4" t="s">
        <v>1699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1700</v>
      </c>
      <c r="B168" s="5" t="s">
        <v>797</v>
      </c>
      <c r="C168" s="4" t="s">
        <v>1700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1701</v>
      </c>
      <c r="B169" s="5" t="s">
        <v>797</v>
      </c>
      <c r="C169" s="4" t="s">
        <v>1701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1702</v>
      </c>
      <c r="B170" s="5" t="s">
        <v>797</v>
      </c>
      <c r="C170" s="4" t="s">
        <v>1702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1703</v>
      </c>
      <c r="B171" s="5" t="s">
        <v>797</v>
      </c>
      <c r="C171" s="4" t="s">
        <v>1703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1704</v>
      </c>
      <c r="B172" s="5" t="s">
        <v>773</v>
      </c>
      <c r="C172" s="4" t="s">
        <v>1705</v>
      </c>
      <c r="D172" s="4" t="s">
        <v>1706</v>
      </c>
      <c r="E172" s="4" t="s">
        <v>771</v>
      </c>
      <c r="F172" s="4" t="s">
        <v>1707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1941</v>
      </c>
      <c r="B173" s="4" t="s">
        <v>793</v>
      </c>
      <c r="C173" s="4" t="s">
        <v>1941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1942</v>
      </c>
      <c r="B174" s="4" t="s">
        <v>793</v>
      </c>
      <c r="C174" s="4" t="s">
        <v>1942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1986</v>
      </c>
      <c r="B175" s="4" t="s">
        <v>797</v>
      </c>
      <c r="C175" s="4" t="s">
        <v>1986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1987</v>
      </c>
      <c r="B176" s="4" t="s">
        <v>797</v>
      </c>
      <c r="C176" s="4" t="s">
        <v>1987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1988</v>
      </c>
      <c r="B177" s="4" t="s">
        <v>797</v>
      </c>
      <c r="C177" s="4" t="s">
        <v>1988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1992</v>
      </c>
      <c r="B178" s="4" t="s">
        <v>797</v>
      </c>
      <c r="C178" s="4" t="s">
        <v>1992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1993</v>
      </c>
      <c r="B179" s="4" t="s">
        <v>797</v>
      </c>
      <c r="C179" s="4" t="s">
        <v>1993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1994</v>
      </c>
      <c r="B180" s="4" t="s">
        <v>797</v>
      </c>
      <c r="C180" s="4" t="s">
        <v>1994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1989</v>
      </c>
      <c r="B181" s="4" t="s">
        <v>797</v>
      </c>
      <c r="C181" s="4" t="s">
        <v>1989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1990</v>
      </c>
      <c r="B182" s="4" t="s">
        <v>797</v>
      </c>
      <c r="C182" s="4" t="s">
        <v>1990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1991</v>
      </c>
      <c r="B183" s="4" t="s">
        <v>797</v>
      </c>
      <c r="C183" s="4" t="s">
        <v>1991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1995</v>
      </c>
      <c r="B184" s="4" t="s">
        <v>797</v>
      </c>
      <c r="C184" s="4" t="s">
        <v>1995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1996</v>
      </c>
      <c r="B185" s="4" t="s">
        <v>797</v>
      </c>
      <c r="C185" s="4" t="s">
        <v>1996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1997</v>
      </c>
      <c r="B186" s="4" t="s">
        <v>797</v>
      </c>
      <c r="C186" s="4" t="s">
        <v>1997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2005</v>
      </c>
      <c r="B187" s="4" t="s">
        <v>1370</v>
      </c>
      <c r="C187" s="4" t="s">
        <v>2005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1998</v>
      </c>
      <c r="B188" s="4" t="s">
        <v>1370</v>
      </c>
      <c r="C188" s="4" t="s">
        <v>1998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2025</v>
      </c>
      <c r="B189" s="4" t="s">
        <v>782</v>
      </c>
      <c r="C189" s="4" t="s">
        <v>1720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4" t="s">
        <v>2085</v>
      </c>
      <c r="B190" s="4" t="s">
        <v>817</v>
      </c>
      <c r="C190" s="4" t="s">
        <v>2085</v>
      </c>
      <c r="D190" s="4" t="s">
        <v>818</v>
      </c>
      <c r="E190" s="4" t="s">
        <v>819</v>
      </c>
      <c r="F190" s="4"/>
      <c r="G190" s="4"/>
      <c r="H190" s="4"/>
      <c r="I190" s="4"/>
      <c r="J190" s="58">
        <f>COUNTIF(TableFields[Field],Columns[[#This Row],[Column]])</f>
        <v>1</v>
      </c>
    </row>
    <row r="191" spans="1:10" x14ac:dyDescent="0.25">
      <c r="A191" s="4" t="s">
        <v>2086</v>
      </c>
      <c r="B191" s="4" t="s">
        <v>817</v>
      </c>
      <c r="C191" s="4" t="s">
        <v>2086</v>
      </c>
      <c r="D191" s="4" t="s">
        <v>818</v>
      </c>
      <c r="E191" s="4" t="s">
        <v>819</v>
      </c>
      <c r="F191" s="4"/>
      <c r="G191" s="4"/>
      <c r="H191" s="4"/>
      <c r="I191" s="4"/>
      <c r="J191" s="58">
        <f>COUNTIF(TableFields[Field],Columns[[#This Row],[Column]])</f>
        <v>1</v>
      </c>
    </row>
    <row r="192" spans="1:10" x14ac:dyDescent="0.25">
      <c r="A192" s="4" t="s">
        <v>2087</v>
      </c>
      <c r="B192" s="4" t="s">
        <v>817</v>
      </c>
      <c r="C192" s="4" t="s">
        <v>2087</v>
      </c>
      <c r="D192" s="4" t="s">
        <v>818</v>
      </c>
      <c r="E192" s="4" t="s">
        <v>819</v>
      </c>
      <c r="F192" s="4"/>
      <c r="G192" s="4"/>
      <c r="H192" s="4"/>
      <c r="I192" s="4"/>
      <c r="J192" s="58">
        <f>COUNTIF(TableFields[Field],Columns[[#This Row],[Column]])</f>
        <v>1</v>
      </c>
    </row>
    <row r="193" spans="1:10" x14ac:dyDescent="0.25">
      <c r="A193" s="4" t="s">
        <v>2088</v>
      </c>
      <c r="B193" s="4" t="s">
        <v>773</v>
      </c>
      <c r="C193" s="4" t="s">
        <v>776</v>
      </c>
      <c r="D193" s="4" t="s">
        <v>2089</v>
      </c>
      <c r="E193" s="4" t="s">
        <v>2090</v>
      </c>
      <c r="F193" s="4"/>
      <c r="G193" s="4"/>
      <c r="H193" s="4"/>
      <c r="I193" s="4"/>
      <c r="J193" s="58">
        <f>COUNTIF(TableFields[Field],Columns[[#This Row],[Column]])</f>
        <v>1</v>
      </c>
    </row>
    <row r="194" spans="1:10" x14ac:dyDescent="0.25">
      <c r="A194" s="4" t="s">
        <v>2091</v>
      </c>
      <c r="B194" s="4" t="s">
        <v>773</v>
      </c>
      <c r="C194" s="4" t="s">
        <v>2091</v>
      </c>
      <c r="D194" s="4" t="s">
        <v>2092</v>
      </c>
      <c r="E194" s="4" t="s">
        <v>945</v>
      </c>
      <c r="F194" s="4"/>
      <c r="G194" s="4"/>
      <c r="H194" s="4"/>
      <c r="I194" s="4"/>
      <c r="J194" s="58">
        <f>COUNTIF(TableFields[Field],Columns[[#This Row],[Column]])</f>
        <v>2</v>
      </c>
    </row>
    <row r="195" spans="1:10" x14ac:dyDescent="0.25">
      <c r="A195" s="4" t="s">
        <v>2098</v>
      </c>
      <c r="B195" s="4" t="s">
        <v>773</v>
      </c>
      <c r="C195" s="4" t="s">
        <v>2095</v>
      </c>
      <c r="D195" s="4" t="s">
        <v>941</v>
      </c>
      <c r="E195" s="4" t="s">
        <v>1152</v>
      </c>
      <c r="F195" s="4"/>
      <c r="G195" s="4"/>
      <c r="H195" s="4"/>
      <c r="I195" s="4"/>
      <c r="J195" s="58">
        <f>COUNTIF(TableFields[Field],Columns[[#This Row],[Column]])</f>
        <v>1</v>
      </c>
    </row>
    <row r="196" spans="1:10" x14ac:dyDescent="0.25">
      <c r="A196" s="4" t="s">
        <v>2096</v>
      </c>
      <c r="B196" s="4" t="s">
        <v>773</v>
      </c>
      <c r="C196" s="4" t="s">
        <v>2097</v>
      </c>
      <c r="D196" s="4" t="s">
        <v>2092</v>
      </c>
      <c r="E196" s="4" t="s">
        <v>945</v>
      </c>
      <c r="F196" s="4"/>
      <c r="G196" s="4"/>
      <c r="H196" s="4"/>
      <c r="I196" s="4"/>
      <c r="J196" s="58">
        <f>COUNTIF(TableFields[Field],Columns[[#This Row],[Column]])</f>
        <v>1</v>
      </c>
    </row>
    <row r="197" spans="1:10" x14ac:dyDescent="0.25">
      <c r="A197" s="4" t="s">
        <v>2099</v>
      </c>
      <c r="B197" s="4" t="s">
        <v>773</v>
      </c>
      <c r="C197" s="4" t="s">
        <v>2099</v>
      </c>
      <c r="D197" s="4" t="s">
        <v>2092</v>
      </c>
      <c r="E197" s="4" t="s">
        <v>945</v>
      </c>
      <c r="F197" s="4"/>
      <c r="G197" s="4"/>
      <c r="H197" s="4"/>
      <c r="I197" s="4"/>
      <c r="J197" s="58">
        <f>COUNTIF(TableFields[Field],Columns[[#This Row],[Column]])</f>
        <v>2</v>
      </c>
    </row>
    <row r="198" spans="1:10" x14ac:dyDescent="0.25">
      <c r="A198" s="4" t="s">
        <v>2101</v>
      </c>
      <c r="B198" s="4" t="s">
        <v>781</v>
      </c>
      <c r="C198" s="4" t="s">
        <v>2084</v>
      </c>
      <c r="D198" s="4" t="s">
        <v>2084</v>
      </c>
      <c r="E198" s="4"/>
      <c r="F198" s="4"/>
      <c r="G198" s="4"/>
      <c r="H198" s="4"/>
      <c r="I198" s="4"/>
      <c r="J198" s="58">
        <f>COUNTIF(TableFields[Field],Columns[[#This Row],[Column]])</f>
        <v>1</v>
      </c>
    </row>
    <row r="199" spans="1:10" x14ac:dyDescent="0.25">
      <c r="A199" s="4" t="s">
        <v>2112</v>
      </c>
      <c r="B199" s="4" t="s">
        <v>793</v>
      </c>
      <c r="C199" s="4" t="s">
        <v>2084</v>
      </c>
      <c r="D199" s="4" t="s">
        <v>2084</v>
      </c>
      <c r="E199" s="4"/>
      <c r="F199" s="4"/>
      <c r="G199" s="4"/>
      <c r="H199" s="4"/>
      <c r="I199" s="4"/>
      <c r="J199" s="58">
        <f>COUNTIF(TableFields[Field],Columns[[#This Row],[Column]])</f>
        <v>0</v>
      </c>
    </row>
    <row r="200" spans="1:10" x14ac:dyDescent="0.25">
      <c r="A200" s="4" t="s">
        <v>2103</v>
      </c>
      <c r="B200" s="4" t="s">
        <v>817</v>
      </c>
      <c r="C200" s="4" t="s">
        <v>2102</v>
      </c>
      <c r="D200" s="4" t="s">
        <v>818</v>
      </c>
      <c r="E200" s="4" t="s">
        <v>819</v>
      </c>
      <c r="F200" s="4"/>
      <c r="G200" s="4"/>
      <c r="H200" s="4"/>
      <c r="I200" s="4"/>
      <c r="J200" s="58">
        <f>COUNTIF(TableFields[Field],Columns[[#This Row],[Column]])</f>
        <v>1</v>
      </c>
    </row>
    <row r="201" spans="1:10" x14ac:dyDescent="0.25">
      <c r="A201" s="4" t="s">
        <v>2104</v>
      </c>
      <c r="B201" s="4" t="s">
        <v>817</v>
      </c>
      <c r="C201" s="4" t="s">
        <v>2108</v>
      </c>
      <c r="D201" s="4" t="s">
        <v>818</v>
      </c>
      <c r="E201" s="4" t="s">
        <v>819</v>
      </c>
      <c r="F201" s="4"/>
      <c r="G201" s="4"/>
      <c r="H201" s="4"/>
      <c r="I201" s="4"/>
      <c r="J201" s="58">
        <f>COUNTIF(TableFields[Field],Columns[[#This Row],[Column]])</f>
        <v>1</v>
      </c>
    </row>
    <row r="202" spans="1:10" x14ac:dyDescent="0.25">
      <c r="A202" s="4" t="s">
        <v>2105</v>
      </c>
      <c r="B202" s="4" t="s">
        <v>817</v>
      </c>
      <c r="C202" s="4" t="s">
        <v>2109</v>
      </c>
      <c r="D202" s="4" t="s">
        <v>818</v>
      </c>
      <c r="E202" s="4" t="s">
        <v>819</v>
      </c>
      <c r="F202" s="4"/>
      <c r="G202" s="4"/>
      <c r="H202" s="4"/>
      <c r="I202" s="4"/>
      <c r="J202" s="58">
        <f>COUNTIF(TableFields[Field],Columns[[#This Row],[Column]])</f>
        <v>1</v>
      </c>
    </row>
    <row r="203" spans="1:10" x14ac:dyDescent="0.25">
      <c r="A203" s="4" t="s">
        <v>2106</v>
      </c>
      <c r="B203" s="4" t="s">
        <v>817</v>
      </c>
      <c r="C203" s="4" t="s">
        <v>1616</v>
      </c>
      <c r="D203" s="4" t="s">
        <v>818</v>
      </c>
      <c r="E203" s="4" t="s">
        <v>819</v>
      </c>
      <c r="F203" s="4"/>
      <c r="G203" s="4"/>
      <c r="H203" s="4"/>
      <c r="I203" s="4"/>
      <c r="J203" s="58">
        <f>COUNTIF(TableFields[Field],Columns[[#This Row],[Column]])</f>
        <v>1</v>
      </c>
    </row>
    <row r="204" spans="1:10" x14ac:dyDescent="0.25">
      <c r="A204" s="4" t="s">
        <v>2107</v>
      </c>
      <c r="B204" s="4" t="s">
        <v>817</v>
      </c>
      <c r="C204" s="4" t="s">
        <v>2110</v>
      </c>
      <c r="D204" s="4" t="s">
        <v>818</v>
      </c>
      <c r="E204" s="4" t="s">
        <v>819</v>
      </c>
      <c r="F204" s="4"/>
      <c r="G204" s="4"/>
      <c r="H204" s="4"/>
      <c r="I204" s="4"/>
      <c r="J204" s="58">
        <f>COUNTIF(TableFields[Field],Columns[[#This Row],[Column]])</f>
        <v>1</v>
      </c>
    </row>
    <row r="205" spans="1:10" x14ac:dyDescent="0.25">
      <c r="A205" s="4" t="s">
        <v>2111</v>
      </c>
      <c r="B205" s="4" t="s">
        <v>773</v>
      </c>
      <c r="C205" s="4" t="s">
        <v>2111</v>
      </c>
      <c r="D205" s="4" t="s">
        <v>2092</v>
      </c>
      <c r="E205" s="4" t="s">
        <v>945</v>
      </c>
      <c r="F205" s="4"/>
      <c r="G205" s="4"/>
      <c r="H205" s="4"/>
      <c r="I205" s="4"/>
      <c r="J205" s="58">
        <f>COUNTIF(TableFields[Field],Columns[[#This Row],[Column]])</f>
        <v>1</v>
      </c>
    </row>
    <row r="206" spans="1:10" x14ac:dyDescent="0.25">
      <c r="A206" s="4" t="s">
        <v>2113</v>
      </c>
      <c r="B206" s="4" t="s">
        <v>769</v>
      </c>
      <c r="C206" s="4" t="s">
        <v>2113</v>
      </c>
      <c r="D206" s="4">
        <v>20</v>
      </c>
      <c r="E206" s="4" t="s">
        <v>771</v>
      </c>
      <c r="F206" s="4" t="s">
        <v>770</v>
      </c>
      <c r="G206" s="4"/>
      <c r="H206" s="4"/>
      <c r="I206" s="4"/>
      <c r="J206" s="58">
        <f>COUNTIF(TableFields[Field],Columns[[#This Row],[Column]])</f>
        <v>2</v>
      </c>
    </row>
    <row r="207" spans="1:10" x14ac:dyDescent="0.25">
      <c r="A207" s="5" t="s">
        <v>970</v>
      </c>
      <c r="B207" s="5" t="s">
        <v>769</v>
      </c>
      <c r="C207" s="5" t="s">
        <v>971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972</v>
      </c>
      <c r="B208" s="5" t="s">
        <v>769</v>
      </c>
      <c r="C208" s="5" t="s">
        <v>973</v>
      </c>
      <c r="D208" s="5">
        <v>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974</v>
      </c>
      <c r="B209" s="5" t="s">
        <v>769</v>
      </c>
      <c r="C209" s="5" t="s">
        <v>975</v>
      </c>
      <c r="D209" s="5">
        <v>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976</v>
      </c>
      <c r="B210" s="5" t="s">
        <v>769</v>
      </c>
      <c r="C210" s="5" t="s">
        <v>977</v>
      </c>
      <c r="D210" s="5">
        <v>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978</v>
      </c>
      <c r="B211" s="5" t="s">
        <v>769</v>
      </c>
      <c r="C211" s="5" t="s">
        <v>979</v>
      </c>
      <c r="D211" s="5">
        <v>20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980</v>
      </c>
      <c r="B212" s="5" t="s">
        <v>817</v>
      </c>
      <c r="C212" s="5" t="s">
        <v>981</v>
      </c>
      <c r="D212" s="5" t="s">
        <v>1016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982</v>
      </c>
      <c r="B213" s="5" t="s">
        <v>817</v>
      </c>
      <c r="C213" s="5" t="s">
        <v>983</v>
      </c>
      <c r="D213" s="5" t="s">
        <v>1016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984</v>
      </c>
      <c r="B214" s="5" t="s">
        <v>831</v>
      </c>
      <c r="C214" s="5" t="s">
        <v>985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986</v>
      </c>
      <c r="B215" s="5" t="s">
        <v>769</v>
      </c>
      <c r="C215" s="5" t="s">
        <v>987</v>
      </c>
      <c r="D215" s="5">
        <v>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988</v>
      </c>
      <c r="B216" s="5" t="s">
        <v>769</v>
      </c>
      <c r="C216" s="5" t="s">
        <v>989</v>
      </c>
      <c r="D216" s="5">
        <v>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990</v>
      </c>
      <c r="B217" s="5" t="s">
        <v>769</v>
      </c>
      <c r="C217" s="5" t="s">
        <v>991</v>
      </c>
      <c r="D217" s="5">
        <v>15</v>
      </c>
      <c r="E217" s="5" t="s">
        <v>771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992</v>
      </c>
      <c r="B218" s="5" t="s">
        <v>797</v>
      </c>
      <c r="C218" s="5" t="s">
        <v>1015</v>
      </c>
      <c r="D218" s="5">
        <v>60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993</v>
      </c>
      <c r="B219" s="5" t="s">
        <v>831</v>
      </c>
      <c r="C219" s="5" t="s">
        <v>994</v>
      </c>
      <c r="D219" s="5"/>
      <c r="E219" s="5" t="s">
        <v>771</v>
      </c>
      <c r="F219" s="5"/>
      <c r="G219" s="5"/>
      <c r="H219" s="5"/>
      <c r="I219" s="5"/>
      <c r="J219" s="32">
        <f>COUNTIF(TableFields[Field],Columns[[#This Row],[Column]])</f>
        <v>0</v>
      </c>
    </row>
    <row r="220" spans="1:10" x14ac:dyDescent="0.25">
      <c r="A220" s="5" t="s">
        <v>995</v>
      </c>
      <c r="B220" s="5" t="s">
        <v>831</v>
      </c>
      <c r="C220" s="5" t="s">
        <v>996</v>
      </c>
      <c r="D220" s="5"/>
      <c r="E220" s="5" t="s">
        <v>771</v>
      </c>
      <c r="F220" s="5"/>
      <c r="G220" s="5"/>
      <c r="H220" s="5"/>
      <c r="I220" s="5"/>
      <c r="J220" s="32">
        <f>COUNTIF(TableFields[Field],Columns[[#This Row],[Column]])</f>
        <v>0</v>
      </c>
    </row>
    <row r="221" spans="1:10" x14ac:dyDescent="0.25">
      <c r="A221" s="5" t="s">
        <v>997</v>
      </c>
      <c r="B221" s="5" t="s">
        <v>817</v>
      </c>
      <c r="C221" s="5" t="s">
        <v>998</v>
      </c>
      <c r="D221" s="5" t="s">
        <v>818</v>
      </c>
      <c r="E221" s="5" t="s">
        <v>819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999</v>
      </c>
      <c r="B222" s="5" t="s">
        <v>817</v>
      </c>
      <c r="C222" s="5" t="s">
        <v>1000</v>
      </c>
      <c r="D222" s="5" t="s">
        <v>855</v>
      </c>
      <c r="E222" s="5" t="s">
        <v>827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1001</v>
      </c>
      <c r="B223" s="5" t="s">
        <v>773</v>
      </c>
      <c r="C223" s="5" t="s">
        <v>1002</v>
      </c>
      <c r="D223" s="5" t="s">
        <v>1017</v>
      </c>
      <c r="E223" s="5" t="s">
        <v>1018</v>
      </c>
      <c r="F223" s="5"/>
      <c r="G223" s="5"/>
      <c r="H223" s="5"/>
      <c r="I223" s="5"/>
      <c r="J223" s="32">
        <f>COUNTIF(TableFields[Field],Columns[[#This Row],[Column]])</f>
        <v>0</v>
      </c>
    </row>
    <row r="224" spans="1:10" x14ac:dyDescent="0.25">
      <c r="A224" s="5" t="s">
        <v>1003</v>
      </c>
      <c r="B224" s="5" t="s">
        <v>773</v>
      </c>
      <c r="C224" s="5" t="s">
        <v>1004</v>
      </c>
      <c r="D224" s="5" t="s">
        <v>1019</v>
      </c>
      <c r="E224" s="5" t="s">
        <v>1020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1013</v>
      </c>
      <c r="B225" s="5" t="s">
        <v>817</v>
      </c>
      <c r="C225" s="5" t="s">
        <v>1014</v>
      </c>
      <c r="D225" s="5" t="s">
        <v>1016</v>
      </c>
      <c r="E225" s="5" t="s">
        <v>827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1021</v>
      </c>
      <c r="B226" s="5" t="s">
        <v>769</v>
      </c>
      <c r="C226" s="5" t="s">
        <v>1022</v>
      </c>
      <c r="D226" s="5">
        <v>15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0</v>
      </c>
    </row>
    <row r="227" spans="1:10" x14ac:dyDescent="0.25">
      <c r="A227" s="5" t="s">
        <v>1023</v>
      </c>
      <c r="B227" s="5" t="s">
        <v>769</v>
      </c>
      <c r="C227" s="5" t="s">
        <v>1024</v>
      </c>
      <c r="D227" s="5">
        <v>15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0</v>
      </c>
    </row>
    <row r="228" spans="1:10" x14ac:dyDescent="0.25">
      <c r="A228" s="5" t="s">
        <v>1025</v>
      </c>
      <c r="B228" s="5" t="s">
        <v>797</v>
      </c>
      <c r="C228" s="5" t="s">
        <v>1026</v>
      </c>
      <c r="D228" s="5">
        <v>60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0</v>
      </c>
    </row>
    <row r="229" spans="1:10" x14ac:dyDescent="0.25">
      <c r="A229" s="5" t="s">
        <v>1027</v>
      </c>
      <c r="B229" s="5" t="s">
        <v>831</v>
      </c>
      <c r="C229" s="5" t="s">
        <v>1028</v>
      </c>
      <c r="D229" s="5"/>
      <c r="E229" s="5" t="s">
        <v>771</v>
      </c>
      <c r="F229" s="5"/>
      <c r="G229" s="5"/>
      <c r="H229" s="5"/>
      <c r="I229" s="5"/>
      <c r="J229" s="32">
        <f>COUNTIF(TableFields[Field],Columns[[#This Row],[Column]])</f>
        <v>0</v>
      </c>
    </row>
    <row r="230" spans="1:10" x14ac:dyDescent="0.25">
      <c r="A230" s="5" t="s">
        <v>1029</v>
      </c>
      <c r="B230" s="5" t="s">
        <v>831</v>
      </c>
      <c r="C230" s="5" t="s">
        <v>1030</v>
      </c>
      <c r="D230" s="5"/>
      <c r="E230" s="5" t="s">
        <v>771</v>
      </c>
      <c r="F230" s="5"/>
      <c r="G230" s="5"/>
      <c r="H230" s="5"/>
      <c r="I230" s="5"/>
      <c r="J230" s="32">
        <f>COUNTIF(TableFields[Field],Columns[[#This Row],[Column]])</f>
        <v>0</v>
      </c>
    </row>
    <row r="231" spans="1:10" x14ac:dyDescent="0.25">
      <c r="A231" s="5" t="s">
        <v>1031</v>
      </c>
      <c r="B231" s="5" t="s">
        <v>831</v>
      </c>
      <c r="C231" s="5" t="s">
        <v>1032</v>
      </c>
      <c r="D231" s="5"/>
      <c r="E231" s="5" t="s">
        <v>771</v>
      </c>
      <c r="F231" s="5"/>
      <c r="G231" s="5"/>
      <c r="H231" s="5"/>
      <c r="I231" s="5"/>
      <c r="J231" s="32">
        <f>COUNTIF(TableFields[Field],Columns[[#This Row],[Column]])</f>
        <v>0</v>
      </c>
    </row>
    <row r="232" spans="1:10" x14ac:dyDescent="0.25">
      <c r="A232" s="5" t="s">
        <v>1033</v>
      </c>
      <c r="B232" s="5" t="s">
        <v>773</v>
      </c>
      <c r="C232" s="5" t="s">
        <v>1034</v>
      </c>
      <c r="D232" s="5" t="s">
        <v>1049</v>
      </c>
      <c r="E232" s="5" t="s">
        <v>1050</v>
      </c>
      <c r="F232" s="5"/>
      <c r="G232" s="5"/>
      <c r="H232" s="5"/>
      <c r="I232" s="5"/>
      <c r="J232" s="32">
        <f>COUNTIF(TableFields[Field],Columns[[#This Row],[Column]])</f>
        <v>0</v>
      </c>
    </row>
    <row r="233" spans="1:10" x14ac:dyDescent="0.25">
      <c r="A233" s="5" t="s">
        <v>1011</v>
      </c>
      <c r="B233" s="5" t="s">
        <v>773</v>
      </c>
      <c r="C233" s="5" t="s">
        <v>1012</v>
      </c>
      <c r="D233" s="5" t="s">
        <v>941</v>
      </c>
      <c r="E233" s="5" t="s">
        <v>945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1035</v>
      </c>
      <c r="B234" s="5" t="s">
        <v>773</v>
      </c>
      <c r="C234" s="5" t="s">
        <v>1036</v>
      </c>
      <c r="D234" s="5" t="s">
        <v>1051</v>
      </c>
      <c r="E234" s="5" t="s">
        <v>1053</v>
      </c>
      <c r="F234" s="5"/>
      <c r="G234" s="5"/>
      <c r="H234" s="5"/>
      <c r="I234" s="5"/>
      <c r="J234" s="32">
        <f>COUNTIF(TableFields[Field],Columns[[#This Row],[Column]])</f>
        <v>0</v>
      </c>
    </row>
    <row r="235" spans="1:10" x14ac:dyDescent="0.25">
      <c r="A235" s="5" t="s">
        <v>1037</v>
      </c>
      <c r="B235" s="5" t="s">
        <v>831</v>
      </c>
      <c r="C235" s="5" t="s">
        <v>1038</v>
      </c>
      <c r="D235" s="5"/>
      <c r="E235" s="5" t="s">
        <v>771</v>
      </c>
      <c r="F235" s="5"/>
      <c r="G235" s="5"/>
      <c r="H235" s="5"/>
      <c r="I235" s="5"/>
      <c r="J235" s="32">
        <f>COUNTIF(TableFields[Field],Columns[[#This Row],[Column]])</f>
        <v>0</v>
      </c>
    </row>
    <row r="236" spans="1:10" x14ac:dyDescent="0.25">
      <c r="A236" s="5" t="s">
        <v>1039</v>
      </c>
      <c r="B236" s="5" t="s">
        <v>769</v>
      </c>
      <c r="C236" s="5" t="s">
        <v>1040</v>
      </c>
      <c r="D236" s="5">
        <v>5</v>
      </c>
      <c r="E236" s="5" t="s">
        <v>771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1041</v>
      </c>
      <c r="B237" s="5" t="s">
        <v>769</v>
      </c>
      <c r="C237" s="5" t="s">
        <v>1042</v>
      </c>
      <c r="D237" s="5">
        <v>5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1043</v>
      </c>
      <c r="B238" s="5" t="s">
        <v>769</v>
      </c>
      <c r="C238" s="5" t="s">
        <v>1044</v>
      </c>
      <c r="D238" s="5">
        <v>5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1045</v>
      </c>
      <c r="B239" s="5" t="s">
        <v>769</v>
      </c>
      <c r="C239" s="5" t="s">
        <v>1046</v>
      </c>
      <c r="D239" s="5">
        <v>5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1047</v>
      </c>
      <c r="B240" s="5" t="s">
        <v>769</v>
      </c>
      <c r="C240" s="5" t="s">
        <v>1048</v>
      </c>
      <c r="D240" s="5">
        <v>20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1055</v>
      </c>
      <c r="B241" s="5" t="s">
        <v>817</v>
      </c>
      <c r="C241" s="5" t="s">
        <v>1056</v>
      </c>
      <c r="D241" s="5" t="s">
        <v>1054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1057</v>
      </c>
      <c r="B242" s="5" t="s">
        <v>797</v>
      </c>
      <c r="C242" s="5" t="s">
        <v>1058</v>
      </c>
      <c r="D242" s="5">
        <v>60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1059</v>
      </c>
      <c r="B243" s="5" t="s">
        <v>831</v>
      </c>
      <c r="C243" s="5" t="s">
        <v>1060</v>
      </c>
      <c r="D243" s="5"/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1061</v>
      </c>
      <c r="B244" s="5" t="s">
        <v>797</v>
      </c>
      <c r="C244" s="5" t="s">
        <v>1062</v>
      </c>
      <c r="D244" s="5">
        <v>255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1063</v>
      </c>
      <c r="B245" s="5" t="s">
        <v>797</v>
      </c>
      <c r="C245" s="5" t="s">
        <v>1064</v>
      </c>
      <c r="D245" s="5">
        <v>255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1065</v>
      </c>
      <c r="B246" s="5" t="s">
        <v>817</v>
      </c>
      <c r="C246" s="5" t="s">
        <v>1066</v>
      </c>
      <c r="D246" s="5" t="s">
        <v>1054</v>
      </c>
      <c r="E246" s="5" t="s">
        <v>771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1005</v>
      </c>
      <c r="B247" s="5" t="s">
        <v>773</v>
      </c>
      <c r="C247" s="5" t="s">
        <v>1006</v>
      </c>
      <c r="D247" s="5" t="s">
        <v>1049</v>
      </c>
      <c r="E247" s="5" t="s">
        <v>771</v>
      </c>
      <c r="F247" s="5" t="s">
        <v>1050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1007</v>
      </c>
      <c r="B248" s="5" t="s">
        <v>773</v>
      </c>
      <c r="C248" s="5" t="s">
        <v>1008</v>
      </c>
      <c r="D248" s="5" t="s">
        <v>1067</v>
      </c>
      <c r="E248" s="5" t="s">
        <v>771</v>
      </c>
      <c r="F248" s="5" t="s">
        <v>1069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1009</v>
      </c>
      <c r="B249" s="5" t="s">
        <v>773</v>
      </c>
      <c r="C249" s="5" t="s">
        <v>1010</v>
      </c>
      <c r="D249" s="5" t="s">
        <v>1068</v>
      </c>
      <c r="E249" s="5" t="s">
        <v>771</v>
      </c>
      <c r="F249" s="5" t="s">
        <v>1070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1072</v>
      </c>
      <c r="B250" s="5" t="s">
        <v>769</v>
      </c>
      <c r="C250" s="5" t="s">
        <v>1073</v>
      </c>
      <c r="D250" s="5">
        <v>15</v>
      </c>
      <c r="E250" s="5" t="s">
        <v>771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1074</v>
      </c>
      <c r="B251" s="5" t="s">
        <v>773</v>
      </c>
      <c r="C251" s="5" t="s">
        <v>1075</v>
      </c>
      <c r="D251" s="5" t="s">
        <v>1076</v>
      </c>
      <c r="E251" s="5" t="s">
        <v>771</v>
      </c>
      <c r="F251" s="5" t="s">
        <v>1020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1077</v>
      </c>
      <c r="B252" s="5" t="s">
        <v>817</v>
      </c>
      <c r="C252" s="5" t="s">
        <v>1078</v>
      </c>
      <c r="D252" s="5" t="s">
        <v>1016</v>
      </c>
      <c r="E252" s="5" t="s">
        <v>771</v>
      </c>
      <c r="F252" s="5" t="s">
        <v>1254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1079</v>
      </c>
      <c r="B253" s="5" t="s">
        <v>817</v>
      </c>
      <c r="C253" s="5" t="s">
        <v>1080</v>
      </c>
      <c r="D253" s="5" t="s">
        <v>1016</v>
      </c>
      <c r="E253" s="5" t="s">
        <v>771</v>
      </c>
      <c r="F253" s="5" t="s">
        <v>1255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1081</v>
      </c>
      <c r="B254" s="5" t="s">
        <v>817</v>
      </c>
      <c r="C254" s="5" t="s">
        <v>1082</v>
      </c>
      <c r="D254" s="5" t="s">
        <v>1016</v>
      </c>
      <c r="E254" s="5" t="s">
        <v>771</v>
      </c>
      <c r="F254" s="5" t="s">
        <v>1255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1083</v>
      </c>
      <c r="B255" s="5" t="s">
        <v>817</v>
      </c>
      <c r="C255" s="5" t="s">
        <v>1084</v>
      </c>
      <c r="D255" s="5" t="s">
        <v>1016</v>
      </c>
      <c r="E255" s="5" t="s">
        <v>771</v>
      </c>
      <c r="F255" s="5" t="s">
        <v>1256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1085</v>
      </c>
      <c r="B256" s="5" t="s">
        <v>773</v>
      </c>
      <c r="C256" s="5" t="s">
        <v>1086</v>
      </c>
      <c r="D256" s="5" t="s">
        <v>941</v>
      </c>
      <c r="E256" s="5" t="s">
        <v>771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1087</v>
      </c>
      <c r="B257" s="5" t="s">
        <v>773</v>
      </c>
      <c r="C257" s="5" t="s">
        <v>1088</v>
      </c>
      <c r="D257" s="5" t="s">
        <v>941</v>
      </c>
      <c r="E257" s="5" t="s">
        <v>771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1089</v>
      </c>
      <c r="B258" s="5" t="s">
        <v>773</v>
      </c>
      <c r="C258" s="5" t="s">
        <v>1090</v>
      </c>
      <c r="D258" s="5" t="s">
        <v>941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1091</v>
      </c>
      <c r="B259" s="5" t="s">
        <v>773</v>
      </c>
      <c r="C259" s="5" t="s">
        <v>1092</v>
      </c>
      <c r="D259" s="5" t="s">
        <v>941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1093</v>
      </c>
      <c r="B260" s="5" t="s">
        <v>797</v>
      </c>
      <c r="C260" s="5" t="s">
        <v>1094</v>
      </c>
      <c r="D260" s="5">
        <v>30</v>
      </c>
      <c r="E260" s="5" t="s">
        <v>771</v>
      </c>
      <c r="F260" s="5" t="s">
        <v>1095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1096</v>
      </c>
      <c r="B261" s="5" t="s">
        <v>797</v>
      </c>
      <c r="C261" s="5" t="s">
        <v>1097</v>
      </c>
      <c r="D261" s="5">
        <v>30</v>
      </c>
      <c r="E261" s="5" t="s">
        <v>771</v>
      </c>
      <c r="F261" s="5" t="s">
        <v>1095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1098</v>
      </c>
      <c r="B262" s="5" t="s">
        <v>797</v>
      </c>
      <c r="C262" s="5" t="s">
        <v>1099</v>
      </c>
      <c r="D262" s="5">
        <v>30</v>
      </c>
      <c r="E262" s="5" t="s">
        <v>771</v>
      </c>
      <c r="F262" s="5" t="s">
        <v>1095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1100</v>
      </c>
      <c r="B263" s="5" t="s">
        <v>797</v>
      </c>
      <c r="C263" s="5" t="s">
        <v>1101</v>
      </c>
      <c r="D263" s="5">
        <v>30</v>
      </c>
      <c r="E263" s="5" t="s">
        <v>771</v>
      </c>
      <c r="F263" s="5" t="s">
        <v>1095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1102</v>
      </c>
      <c r="B264" s="5" t="s">
        <v>797</v>
      </c>
      <c r="C264" s="5" t="s">
        <v>1103</v>
      </c>
      <c r="D264" s="5">
        <v>200</v>
      </c>
      <c r="E264" s="5" t="s">
        <v>771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1104</v>
      </c>
      <c r="B265" s="5" t="s">
        <v>773</v>
      </c>
      <c r="C265" s="5" t="s">
        <v>1105</v>
      </c>
      <c r="D265" s="5" t="s">
        <v>941</v>
      </c>
      <c r="E265" s="5" t="s">
        <v>771</v>
      </c>
      <c r="F265" s="5" t="s">
        <v>945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1106</v>
      </c>
      <c r="B266" s="5" t="s">
        <v>773</v>
      </c>
      <c r="C266" s="5" t="s">
        <v>1107</v>
      </c>
      <c r="D266" s="5" t="s">
        <v>941</v>
      </c>
      <c r="E266" s="5" t="s">
        <v>771</v>
      </c>
      <c r="F266" s="5" t="s">
        <v>945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1108</v>
      </c>
      <c r="B267" s="5" t="s">
        <v>773</v>
      </c>
      <c r="C267" s="5" t="s">
        <v>1109</v>
      </c>
      <c r="D267" s="5" t="s">
        <v>941</v>
      </c>
      <c r="E267" s="5" t="s">
        <v>771</v>
      </c>
      <c r="F267" s="5" t="s">
        <v>945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1110</v>
      </c>
      <c r="B268" s="5" t="s">
        <v>773</v>
      </c>
      <c r="C268" s="5" t="s">
        <v>1111</v>
      </c>
      <c r="D268" s="5" t="s">
        <v>941</v>
      </c>
      <c r="E268" s="5" t="s">
        <v>771</v>
      </c>
      <c r="F268" s="5" t="s">
        <v>945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1112</v>
      </c>
      <c r="B269" s="5" t="s">
        <v>773</v>
      </c>
      <c r="C269" s="5" t="s">
        <v>1113</v>
      </c>
      <c r="D269" s="5" t="s">
        <v>941</v>
      </c>
      <c r="E269" s="5" t="s">
        <v>771</v>
      </c>
      <c r="F269" s="5" t="s">
        <v>945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1114</v>
      </c>
      <c r="B270" s="5" t="s">
        <v>773</v>
      </c>
      <c r="C270" s="5" t="s">
        <v>1115</v>
      </c>
      <c r="D270" s="5" t="s">
        <v>941</v>
      </c>
      <c r="E270" s="5" t="s">
        <v>771</v>
      </c>
      <c r="F270" s="5" t="s">
        <v>945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1116</v>
      </c>
      <c r="B271" s="5" t="s">
        <v>773</v>
      </c>
      <c r="C271" s="5" t="s">
        <v>1117</v>
      </c>
      <c r="D271" s="5" t="s">
        <v>941</v>
      </c>
      <c r="E271" s="5" t="s">
        <v>771</v>
      </c>
      <c r="F271" s="5" t="s">
        <v>945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1118</v>
      </c>
      <c r="B272" s="5" t="s">
        <v>797</v>
      </c>
      <c r="C272" s="5" t="s">
        <v>1119</v>
      </c>
      <c r="D272" s="5">
        <v>60</v>
      </c>
      <c r="E272" s="5" t="s">
        <v>771</v>
      </c>
      <c r="F272" s="5"/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1120</v>
      </c>
      <c r="B273" s="5" t="s">
        <v>773</v>
      </c>
      <c r="C273" s="5" t="s">
        <v>1121</v>
      </c>
      <c r="D273" s="5" t="s">
        <v>1122</v>
      </c>
      <c r="E273" s="5" t="s">
        <v>771</v>
      </c>
      <c r="F273" s="5" t="s">
        <v>1123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1124</v>
      </c>
      <c r="B274" s="5" t="s">
        <v>773</v>
      </c>
      <c r="C274" s="5" t="s">
        <v>1125</v>
      </c>
      <c r="D274" s="5" t="s">
        <v>941</v>
      </c>
      <c r="E274" s="5" t="s">
        <v>771</v>
      </c>
      <c r="F274" s="5" t="s">
        <v>945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1126</v>
      </c>
      <c r="B275" s="5" t="s">
        <v>773</v>
      </c>
      <c r="C275" s="5" t="s">
        <v>1127</v>
      </c>
      <c r="D275" s="5" t="s">
        <v>1128</v>
      </c>
      <c r="E275" s="5" t="s">
        <v>771</v>
      </c>
      <c r="F275" s="5" t="s">
        <v>1129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1130</v>
      </c>
      <c r="B276" s="5" t="s">
        <v>797</v>
      </c>
      <c r="C276" s="5" t="s">
        <v>1131</v>
      </c>
      <c r="D276" s="5">
        <v>200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1132</v>
      </c>
      <c r="B277" s="5" t="s">
        <v>797</v>
      </c>
      <c r="C277" s="5" t="s">
        <v>1133</v>
      </c>
      <c r="D277" s="5">
        <v>200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1134</v>
      </c>
      <c r="B278" s="5" t="s">
        <v>773</v>
      </c>
      <c r="C278" s="5" t="s">
        <v>1135</v>
      </c>
      <c r="D278" s="5" t="s">
        <v>1136</v>
      </c>
      <c r="E278" s="5" t="s">
        <v>771</v>
      </c>
      <c r="F278" s="5" t="s">
        <v>939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1137</v>
      </c>
      <c r="B279" s="5" t="s">
        <v>773</v>
      </c>
      <c r="C279" s="5" t="s">
        <v>1138</v>
      </c>
      <c r="D279" s="5" t="s">
        <v>1139</v>
      </c>
      <c r="E279" s="5" t="s">
        <v>771</v>
      </c>
      <c r="F279" s="5" t="s">
        <v>939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1140</v>
      </c>
      <c r="B280" s="5" t="s">
        <v>773</v>
      </c>
      <c r="C280" s="5" t="s">
        <v>1141</v>
      </c>
      <c r="D280" s="5" t="s">
        <v>1142</v>
      </c>
      <c r="E280" s="5" t="s">
        <v>771</v>
      </c>
      <c r="F280" s="5" t="s">
        <v>1143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1144</v>
      </c>
      <c r="B281" s="5" t="s">
        <v>769</v>
      </c>
      <c r="C281" s="5" t="s">
        <v>1145</v>
      </c>
      <c r="D281" s="5">
        <v>15</v>
      </c>
      <c r="E281" s="5" t="s">
        <v>771</v>
      </c>
      <c r="F281" s="5" t="s">
        <v>1146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1147</v>
      </c>
      <c r="B282" s="5" t="s">
        <v>769</v>
      </c>
      <c r="C282" s="5" t="s">
        <v>1148</v>
      </c>
      <c r="D282" s="5">
        <v>15</v>
      </c>
      <c r="E282" s="5" t="s">
        <v>771</v>
      </c>
      <c r="F282" s="5" t="s">
        <v>1149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1150</v>
      </c>
      <c r="B283" s="5" t="s">
        <v>773</v>
      </c>
      <c r="C283" s="5" t="s">
        <v>1151</v>
      </c>
      <c r="D283" s="5" t="s">
        <v>941</v>
      </c>
      <c r="E283" s="5" t="s">
        <v>771</v>
      </c>
      <c r="F283" s="5" t="s">
        <v>1152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1153</v>
      </c>
      <c r="B284" s="5" t="s">
        <v>773</v>
      </c>
      <c r="C284" s="5" t="s">
        <v>1154</v>
      </c>
      <c r="D284" s="5" t="s">
        <v>941</v>
      </c>
      <c r="E284" s="5" t="s">
        <v>771</v>
      </c>
      <c r="F284" s="5" t="s">
        <v>945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1155</v>
      </c>
      <c r="B285" s="5" t="s">
        <v>773</v>
      </c>
      <c r="C285" s="5" t="s">
        <v>1156</v>
      </c>
      <c r="D285" s="5" t="s">
        <v>1157</v>
      </c>
      <c r="E285" s="5" t="s">
        <v>771</v>
      </c>
      <c r="F285" s="5" t="s">
        <v>1158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1159</v>
      </c>
      <c r="B286" s="5" t="s">
        <v>773</v>
      </c>
      <c r="C286" s="5" t="s">
        <v>1160</v>
      </c>
      <c r="D286" s="5" t="s">
        <v>941</v>
      </c>
      <c r="E286" s="5" t="s">
        <v>771</v>
      </c>
      <c r="F286" s="5" t="s">
        <v>945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1161</v>
      </c>
      <c r="B287" s="5" t="s">
        <v>797</v>
      </c>
      <c r="C287" s="5" t="s">
        <v>1162</v>
      </c>
      <c r="D287" s="5">
        <v>30</v>
      </c>
      <c r="E287" s="5" t="s">
        <v>771</v>
      </c>
      <c r="F287" s="1" t="s">
        <v>1643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1163</v>
      </c>
      <c r="B288" s="5" t="s">
        <v>773</v>
      </c>
      <c r="C288" s="5" t="s">
        <v>1164</v>
      </c>
      <c r="D288" s="5" t="s">
        <v>1165</v>
      </c>
      <c r="E288" s="5" t="s">
        <v>771</v>
      </c>
      <c r="F288" s="5" t="s">
        <v>1166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1167</v>
      </c>
      <c r="B289" s="5" t="s">
        <v>773</v>
      </c>
      <c r="C289" s="5" t="s">
        <v>1168</v>
      </c>
      <c r="D289" s="5" t="s">
        <v>1169</v>
      </c>
      <c r="E289" s="5" t="s">
        <v>771</v>
      </c>
      <c r="F289" s="5" t="s">
        <v>1170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1171</v>
      </c>
      <c r="B290" s="5" t="s">
        <v>773</v>
      </c>
      <c r="C290" s="5" t="s">
        <v>1172</v>
      </c>
      <c r="D290" s="5" t="s">
        <v>1173</v>
      </c>
      <c r="E290" s="5" t="s">
        <v>771</v>
      </c>
      <c r="F290" s="5" t="s">
        <v>1174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1175</v>
      </c>
      <c r="B291" s="5" t="s">
        <v>773</v>
      </c>
      <c r="C291" s="5" t="s">
        <v>1176</v>
      </c>
      <c r="D291" s="5" t="s">
        <v>1177</v>
      </c>
      <c r="E291" s="5" t="s">
        <v>771</v>
      </c>
      <c r="F291" s="5" t="s">
        <v>1178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1179</v>
      </c>
      <c r="B292" s="5" t="s">
        <v>773</v>
      </c>
      <c r="C292" s="5" t="s">
        <v>1180</v>
      </c>
      <c r="D292" s="5" t="s">
        <v>1181</v>
      </c>
      <c r="E292" s="5" t="s">
        <v>771</v>
      </c>
      <c r="F292" s="5" t="s">
        <v>1182</v>
      </c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1252</v>
      </c>
      <c r="B293" s="5" t="s">
        <v>831</v>
      </c>
      <c r="C293" s="5" t="s">
        <v>1253</v>
      </c>
      <c r="D293" s="5"/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1183</v>
      </c>
      <c r="B294" s="5" t="s">
        <v>773</v>
      </c>
      <c r="C294" s="5" t="s">
        <v>1184</v>
      </c>
      <c r="D294" s="5" t="s">
        <v>1185</v>
      </c>
      <c r="E294" s="5" t="s">
        <v>771</v>
      </c>
      <c r="F294" s="5" t="s">
        <v>1186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1187</v>
      </c>
      <c r="B295" s="5" t="s">
        <v>773</v>
      </c>
      <c r="C295" s="5" t="s">
        <v>1188</v>
      </c>
      <c r="D295" s="5" t="s">
        <v>1169</v>
      </c>
      <c r="E295" s="5" t="s">
        <v>771</v>
      </c>
      <c r="F295" s="5" t="s">
        <v>939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1189</v>
      </c>
      <c r="B296" s="5" t="s">
        <v>773</v>
      </c>
      <c r="C296" s="5" t="s">
        <v>1190</v>
      </c>
      <c r="D296" s="5" t="s">
        <v>1169</v>
      </c>
      <c r="E296" s="5" t="s">
        <v>771</v>
      </c>
      <c r="F296" s="5" t="s">
        <v>939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1191</v>
      </c>
      <c r="B297" s="5" t="s">
        <v>773</v>
      </c>
      <c r="C297" s="5" t="s">
        <v>1192</v>
      </c>
      <c r="D297" s="5" t="s">
        <v>1169</v>
      </c>
      <c r="E297" s="5" t="s">
        <v>771</v>
      </c>
      <c r="F297" s="5" t="s">
        <v>939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1193</v>
      </c>
      <c r="B298" s="5" t="s">
        <v>797</v>
      </c>
      <c r="C298" s="5" t="s">
        <v>1194</v>
      </c>
      <c r="D298" s="5">
        <v>30</v>
      </c>
      <c r="E298" s="5" t="s">
        <v>771</v>
      </c>
      <c r="F298" s="5" t="s">
        <v>1195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1196</v>
      </c>
      <c r="B299" s="5" t="s">
        <v>797</v>
      </c>
      <c r="C299" s="5" t="s">
        <v>1197</v>
      </c>
      <c r="D299" s="5">
        <v>30</v>
      </c>
      <c r="E299" s="5" t="s">
        <v>771</v>
      </c>
      <c r="F299" s="5" t="s">
        <v>1195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1198</v>
      </c>
      <c r="B300" s="1" t="s">
        <v>1268</v>
      </c>
      <c r="C300" s="5" t="s">
        <v>1199</v>
      </c>
      <c r="D300" s="5"/>
      <c r="E300" s="5" t="s">
        <v>1255</v>
      </c>
      <c r="F300" s="1"/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1200</v>
      </c>
      <c r="B301" s="5" t="s">
        <v>773</v>
      </c>
      <c r="C301" s="5" t="s">
        <v>1201</v>
      </c>
      <c r="D301" s="5" t="s">
        <v>1202</v>
      </c>
      <c r="E301" s="5" t="s">
        <v>771</v>
      </c>
      <c r="F301" s="5" t="s">
        <v>1203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1204</v>
      </c>
      <c r="B302" s="5" t="s">
        <v>773</v>
      </c>
      <c r="C302" s="5" t="s">
        <v>1205</v>
      </c>
      <c r="D302" s="5" t="s">
        <v>941</v>
      </c>
      <c r="E302" s="5" t="s">
        <v>771</v>
      </c>
      <c r="F302" s="5" t="s">
        <v>945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1206</v>
      </c>
      <c r="B303" s="5" t="s">
        <v>797</v>
      </c>
      <c r="C303" s="5" t="s">
        <v>1207</v>
      </c>
      <c r="D303" s="5">
        <v>30</v>
      </c>
      <c r="E303" s="5" t="s">
        <v>1208</v>
      </c>
      <c r="F303" s="5"/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5" t="s">
        <v>1209</v>
      </c>
      <c r="B304" s="5" t="s">
        <v>773</v>
      </c>
      <c r="C304" s="5" t="s">
        <v>1210</v>
      </c>
      <c r="D304" s="5" t="s">
        <v>941</v>
      </c>
      <c r="E304" s="5" t="s">
        <v>771</v>
      </c>
      <c r="F304" s="5" t="s">
        <v>945</v>
      </c>
      <c r="G304" s="5"/>
      <c r="H304" s="5"/>
      <c r="I304" s="5"/>
      <c r="J304" s="32">
        <f>COUNTIF(TableFields[Field],Columns[[#This Row],[Column]])</f>
        <v>1</v>
      </c>
    </row>
    <row r="305" spans="1:10" x14ac:dyDescent="0.25">
      <c r="A305" s="5" t="s">
        <v>1211</v>
      </c>
      <c r="B305" s="5" t="s">
        <v>797</v>
      </c>
      <c r="C305" s="5" t="s">
        <v>1212</v>
      </c>
      <c r="D305" s="5">
        <v>30</v>
      </c>
      <c r="E305" s="5" t="s">
        <v>1213</v>
      </c>
      <c r="F305" s="5"/>
      <c r="G305" s="5"/>
      <c r="H305" s="5"/>
      <c r="I305" s="5"/>
      <c r="J305" s="32">
        <f>COUNTIF(TableFields[Field],Columns[[#This Row],[Column]])</f>
        <v>1</v>
      </c>
    </row>
    <row r="306" spans="1:10" x14ac:dyDescent="0.25">
      <c r="A306" s="5" t="s">
        <v>1214</v>
      </c>
      <c r="B306" s="5" t="s">
        <v>773</v>
      </c>
      <c r="C306" s="5" t="s">
        <v>1215</v>
      </c>
      <c r="D306" s="5" t="s">
        <v>941</v>
      </c>
      <c r="E306" s="5" t="s">
        <v>771</v>
      </c>
      <c r="F306" s="5" t="s">
        <v>945</v>
      </c>
      <c r="G306" s="5"/>
      <c r="H306" s="5"/>
      <c r="I306" s="5"/>
      <c r="J306" s="32">
        <f>COUNTIF(TableFields[Field],Columns[[#This Row],[Column]])</f>
        <v>1</v>
      </c>
    </row>
    <row r="307" spans="1:10" x14ac:dyDescent="0.25">
      <c r="A307" s="5" t="s">
        <v>1216</v>
      </c>
      <c r="B307" s="5" t="s">
        <v>797</v>
      </c>
      <c r="C307" s="5" t="s">
        <v>1217</v>
      </c>
      <c r="D307" s="5">
        <v>30</v>
      </c>
      <c r="E307" s="5" t="s">
        <v>771</v>
      </c>
      <c r="F307" s="1" t="s">
        <v>1644</v>
      </c>
      <c r="G307" s="5"/>
      <c r="H307" s="5"/>
      <c r="I307" s="5"/>
      <c r="J307" s="32">
        <f>COUNTIF(TableFields[Field],Columns[[#This Row],[Column]])</f>
        <v>1</v>
      </c>
    </row>
    <row r="308" spans="1:10" x14ac:dyDescent="0.25">
      <c r="A308" s="5" t="s">
        <v>1218</v>
      </c>
      <c r="B308" s="5" t="s">
        <v>773</v>
      </c>
      <c r="C308" s="5" t="s">
        <v>1219</v>
      </c>
      <c r="D308" s="5" t="s">
        <v>1220</v>
      </c>
      <c r="E308" s="5" t="s">
        <v>771</v>
      </c>
      <c r="F308" s="5" t="s">
        <v>1221</v>
      </c>
      <c r="G308" s="5"/>
      <c r="H308" s="5"/>
      <c r="I308" s="5"/>
      <c r="J308" s="32">
        <f>COUNTIF(TableFields[Field],Columns[[#This Row],[Column]])</f>
        <v>1</v>
      </c>
    </row>
    <row r="309" spans="1:10" x14ac:dyDescent="0.25">
      <c r="A309" s="5" t="s">
        <v>1222</v>
      </c>
      <c r="B309" s="5" t="s">
        <v>769</v>
      </c>
      <c r="C309" s="5" t="s">
        <v>1223</v>
      </c>
      <c r="D309" s="5">
        <v>15</v>
      </c>
      <c r="E309" s="5" t="s">
        <v>771</v>
      </c>
      <c r="F309" s="5"/>
      <c r="G309" s="5"/>
      <c r="H309" s="5"/>
      <c r="I309" s="5"/>
      <c r="J309" s="32">
        <f>COUNTIF(TableFields[Field],Columns[[#This Row],[Column]])</f>
        <v>1</v>
      </c>
    </row>
    <row r="310" spans="1:10" x14ac:dyDescent="0.25">
      <c r="A310" s="5" t="s">
        <v>1224</v>
      </c>
      <c r="B310" s="5" t="s">
        <v>797</v>
      </c>
      <c r="C310" s="5" t="s">
        <v>1225</v>
      </c>
      <c r="D310" s="5">
        <v>30</v>
      </c>
      <c r="E310" s="5" t="s">
        <v>771</v>
      </c>
      <c r="F310" s="5"/>
      <c r="G310" s="5"/>
      <c r="H310" s="5"/>
      <c r="I310" s="5"/>
      <c r="J310" s="32">
        <f>COUNTIF(TableFields[Field],Columns[[#This Row],[Column]])</f>
        <v>1</v>
      </c>
    </row>
    <row r="311" spans="1:10" x14ac:dyDescent="0.25">
      <c r="A311" s="5" t="s">
        <v>1226</v>
      </c>
      <c r="B311" s="5" t="s">
        <v>773</v>
      </c>
      <c r="C311" s="5" t="s">
        <v>1227</v>
      </c>
      <c r="D311" s="1" t="s">
        <v>1269</v>
      </c>
      <c r="E311" s="5" t="s">
        <v>771</v>
      </c>
      <c r="F311" s="5" t="s">
        <v>1228</v>
      </c>
      <c r="G311" s="5"/>
      <c r="H311" s="5"/>
      <c r="I311" s="5"/>
      <c r="J311" s="32">
        <f>COUNTIF(TableFields[Field],Columns[[#This Row],[Column]])</f>
        <v>1</v>
      </c>
    </row>
    <row r="312" spans="1:10" x14ac:dyDescent="0.25">
      <c r="A312" s="5" t="s">
        <v>1229</v>
      </c>
      <c r="B312" s="5" t="s">
        <v>773</v>
      </c>
      <c r="C312" s="5" t="s">
        <v>1230</v>
      </c>
      <c r="D312" s="1" t="s">
        <v>1269</v>
      </c>
      <c r="E312" s="5" t="s">
        <v>771</v>
      </c>
      <c r="F312" s="5" t="s">
        <v>1231</v>
      </c>
      <c r="G312" s="5"/>
      <c r="H312" s="5"/>
      <c r="I312" s="5"/>
      <c r="J312" s="32">
        <f>COUNTIF(TableFields[Field],Columns[[#This Row],[Column]])</f>
        <v>1</v>
      </c>
    </row>
    <row r="313" spans="1:10" x14ac:dyDescent="0.25">
      <c r="A313" s="5" t="s">
        <v>1232</v>
      </c>
      <c r="B313" s="5" t="s">
        <v>773</v>
      </c>
      <c r="C313" s="5" t="s">
        <v>1233</v>
      </c>
      <c r="D313" s="5" t="s">
        <v>1234</v>
      </c>
      <c r="E313" s="5" t="s">
        <v>771</v>
      </c>
      <c r="F313" s="5" t="s">
        <v>1235</v>
      </c>
      <c r="G313" s="5"/>
      <c r="H313" s="5"/>
      <c r="I313" s="5"/>
      <c r="J313" s="32">
        <f>COUNTIF(TableFields[Field],Columns[[#This Row],[Column]])</f>
        <v>1</v>
      </c>
    </row>
    <row r="314" spans="1:10" x14ac:dyDescent="0.25">
      <c r="A314" s="5" t="s">
        <v>1236</v>
      </c>
      <c r="B314" s="5" t="s">
        <v>773</v>
      </c>
      <c r="C314" s="5" t="s">
        <v>1237</v>
      </c>
      <c r="D314" s="5" t="s">
        <v>1238</v>
      </c>
      <c r="E314" s="5" t="s">
        <v>771</v>
      </c>
      <c r="F314" s="5" t="s">
        <v>939</v>
      </c>
      <c r="G314" s="5"/>
      <c r="H314" s="5"/>
      <c r="I314" s="5"/>
      <c r="J314" s="32">
        <f>COUNTIF(TableFields[Field],Columns[[#This Row],[Column]])</f>
        <v>1</v>
      </c>
    </row>
    <row r="315" spans="1:10" x14ac:dyDescent="0.25">
      <c r="A315" s="5" t="s">
        <v>1239</v>
      </c>
      <c r="B315" s="5" t="s">
        <v>773</v>
      </c>
      <c r="C315" s="5" t="s">
        <v>1240</v>
      </c>
      <c r="D315" s="5" t="s">
        <v>941</v>
      </c>
      <c r="E315" s="5" t="s">
        <v>771</v>
      </c>
      <c r="F315" s="5" t="s">
        <v>945</v>
      </c>
      <c r="G315" s="5"/>
      <c r="H315" s="5"/>
      <c r="I315" s="5"/>
      <c r="J315" s="32">
        <f>COUNTIF(TableFields[Field],Columns[[#This Row],[Column]])</f>
        <v>1</v>
      </c>
    </row>
    <row r="316" spans="1:10" x14ac:dyDescent="0.25">
      <c r="A316" s="5" t="s">
        <v>1241</v>
      </c>
      <c r="B316" s="5" t="s">
        <v>769</v>
      </c>
      <c r="C316" s="5" t="s">
        <v>1242</v>
      </c>
      <c r="D316" s="5">
        <v>15</v>
      </c>
      <c r="E316" s="5" t="s">
        <v>771</v>
      </c>
      <c r="F316" s="5"/>
      <c r="G316" s="5"/>
      <c r="H316" s="5"/>
      <c r="I316" s="5"/>
      <c r="J316" s="32">
        <f>COUNTIF(TableFields[Field],Columns[[#This Row],[Column]])</f>
        <v>1</v>
      </c>
    </row>
    <row r="317" spans="1:10" x14ac:dyDescent="0.25">
      <c r="A317" s="5" t="s">
        <v>1243</v>
      </c>
      <c r="B317" s="5" t="s">
        <v>773</v>
      </c>
      <c r="C317" s="5" t="s">
        <v>1244</v>
      </c>
      <c r="D317" s="5" t="s">
        <v>941</v>
      </c>
      <c r="E317" s="5" t="s">
        <v>771</v>
      </c>
      <c r="F317" s="5" t="s">
        <v>945</v>
      </c>
      <c r="G317" s="5"/>
      <c r="H317" s="5"/>
      <c r="I317" s="5"/>
      <c r="J317" s="32">
        <f>COUNTIF(TableFields[Field],Columns[[#This Row],[Column]])</f>
        <v>1</v>
      </c>
    </row>
    <row r="318" spans="1:10" x14ac:dyDescent="0.25">
      <c r="A318" s="5" t="s">
        <v>1245</v>
      </c>
      <c r="B318" s="5" t="s">
        <v>773</v>
      </c>
      <c r="C318" s="5" t="s">
        <v>1246</v>
      </c>
      <c r="D318" s="5" t="s">
        <v>941</v>
      </c>
      <c r="E318" s="5" t="s">
        <v>771</v>
      </c>
      <c r="F318" s="5" t="s">
        <v>1152</v>
      </c>
      <c r="G318" s="5"/>
      <c r="H318" s="5"/>
      <c r="I318" s="5"/>
      <c r="J318" s="32">
        <f>COUNTIF(TableFields[Field],Columns[[#This Row],[Column]])</f>
        <v>1</v>
      </c>
    </row>
    <row r="319" spans="1:10" x14ac:dyDescent="0.25">
      <c r="A319" s="5" t="s">
        <v>1247</v>
      </c>
      <c r="B319" s="5" t="s">
        <v>773</v>
      </c>
      <c r="C319" s="5" t="s">
        <v>1248</v>
      </c>
      <c r="D319" s="5" t="s">
        <v>941</v>
      </c>
      <c r="E319" s="5" t="s">
        <v>771</v>
      </c>
      <c r="F319" s="5" t="s">
        <v>945</v>
      </c>
      <c r="G319" s="5"/>
      <c r="H319" s="5"/>
      <c r="I319" s="5"/>
      <c r="J319" s="32">
        <f>COUNTIF(TableFields[Field],Columns[[#This Row],[Column]])</f>
        <v>1</v>
      </c>
    </row>
    <row r="320" spans="1:10" x14ac:dyDescent="0.25">
      <c r="A320" s="5" t="s">
        <v>1249</v>
      </c>
      <c r="B320" s="5" t="s">
        <v>797</v>
      </c>
      <c r="C320" s="5" t="s">
        <v>1250</v>
      </c>
      <c r="D320" s="5">
        <v>30</v>
      </c>
      <c r="E320" s="5" t="s">
        <v>771</v>
      </c>
      <c r="F320" s="5" t="s">
        <v>1251</v>
      </c>
      <c r="G320" s="5"/>
      <c r="H320" s="5"/>
      <c r="I320" s="5"/>
      <c r="J320" s="32">
        <f>COUNTIF(TableFields[Field],Columns[[#This Row],[Column]])</f>
        <v>1</v>
      </c>
    </row>
    <row r="321" spans="1:10" x14ac:dyDescent="0.25">
      <c r="A321" s="4" t="s">
        <v>1272</v>
      </c>
      <c r="B321" s="4" t="s">
        <v>781</v>
      </c>
      <c r="C321" s="4" t="s">
        <v>1273</v>
      </c>
      <c r="D321" s="4" t="s">
        <v>1270</v>
      </c>
      <c r="E321" s="4"/>
      <c r="F321" s="4"/>
      <c r="G321" s="4"/>
      <c r="H321" s="4"/>
      <c r="I321" s="4"/>
      <c r="J321" s="58">
        <f>COUNTIF(TableFields[Field],Columns[[#This Row],[Column]])</f>
        <v>1</v>
      </c>
    </row>
    <row r="322" spans="1:10" x14ac:dyDescent="0.25">
      <c r="A322" s="5" t="s">
        <v>1649</v>
      </c>
      <c r="B322" s="5" t="s">
        <v>769</v>
      </c>
      <c r="C322" s="5" t="s">
        <v>1650</v>
      </c>
      <c r="D322" s="5">
        <v>30</v>
      </c>
      <c r="E322" s="5" t="s">
        <v>771</v>
      </c>
      <c r="F322" s="5"/>
      <c r="G322" s="5"/>
      <c r="H322" s="5"/>
      <c r="I322" s="5"/>
      <c r="J322" s="32">
        <f>COUNTIF(TableFields[Field],Columns[[#This Row],[Column]])</f>
        <v>0</v>
      </c>
    </row>
    <row r="323" spans="1:10" x14ac:dyDescent="0.25">
      <c r="A323" s="5" t="s">
        <v>1651</v>
      </c>
      <c r="B323" s="5" t="s">
        <v>769</v>
      </c>
      <c r="C323" s="5" t="s">
        <v>1652</v>
      </c>
      <c r="D323" s="5">
        <v>15</v>
      </c>
      <c r="E323" s="5" t="s">
        <v>771</v>
      </c>
      <c r="F323" s="5"/>
      <c r="G323" s="5"/>
      <c r="H323" s="5"/>
      <c r="I323" s="5"/>
      <c r="J323" s="32">
        <f>COUNTIF(TableFields[Field],Columns[[#This Row],[Column]])</f>
        <v>0</v>
      </c>
    </row>
    <row r="324" spans="1:10" x14ac:dyDescent="0.25">
      <c r="A324" s="5" t="s">
        <v>1656</v>
      </c>
      <c r="B324" s="5" t="s">
        <v>769</v>
      </c>
      <c r="C324" s="5" t="s">
        <v>1205</v>
      </c>
      <c r="D324" s="5">
        <v>30</v>
      </c>
      <c r="E324" s="5" t="s">
        <v>771</v>
      </c>
      <c r="F324" s="5"/>
      <c r="G324" s="5"/>
      <c r="H324" s="5"/>
      <c r="I324" s="5"/>
      <c r="J324" s="32">
        <f>COUNTIF(TableFields[Field],Columns[[#This Row],[Column]])</f>
        <v>0</v>
      </c>
    </row>
    <row r="325" spans="1:10" x14ac:dyDescent="0.25">
      <c r="A325" s="5" t="s">
        <v>1653</v>
      </c>
      <c r="B325" s="5" t="s">
        <v>817</v>
      </c>
      <c r="C325" s="5" t="s">
        <v>1654</v>
      </c>
      <c r="D325" s="5" t="s">
        <v>818</v>
      </c>
      <c r="E325" s="5" t="s">
        <v>1655</v>
      </c>
      <c r="F325" s="5"/>
      <c r="G325" s="5"/>
      <c r="H325" s="5"/>
      <c r="I325" s="5"/>
      <c r="J325" s="32">
        <f>COUNTIF(TableFields[Field],Columns[[#This Row],[Column]])</f>
        <v>0</v>
      </c>
    </row>
    <row r="326" spans="1:10" x14ac:dyDescent="0.25">
      <c r="A326" s="5" t="s">
        <v>1657</v>
      </c>
      <c r="B326" s="5" t="s">
        <v>817</v>
      </c>
      <c r="C326" s="5" t="s">
        <v>1658</v>
      </c>
      <c r="D326" s="5" t="s">
        <v>818</v>
      </c>
      <c r="E326" s="5" t="s">
        <v>1254</v>
      </c>
      <c r="F326" s="5"/>
      <c r="G326" s="5"/>
      <c r="H326" s="5"/>
      <c r="I326" s="5"/>
      <c r="J326" s="32">
        <f>COUNTIF(TableFields[Field],Columns[[#This Row],[Column]])</f>
        <v>0</v>
      </c>
    </row>
    <row r="327" spans="1:10" x14ac:dyDescent="0.25">
      <c r="A327" s="5" t="s">
        <v>1659</v>
      </c>
      <c r="B327" s="5" t="s">
        <v>817</v>
      </c>
      <c r="C327" s="5" t="s">
        <v>1660</v>
      </c>
      <c r="D327" s="5" t="s">
        <v>818</v>
      </c>
      <c r="E327" s="5" t="s">
        <v>1254</v>
      </c>
      <c r="F327" s="5"/>
      <c r="G327" s="5"/>
      <c r="H327" s="5"/>
      <c r="I327" s="5"/>
      <c r="J327" s="32">
        <f>COUNTIF(TableFields[Field],Columns[[#This Row],[Column]])</f>
        <v>0</v>
      </c>
    </row>
    <row r="328" spans="1:10" x14ac:dyDescent="0.25">
      <c r="A328" s="5" t="s">
        <v>1880</v>
      </c>
      <c r="B328" s="5" t="s">
        <v>773</v>
      </c>
      <c r="C328" s="5" t="s">
        <v>1882</v>
      </c>
      <c r="D328" s="5" t="s">
        <v>1881</v>
      </c>
      <c r="E328" s="5" t="s">
        <v>1883</v>
      </c>
      <c r="F328" s="5"/>
      <c r="G328" s="5"/>
      <c r="H328" s="5"/>
      <c r="I328" s="5"/>
      <c r="J328" s="32">
        <f>COUNTIF(TableFields[Field],Columns[[#This Row],[Column]])</f>
        <v>1</v>
      </c>
    </row>
  </sheetData>
  <conditionalFormatting sqref="A2:A328">
    <cfRule type="duplicateValues" dxfId="5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topLeftCell="A374" workbookViewId="0">
      <selection activeCell="K282" sqref="K270:K28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1071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1071</v>
      </c>
      <c r="B3" s="1" t="s">
        <v>1072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1071</v>
      </c>
      <c r="B4" s="1" t="s">
        <v>1074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1071</v>
      </c>
      <c r="B5" s="5" t="s">
        <v>1880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1071</v>
      </c>
      <c r="B6" s="1" t="s">
        <v>1077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1071</v>
      </c>
      <c r="B7" s="1" t="s">
        <v>1079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1071</v>
      </c>
      <c r="B8" s="1" t="s">
        <v>1081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1071</v>
      </c>
      <c r="B9" s="1" t="s">
        <v>1083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1071</v>
      </c>
      <c r="B10" s="1" t="s">
        <v>1085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1071</v>
      </c>
      <c r="B11" s="1" t="s">
        <v>1087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1071</v>
      </c>
      <c r="B12" s="1" t="s">
        <v>1089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1071</v>
      </c>
      <c r="B13" s="1" t="s">
        <v>1091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1071</v>
      </c>
      <c r="B14" s="1" t="s">
        <v>1093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1071</v>
      </c>
      <c r="B15" s="1" t="s">
        <v>1096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1071</v>
      </c>
      <c r="B16" s="1" t="s">
        <v>1098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1071</v>
      </c>
      <c r="B17" s="1" t="s">
        <v>1100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1071</v>
      </c>
      <c r="B18" s="1" t="s">
        <v>1102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1071</v>
      </c>
      <c r="B19" s="1" t="s">
        <v>1104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1071</v>
      </c>
      <c r="B20" s="1" t="s">
        <v>1106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1071</v>
      </c>
      <c r="B21" s="1" t="s">
        <v>1108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1071</v>
      </c>
      <c r="B22" s="1" t="s">
        <v>1110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1071</v>
      </c>
      <c r="B23" s="1" t="s">
        <v>1112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1071</v>
      </c>
      <c r="B24" s="1" t="s">
        <v>1114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1071</v>
      </c>
      <c r="B25" s="1" t="s">
        <v>1116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1071</v>
      </c>
      <c r="B26" s="1" t="s">
        <v>1118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1071</v>
      </c>
      <c r="B27" s="1" t="s">
        <v>1120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1071</v>
      </c>
      <c r="B28" s="1" t="s">
        <v>1124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1071</v>
      </c>
      <c r="B29" s="1" t="s">
        <v>1126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1071</v>
      </c>
      <c r="B30" s="1" t="s">
        <v>1130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1071</v>
      </c>
      <c r="B31" s="1" t="s">
        <v>1132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1071</v>
      </c>
      <c r="B32" s="1" t="s">
        <v>1134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1071</v>
      </c>
      <c r="B33" s="1" t="s">
        <v>1137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1071</v>
      </c>
      <c r="B34" s="1" t="s">
        <v>1140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1071</v>
      </c>
      <c r="B35" s="1" t="s">
        <v>1144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1071</v>
      </c>
      <c r="B36" s="1" t="s">
        <v>1147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1071</v>
      </c>
      <c r="B37" s="1" t="s">
        <v>1150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1071</v>
      </c>
      <c r="B38" s="1" t="s">
        <v>1153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1071</v>
      </c>
      <c r="B39" s="1" t="s">
        <v>1155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1071</v>
      </c>
      <c r="B40" s="1" t="s">
        <v>1159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1071</v>
      </c>
      <c r="B41" s="1" t="s">
        <v>1161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1071</v>
      </c>
      <c r="B42" s="1" t="s">
        <v>1163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1071</v>
      </c>
      <c r="B43" s="1" t="s">
        <v>1167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1071</v>
      </c>
      <c r="B44" s="1" t="s">
        <v>1171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1071</v>
      </c>
      <c r="B45" s="1" t="s">
        <v>1175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1071</v>
      </c>
      <c r="B46" s="1" t="s">
        <v>1179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1071</v>
      </c>
      <c r="B47" s="1" t="s">
        <v>1252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1071</v>
      </c>
      <c r="B48" s="1" t="s">
        <v>1183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1071</v>
      </c>
      <c r="B49" s="1" t="s">
        <v>1187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1071</v>
      </c>
      <c r="B50" s="1" t="s">
        <v>1189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1071</v>
      </c>
      <c r="B51" s="1" t="s">
        <v>1191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1071</v>
      </c>
      <c r="B52" s="1" t="s">
        <v>1193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1071</v>
      </c>
      <c r="B53" s="1" t="s">
        <v>1196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1071</v>
      </c>
      <c r="B54" s="1" t="s">
        <v>1198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1071</v>
      </c>
      <c r="B55" s="1" t="s">
        <v>1200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1071</v>
      </c>
      <c r="B56" s="1" t="s">
        <v>1204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1071</v>
      </c>
      <c r="B57" s="1" t="s">
        <v>1206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1071</v>
      </c>
      <c r="B58" s="1" t="s">
        <v>1209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1071</v>
      </c>
      <c r="B59" s="1" t="s">
        <v>1211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1071</v>
      </c>
      <c r="B60" s="1" t="s">
        <v>1214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1071</v>
      </c>
      <c r="B61" s="1" t="s">
        <v>1216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1071</v>
      </c>
      <c r="B62" s="1" t="s">
        <v>1218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1071</v>
      </c>
      <c r="B63" s="1" t="s">
        <v>1222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1071</v>
      </c>
      <c r="B64" s="1" t="s">
        <v>1224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1071</v>
      </c>
      <c r="B65" s="1" t="s">
        <v>1226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1071</v>
      </c>
      <c r="B66" s="1" t="s">
        <v>1229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1071</v>
      </c>
      <c r="B67" s="1" t="s">
        <v>1232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1071</v>
      </c>
      <c r="B68" s="1" t="s">
        <v>1236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1071</v>
      </c>
      <c r="B69" s="1" t="s">
        <v>1239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1071</v>
      </c>
      <c r="B70" s="1" t="s">
        <v>1241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1071</v>
      </c>
      <c r="B71" s="1" t="s">
        <v>1243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1071</v>
      </c>
      <c r="B72" s="1" t="s">
        <v>1245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1071</v>
      </c>
      <c r="B73" s="1" t="s">
        <v>1247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1071</v>
      </c>
      <c r="B74" s="1" t="s">
        <v>1249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1071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1831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1831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1831</v>
      </c>
      <c r="B78" s="1" t="s">
        <v>1824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1831</v>
      </c>
      <c r="B79" s="1" t="s">
        <v>1855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1831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1826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1827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1829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1628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1629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1672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1627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1824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1646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916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1825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918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919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921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923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924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925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927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928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929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1689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2111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'shift_active'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35" s="4" t="str">
        <f>IF(VLOOKUP(TableFields[Field],Columns[],5,0)=0,"","-&gt;"&amp;VLOOKUP(TableFields[Field],Columns[],5,0))</f>
        <v>-&gt;default('No')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$table-&gt;enum('shift_active', ['No','Yes'])-&gt;default('No');</v>
      </c>
    </row>
    <row r="136" spans="1:11" x14ac:dyDescent="0.25">
      <c r="A136" s="4" t="s">
        <v>850</v>
      </c>
      <c r="B136" s="4" t="s">
        <v>775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'status'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-&gt;default('Active')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7" spans="1:11" x14ac:dyDescent="0.25">
      <c r="A137" s="4" t="s">
        <v>850</v>
      </c>
      <c r="B137" s="4" t="s">
        <v>288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890</v>
      </c>
      <c r="B138" s="4" t="s">
        <v>21</v>
      </c>
      <c r="C138" s="4" t="str">
        <f>VLOOKUP(TableFields[Field],Columns[],2,0)&amp;"("</f>
        <v>bigIncrements(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9" spans="1:11" x14ac:dyDescent="0.25">
      <c r="A139" s="4" t="s">
        <v>890</v>
      </c>
      <c r="B139" s="4" t="s">
        <v>768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0" spans="1:11" x14ac:dyDescent="0.25">
      <c r="A140" s="4" t="s">
        <v>890</v>
      </c>
      <c r="B140" s="4" t="s">
        <v>875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1" spans="1:11" x14ac:dyDescent="0.25">
      <c r="A141" s="4" t="s">
        <v>890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890</v>
      </c>
      <c r="B142" s="4" t="s">
        <v>1627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'abr'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3" spans="1:11" x14ac:dyDescent="0.25">
      <c r="A143" s="4" t="s">
        <v>890</v>
      </c>
      <c r="B143" s="4" t="s">
        <v>2093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'start_date'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4" spans="1:11" x14ac:dyDescent="0.25">
      <c r="A144" s="4" t="s">
        <v>890</v>
      </c>
      <c r="B144" s="4" t="s">
        <v>2094</v>
      </c>
      <c r="C144" s="4" t="str">
        <f>VLOOKUP(TableFields[Field],Columns[],2,0)&amp;"("</f>
        <v>datetime(</v>
      </c>
      <c r="D144" s="4" t="str">
        <f>IF(VLOOKUP(TableFields[Field],Columns[],3,0)&lt;&gt;"","'"&amp;VLOOKUP(TableFields[Field],Columns[],3,0)&amp;"'","")</f>
        <v>'end_date'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5" spans="1:11" x14ac:dyDescent="0.25">
      <c r="A145" s="4" t="s">
        <v>890</v>
      </c>
      <c r="B145" s="4" t="s">
        <v>893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5" s="4" t="str">
        <f>IF(VLOOKUP(TableFields[Field],Columns[],5,0)=0,"","-&gt;"&amp;VLOOKUP(TableFields[Field],Columns[],5,0))</f>
        <v>-&gt;default('ReadWrite')</v>
      </c>
      <c r="G145" s="4" t="str">
        <f>IF(VLOOKUP(TableFields[Field],Columns[],6,0)=0,"","-&gt;"&amp;VLOOKUP(TableFields[Field],Columns[],6,0))</f>
        <v>-&gt;nullable()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6" spans="1:11" x14ac:dyDescent="0.25">
      <c r="A146" s="4" t="s">
        <v>890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2" t="s">
        <v>759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2" t="s">
        <v>759</v>
      </c>
      <c r="B148" s="4" t="s">
        <v>889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'user'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9" spans="1:11" x14ac:dyDescent="0.25">
      <c r="A149" s="2" t="s">
        <v>759</v>
      </c>
      <c r="B149" s="4" t="s">
        <v>791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2" t="s">
        <v>759</v>
      </c>
      <c r="B150" s="4" t="s">
        <v>780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'area'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1" spans="1:11" x14ac:dyDescent="0.25">
      <c r="A151" s="2" t="s">
        <v>759</v>
      </c>
      <c r="B151" s="4" t="s">
        <v>775</v>
      </c>
      <c r="C151" s="4" t="str">
        <f>VLOOKUP(TableFields[Field],Columns[],2,0)&amp;"("</f>
        <v>enum(</v>
      </c>
      <c r="D151" s="4" t="str">
        <f>IF(VLOOKUP(TableFields[Field],Columns[],3,0)&lt;&gt;"","'"&amp;VLOOKUP(TableFields[Field],Columns[],3,0)&amp;"'","")</f>
        <v>'status'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1" s="4" t="str">
        <f>IF(VLOOKUP(TableFields[Field],Columns[],5,0)=0,"","-&gt;"&amp;VLOOKUP(TableFields[Field],Columns[],5,0))</f>
        <v>-&gt;nullable()</v>
      </c>
      <c r="G151" s="4" t="str">
        <f>IF(VLOOKUP(TableFields[Field],Columns[],6,0)=0,"","-&gt;"&amp;VLOOKUP(TableFields[Field],Columns[],6,0))</f>
        <v>-&gt;default('Active')</v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2" spans="1:11" x14ac:dyDescent="0.25">
      <c r="A152" s="2" t="s">
        <v>759</v>
      </c>
      <c r="B152" s="4" t="s">
        <v>288</v>
      </c>
      <c r="C152" s="4" t="str">
        <f>VLOOKUP(TableFields[Field],Columns[],2,0)&amp;"("</f>
        <v>audit(</v>
      </c>
      <c r="D152" s="4" t="str">
        <f>IF(VLOOKUP(TableFields[Field],Columns[],3,0)&lt;&gt;"","'"&amp;VLOOKUP(TableFields[Field],Columns[],3,0)&amp;"'","")</f>
        <v/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3" spans="1:11" x14ac:dyDescent="0.25">
      <c r="A153" s="4" t="s">
        <v>1677</v>
      </c>
      <c r="B153" s="4" t="s">
        <v>21</v>
      </c>
      <c r="C153" s="4" t="str">
        <f>VLOOKUP(TableFields[Field],Columns[],2,0)&amp;"("</f>
        <v>bigIncrements(</v>
      </c>
      <c r="D153" s="4" t="str">
        <f>IF(VLOOKUP(TableFields[Field],Columns[],3,0)&lt;&gt;"","'"&amp;VLOOKUP(TableFields[Field],Columns[],3,0)&amp;"'","")</f>
        <v>'id'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4" spans="1:11" x14ac:dyDescent="0.25">
      <c r="A154" s="4" t="s">
        <v>1677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1677</v>
      </c>
      <c r="B155" s="4" t="s">
        <v>768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6" spans="1:11" x14ac:dyDescent="0.25">
      <c r="A156" s="4" t="s">
        <v>1677</v>
      </c>
      <c r="B156" s="4" t="s">
        <v>1678</v>
      </c>
      <c r="C156" s="4" t="str">
        <f>VLOOKUP(TableFields[Field],Columns[],2,0)&amp;"("</f>
        <v>char(</v>
      </c>
      <c r="D156" s="4" t="str">
        <f>IF(VLOOKUP(TableFields[Field],Columns[],3,0)&lt;&gt;"","'"&amp;VLOOKUP(TableFields[Field],Columns[],3,0)&amp;"'","")</f>
        <v>'list'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7" spans="1:11" x14ac:dyDescent="0.25">
      <c r="A157" s="4" t="s">
        <v>1677</v>
      </c>
      <c r="B157" s="4" t="s">
        <v>288</v>
      </c>
      <c r="C157" s="4" t="str">
        <f>VLOOKUP(TableFields[Field],Columns[],2,0)&amp;"("</f>
        <v>audit(</v>
      </c>
      <c r="D157" s="4" t="str">
        <f>IF(VLOOKUP(TableFields[Field],Columns[],3,0)&lt;&gt;"","'"&amp;VLOOKUP(TableFields[Field],Columns[],3,0)&amp;"'","")</f>
        <v/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8" spans="1:11" x14ac:dyDescent="0.25">
      <c r="A158" s="4" t="s">
        <v>760</v>
      </c>
      <c r="B158" s="4" t="s">
        <v>21</v>
      </c>
      <c r="C158" s="4" t="str">
        <f>VLOOKUP(TableFields[Field],Columns[],2,0)&amp;"("</f>
        <v>bigIncrements(</v>
      </c>
      <c r="D158" s="4" t="str">
        <f>IF(VLOOKUP(TableFields[Field],Columns[],3,0)&lt;&gt;"","'"&amp;VLOOKUP(TableFields[Field],Columns[],3,0)&amp;"'","")</f>
        <v>'id'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9" spans="1:11" x14ac:dyDescent="0.25">
      <c r="A159" s="4" t="s">
        <v>760</v>
      </c>
      <c r="B159" s="4" t="s">
        <v>810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'code'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0" spans="1:11" x14ac:dyDescent="0.25">
      <c r="A160" s="4" t="s">
        <v>760</v>
      </c>
      <c r="B160" s="4" t="s">
        <v>23</v>
      </c>
      <c r="C160" s="4" t="str">
        <f>VLOOKUP(TableFields[Field],Columns[],2,0)&amp;"("</f>
        <v>string(</v>
      </c>
      <c r="D160" s="4" t="str">
        <f>IF(VLOOKUP(TableFields[Field],Columns[],3,0)&lt;&gt;"","'"&amp;VLOOKUP(TableFields[Field],Columns[],3,0)&amp;"'","")</f>
        <v>'name'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>-&gt;index()</v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1" spans="1:11" x14ac:dyDescent="0.25">
      <c r="A161" s="4" t="s">
        <v>760</v>
      </c>
      <c r="B161" s="4" t="s">
        <v>807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'uom'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2" spans="1:11" x14ac:dyDescent="0.25">
      <c r="A162" s="4" t="s">
        <v>760</v>
      </c>
      <c r="B162" s="4" t="s">
        <v>808</v>
      </c>
      <c r="C162" s="4" t="str">
        <f>VLOOKUP(TableFields[Field],Columns[],2,0)&amp;"("</f>
        <v>char(</v>
      </c>
      <c r="D162" s="4" t="str">
        <f>IF(VLOOKUP(TableFields[Field],Columns[],3,0)&lt;&gt;"","'"&amp;VLOOKUP(TableFields[Field],Columns[],3,0)&amp;"'","")</f>
        <v>'partcode'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3" spans="1:11" x14ac:dyDescent="0.25">
      <c r="A163" s="4" t="s">
        <v>760</v>
      </c>
      <c r="B163" s="4" t="s">
        <v>809</v>
      </c>
      <c r="C163" s="4" t="str">
        <f>VLOOKUP(TableFields[Field],Columns[],2,0)&amp;"("</f>
        <v>string(</v>
      </c>
      <c r="D163" s="4" t="str">
        <f>IF(VLOOKUP(TableFields[Field],Columns[],3,0)&lt;&gt;"","'"&amp;VLOOKUP(TableFields[Field],Columns[],3,0)&amp;"'","")</f>
        <v>'barcode'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4" spans="1:11" x14ac:dyDescent="0.25">
      <c r="A164" s="4" t="s">
        <v>760</v>
      </c>
      <c r="B164" s="4" t="s">
        <v>796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5" spans="1:11" x14ac:dyDescent="0.25">
      <c r="A165" s="4" t="s">
        <v>760</v>
      </c>
      <c r="B165" s="4" t="s">
        <v>798</v>
      </c>
      <c r="C165" s="5" t="str">
        <f>VLOOKUP(TableFields[Field],Columns[],2,0)&amp;"("</f>
        <v>string(</v>
      </c>
      <c r="D165" s="5" t="str">
        <f>IF(VLOOKUP(TableFields[Field],Columns[],3,0)&lt;&gt;"","'"&amp;VLOOKUP(TableFields[Field],Columns[],3,0)&amp;"'","")</f>
        <v>'narration2'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char(</v>
      </c>
      <c r="D166" s="5" t="str">
        <f>IF(VLOOKUP(TableFields[Field],Columns[],3,0)&lt;&gt;"","'"&amp;VLOOKUP(TableFields[Field],Columns[],3,0)&amp;"'","")</f>
        <v>'taxcode01'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6" s="5" t="str">
        <f>IF(VLOOKUP(TableFields[Field],Columns[],5,0)=0,"","-&gt;"&amp;VLOOKUP(TableFields[Field],Columns[],5,0))</f>
        <v>-&gt;nullable()</v>
      </c>
      <c r="G166" s="5" t="str">
        <f>IF(VLOOKUP(TableFields[Field],Columns[],6,0)=0,"","-&gt;"&amp;VLOOKUP(TableFields[Field],Columns[],6,0))</f>
        <v>-&gt;index()</v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7" spans="1:11" x14ac:dyDescent="0.25">
      <c r="A167" s="4" t="s">
        <v>760</v>
      </c>
      <c r="B167" s="4" t="s">
        <v>1695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'subtaxfactor01'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9" spans="1:11" x14ac:dyDescent="0.25">
      <c r="A169" s="4" t="s">
        <v>760</v>
      </c>
      <c r="B169" s="4" t="s">
        <v>1694</v>
      </c>
      <c r="C169" s="5" t="str">
        <f>VLOOKUP(TableFields[Field],Columns[],2,0)&amp;"("</f>
        <v>char(</v>
      </c>
      <c r="D169" s="5" t="str">
        <f>IF(VLOOKUP(TableFields[Field],Columns[],3,0)&lt;&gt;"","'"&amp;VLOOKUP(TableFields[Field],Columns[],3,0)&amp;"'","")</f>
        <v>'taxcode02'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9" s="5" t="str">
        <f>IF(VLOOKUP(TableFields[Field],Columns[],5,0)=0,"","-&gt;"&amp;VLOOKUP(TableFields[Field],Columns[],5,0))</f>
        <v>-&gt;nullable()</v>
      </c>
      <c r="G169" s="5" t="str">
        <f>IF(VLOOKUP(TableFields[Field],Columns[],6,0)=0,"","-&gt;"&amp;VLOOKUP(TableFields[Field],Columns[],6,0))</f>
        <v>-&gt;index()</v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70" spans="1:11" x14ac:dyDescent="0.25">
      <c r="A170" s="4" t="s">
        <v>760</v>
      </c>
      <c r="B170" s="4" t="s">
        <v>1673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1" spans="1:11" x14ac:dyDescent="0.25">
      <c r="A171" s="4" t="s">
        <v>760</v>
      </c>
      <c r="B171" s="4" t="s">
        <v>1674</v>
      </c>
      <c r="C171" s="5" t="str">
        <f>VLOOKUP(TableFields[Field],Columns[],2,0)&amp;"("</f>
        <v>decimal(</v>
      </c>
      <c r="D171" s="5" t="str">
        <f>IF(VLOOKUP(TableFields[Field],Columns[],3,0)&lt;&gt;"","'"&amp;VLOOKUP(TableFields[Field],Columns[],3,0)&amp;"'","")</f>
        <v>'subtaxfactor02'</v>
      </c>
      <c r="E1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1" s="5" t="str">
        <f>IF(VLOOKUP(TableFields[Field],Columns[],5,0)=0,"","-&gt;"&amp;VLOOKUP(TableFields[Field],Columns[],5,0))</f>
        <v>-&gt;default('0')</v>
      </c>
      <c r="G171" s="5" t="str">
        <f>IF(VLOOKUP(TableFields[Field],Columns[],6,0)=0,"","-&gt;"&amp;VLOOKUP(TableFields[Field],Columns[],6,0))</f>
        <v/>
      </c>
      <c r="H171" s="5" t="str">
        <f>IF(VLOOKUP(TableFields[Field],Columns[],7,0)=0,"","-&gt;"&amp;VLOOKUP(TableFields[Field],Columns[],7,0))</f>
        <v/>
      </c>
      <c r="I171" s="5" t="str">
        <f>IF(VLOOKUP(TableFields[Field],Columns[],8,0)=0,"","-&gt;"&amp;VLOOKUP(TableFields[Field],Columns[],8,0))</f>
        <v/>
      </c>
      <c r="J171" s="5" t="str">
        <f>IF(VLOOKUP(TableFields[Field],Columns[],9,0)=0,"","-&gt;"&amp;VLOOKUP(TableFields[Field],Columns[],9,0))</f>
        <v/>
      </c>
      <c r="K171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2" spans="1:11" x14ac:dyDescent="0.25">
      <c r="A172" s="4" t="s">
        <v>760</v>
      </c>
      <c r="B172" s="4" t="s">
        <v>772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'type'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-&gt;default('Public')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3" spans="1:11" x14ac:dyDescent="0.25">
      <c r="A173" s="4" t="s">
        <v>760</v>
      </c>
      <c r="B173" s="4" t="s">
        <v>775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760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1691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1691</v>
      </c>
      <c r="B176" s="4" t="s">
        <v>812</v>
      </c>
      <c r="C176" s="4" t="str">
        <f>VLOOKUP(TableFields[Field],Columns[],2,0)&amp;"("</f>
        <v>foreignCascade(</v>
      </c>
      <c r="D176" s="4" t="str">
        <f>IF(VLOOKUP(TableFields[Field],Columns[],3,0)&lt;&gt;"","'"&amp;VLOOKUP(TableFields[Field],Columns[],3,0)&amp;"'","")</f>
        <v>'product'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7" spans="1:11" x14ac:dyDescent="0.25">
      <c r="A177" s="4" t="s">
        <v>1691</v>
      </c>
      <c r="B177" s="4" t="s">
        <v>1679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'g01'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8" spans="1:11" x14ac:dyDescent="0.25">
      <c r="A178" s="4" t="s">
        <v>1691</v>
      </c>
      <c r="B178" s="4" t="s">
        <v>1680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'g02'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9" spans="1:11" x14ac:dyDescent="0.25">
      <c r="A179" s="4" t="s">
        <v>1691</v>
      </c>
      <c r="B179" s="4" t="s">
        <v>1681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'g03'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80" spans="1:11" x14ac:dyDescent="0.25">
      <c r="A180" s="4" t="s">
        <v>1691</v>
      </c>
      <c r="B180" s="4" t="s">
        <v>1682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'g04'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1" spans="1:11" x14ac:dyDescent="0.25">
      <c r="A181" s="4" t="s">
        <v>1691</v>
      </c>
      <c r="B181" s="4" t="s">
        <v>1683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'g05'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2" spans="1:11" x14ac:dyDescent="0.25">
      <c r="A182" s="4" t="s">
        <v>1691</v>
      </c>
      <c r="B182" s="4" t="s">
        <v>1684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'g06'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3" spans="1:11" x14ac:dyDescent="0.25">
      <c r="A183" s="4" t="s">
        <v>1691</v>
      </c>
      <c r="B183" s="4" t="s">
        <v>1685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'g07'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4" spans="1:11" x14ac:dyDescent="0.25">
      <c r="A184" s="4" t="s">
        <v>1691</v>
      </c>
      <c r="B184" s="4" t="s">
        <v>1686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'g08'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5" spans="1:11" x14ac:dyDescent="0.25">
      <c r="A185" s="4" t="s">
        <v>1691</v>
      </c>
      <c r="B185" s="4" t="s">
        <v>1687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'g09'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6" spans="1:11" x14ac:dyDescent="0.25">
      <c r="A186" s="4" t="s">
        <v>1691</v>
      </c>
      <c r="B186" s="4" t="s">
        <v>1688</v>
      </c>
      <c r="C186" s="4" t="str">
        <f>VLOOKUP(TableFields[Field],Columns[],2,0)&amp;"("</f>
        <v>foreignNullable(</v>
      </c>
      <c r="D186" s="4" t="str">
        <f>IF(VLOOKUP(TableFields[Field],Columns[],3,0)&lt;&gt;"","'"&amp;VLOOKUP(TableFields[Field],Columns[],3,0)&amp;"'","")</f>
        <v>'g10'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7" spans="1:11" x14ac:dyDescent="0.25">
      <c r="A187" s="4" t="s">
        <v>1691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1698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1698</v>
      </c>
      <c r="B189" s="4" t="s">
        <v>821</v>
      </c>
      <c r="C189" s="4" t="str">
        <f>VLOOKUP(TableFields[Field],Columns[],2,0)&amp;"("</f>
        <v>foreignNullable(</v>
      </c>
      <c r="D189" s="4" t="str">
        <f>IF(VLOOKUP(TableFields[Field],Columns[],3,0)&lt;&gt;"","'"&amp;VLOOKUP(TableFields[Field],Columns[],3,0)&amp;"'","")</f>
        <v>'product'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90" spans="1:11" x14ac:dyDescent="0.25">
      <c r="A190" s="4" t="s">
        <v>1698</v>
      </c>
      <c r="B190" s="4" t="s">
        <v>1699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'image01'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1" spans="1:11" x14ac:dyDescent="0.25">
      <c r="A191" s="4" t="s">
        <v>1698</v>
      </c>
      <c r="B191" s="4" t="s">
        <v>1700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'image02'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2" spans="1:11" x14ac:dyDescent="0.25">
      <c r="A192" s="4" t="s">
        <v>1698</v>
      </c>
      <c r="B192" s="4" t="s">
        <v>1701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'image03'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3" spans="1:11" x14ac:dyDescent="0.25">
      <c r="A193" s="4" t="s">
        <v>1698</v>
      </c>
      <c r="B193" s="4" t="s">
        <v>1702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'image04'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4" spans="1:11" x14ac:dyDescent="0.25">
      <c r="A194" s="4" t="s">
        <v>1698</v>
      </c>
      <c r="B194" s="4" t="s">
        <v>1703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'image05'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5" spans="1:11" x14ac:dyDescent="0.25">
      <c r="A195" s="4" t="s">
        <v>1698</v>
      </c>
      <c r="B195" s="4" t="s">
        <v>1704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'default'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-&gt;default('Image 01')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6" spans="1:11" x14ac:dyDescent="0.25">
      <c r="A196" s="4" t="s">
        <v>1698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762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762</v>
      </c>
      <c r="B198" s="4" t="s">
        <v>768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'code'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9" spans="1:11" x14ac:dyDescent="0.25">
      <c r="A199" s="4" t="s">
        <v>762</v>
      </c>
      <c r="B199" s="4" t="s">
        <v>23</v>
      </c>
      <c r="C199" s="4" t="str">
        <f>VLOOKUP(TableFields[Field],Columns[],2,0)&amp;"("</f>
        <v>string(</v>
      </c>
      <c r="D199" s="4" t="str">
        <f>IF(VLOOKUP(TableFields[Field],Columns[],3,0)&lt;&gt;"","'"&amp;VLOOKUP(TableFields[Field],Columns[],3,0)&amp;"'","")</f>
        <v>'name'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-&gt;index()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0" spans="1:11" x14ac:dyDescent="0.25">
      <c r="A200" s="4" t="s">
        <v>762</v>
      </c>
      <c r="B200" s="4" t="s">
        <v>775</v>
      </c>
      <c r="C200" s="4" t="str">
        <f>VLOOKUP(TableFields[Field],Columns[],2,0)&amp;"("</f>
        <v>enum(</v>
      </c>
      <c r="D200" s="4" t="str">
        <f>IF(VLOOKUP(TableFields[Field],Columns[],3,0)&lt;&gt;"","'"&amp;VLOOKUP(TableFields[Field],Columns[],3,0)&amp;"'","")</f>
        <v>'status'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-&gt;default('Active')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1" spans="1:11" x14ac:dyDescent="0.25">
      <c r="A201" s="4" t="s">
        <v>762</v>
      </c>
      <c r="B201" s="4" t="s">
        <v>288</v>
      </c>
      <c r="C201" s="4" t="str">
        <f>VLOOKUP(TableFields[Field],Columns[],2,0)&amp;"("</f>
        <v>audit(</v>
      </c>
      <c r="D201" s="4" t="str">
        <f>IF(VLOOKUP(TableFields[Field],Columns[],3,0)&lt;&gt;"","'"&amp;VLOOKUP(TableFields[Field],Columns[],3,0)&amp;"'","")</f>
        <v/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2" spans="1:11" x14ac:dyDescent="0.25">
      <c r="A202" s="4" t="s">
        <v>763</v>
      </c>
      <c r="B202" s="4" t="s">
        <v>21</v>
      </c>
      <c r="C202" s="4" t="str">
        <f>VLOOKUP(TableFields[Field],Columns[],2,0)&amp;"("</f>
        <v>bigIncrements(</v>
      </c>
      <c r="D202" s="4" t="str">
        <f>IF(VLOOKUP(TableFields[Field],Columns[],3,0)&lt;&gt;"","'"&amp;VLOOKUP(TableFields[Field],Columns[],3,0)&amp;"'","")</f>
        <v>'id'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3" spans="1:11" x14ac:dyDescent="0.25">
      <c r="A203" s="4" t="s">
        <v>763</v>
      </c>
      <c r="B203" s="4" t="s">
        <v>811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'pricelist'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4" spans="1:11" x14ac:dyDescent="0.25">
      <c r="A204" s="4" t="s">
        <v>763</v>
      </c>
      <c r="B204" s="4" t="s">
        <v>812</v>
      </c>
      <c r="C204" s="4" t="str">
        <f>VLOOKUP(TableFields[Field],Columns[],2,0)&amp;"("</f>
        <v>foreignCascade(</v>
      </c>
      <c r="D204" s="4" t="str">
        <f>IF(VLOOKUP(TableFields[Field],Columns[],3,0)&lt;&gt;"","'"&amp;VLOOKUP(TableFields[Field],Columns[],3,0)&amp;"'","")</f>
        <v>'product'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5" spans="1:11" x14ac:dyDescent="0.25">
      <c r="A205" s="4" t="s">
        <v>763</v>
      </c>
      <c r="B205" s="4" t="s">
        <v>814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6" spans="1:11" x14ac:dyDescent="0.25">
      <c r="A206" s="4" t="s">
        <v>763</v>
      </c>
      <c r="B206" s="4" t="s">
        <v>815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'price_min'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7" spans="1:11" x14ac:dyDescent="0.25">
      <c r="A207" s="4" t="s">
        <v>763</v>
      </c>
      <c r="B207" s="4" t="s">
        <v>816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'price_max'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8" spans="1:11" x14ac:dyDescent="0.25">
      <c r="A208" s="4" t="s">
        <v>763</v>
      </c>
      <c r="B208" s="4" t="s">
        <v>868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'discount1_type'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9" spans="1:11" x14ac:dyDescent="0.25">
      <c r="A209" s="4" t="s">
        <v>763</v>
      </c>
      <c r="B209" s="4" t="s">
        <v>873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'discount1_quantity'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10" spans="1:11" x14ac:dyDescent="0.25">
      <c r="A210" s="4" t="s">
        <v>763</v>
      </c>
      <c r="B210" s="4" t="s">
        <v>869</v>
      </c>
      <c r="C210" s="4" t="str">
        <f>VLOOKUP(TableFields[Field],Columns[],2,0)&amp;"("</f>
        <v>enum(</v>
      </c>
      <c r="D210" s="4" t="str">
        <f>IF(VLOOKUP(TableFields[Field],Columns[],3,0)&lt;&gt;"","'"&amp;VLOOKUP(TableFields[Field],Columns[],3,0)&amp;"'","")</f>
        <v>'discount2_type'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10" s="4" t="str">
        <f>IF(VLOOKUP(TableFields[Field],Columns[],5,0)=0,"","-&gt;"&amp;VLOOKUP(TableFields[Field],Columns[],5,0))</f>
        <v>-&gt;default('Amount')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1" spans="1:11" x14ac:dyDescent="0.25">
      <c r="A211" s="4" t="s">
        <v>763</v>
      </c>
      <c r="B211" s="4" t="s">
        <v>874</v>
      </c>
      <c r="C211" s="4" t="str">
        <f>VLOOKUP(TableFields[Field],Columns[],2,0)&amp;"("</f>
        <v>decimal(</v>
      </c>
      <c r="D211" s="4" t="str">
        <f>IF(VLOOKUP(TableFields[Field],Columns[],3,0)&lt;&gt;"","'"&amp;VLOOKUP(TableFields[Field],Columns[],3,0)&amp;"'","")</f>
        <v>'discount2_quantity'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1" s="4" t="str">
        <f>IF(VLOOKUP(TableFields[Field],Columns[],5,0)=0,"","-&gt;"&amp;VLOOKUP(TableFields[Field],Columns[],5,0))</f>
        <v>-&gt;default(0)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2" spans="1:11" x14ac:dyDescent="0.25">
      <c r="A212" s="4" t="s">
        <v>763</v>
      </c>
      <c r="B212" s="4" t="s">
        <v>288</v>
      </c>
      <c r="C212" s="4" t="str">
        <f>VLOOKUP(TableFields[Field],Columns[],2,0)&amp;"("</f>
        <v>audit(</v>
      </c>
      <c r="D212" s="4" t="str">
        <f>IF(VLOOKUP(TableFields[Field],Columns[],3,0)&lt;&gt;"","'"&amp;VLOOKUP(TableFields[Field],Columns[],3,0)&amp;"'","")</f>
        <v/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3" spans="1:11" x14ac:dyDescent="0.25">
      <c r="A213" s="4" t="s">
        <v>896</v>
      </c>
      <c r="B213" s="4" t="s">
        <v>21</v>
      </c>
      <c r="C213" s="4" t="str">
        <f>VLOOKUP(TableFields[Field],Columns[],2,0)&amp;"("</f>
        <v>bigIncrements(</v>
      </c>
      <c r="D213" s="4" t="str">
        <f>IF(VLOOKUP(TableFields[Field],Columns[],3,0)&lt;&gt;"","'"&amp;VLOOKUP(TableFields[Field],Columns[],3,0)&amp;"'","")</f>
        <v>'id'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4" spans="1:11" x14ac:dyDescent="0.25">
      <c r="A214" s="4" t="s">
        <v>896</v>
      </c>
      <c r="B214" s="4" t="s">
        <v>1584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'_ref'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>-&gt;index()</v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5" spans="1:11" x14ac:dyDescent="0.25">
      <c r="A215" s="4" t="s">
        <v>896</v>
      </c>
      <c r="B215" s="4" t="s">
        <v>898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'user'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6" spans="1:11" x14ac:dyDescent="0.25">
      <c r="A216" s="4" t="s">
        <v>896</v>
      </c>
      <c r="B216" s="4" t="s">
        <v>820</v>
      </c>
      <c r="C216" s="4" t="str">
        <f>VLOOKUP(TableFields[Field],Columns[],2,0)&amp;"("</f>
        <v>foreignNullable(</v>
      </c>
      <c r="D216" s="4" t="str">
        <f>IF(VLOOKUP(TableFields[Field],Columns[],3,0)&lt;&gt;"","'"&amp;VLOOKUP(TableFields[Field],Columns[],3,0)&amp;"'","")</f>
        <v>'store'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6" s="4" t="str">
        <f>IF(VLOOKUP(TableFields[Field],Columns[],5,0)=0,"","-&gt;"&amp;VLOOKUP(TableFields[Field],Columns[],5,0))</f>
        <v/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7" spans="1:11" x14ac:dyDescent="0.25">
      <c r="A217" s="4" t="s">
        <v>896</v>
      </c>
      <c r="B217" s="4" t="s">
        <v>837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'docno'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8" spans="1:11" x14ac:dyDescent="0.25">
      <c r="A218" s="4" t="s">
        <v>896</v>
      </c>
      <c r="B218" s="4" t="s">
        <v>831</v>
      </c>
      <c r="C218" s="4" t="str">
        <f>VLOOKUP(TableFields[Field],Columns[],2,0)&amp;"("</f>
        <v>timestamp(</v>
      </c>
      <c r="D218" s="4" t="str">
        <f>IF(VLOOKUP(TableFields[Field],Columns[],3,0)&lt;&gt;"","'"&amp;VLOOKUP(TableFields[Field],Columns[],3,0)&amp;"'","")</f>
        <v>'date'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-&gt;default(DB::raw('CURRENT_TIMESTAMP'))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9" spans="1:11" x14ac:dyDescent="0.25">
      <c r="A219" s="4" t="s">
        <v>896</v>
      </c>
      <c r="B219" s="4" t="s">
        <v>949</v>
      </c>
      <c r="C219" s="4" t="str">
        <f>VLOOKUP(TableFields[Field],Columns[],2,0)&amp;"("</f>
        <v>foreignNullable(</v>
      </c>
      <c r="D219" s="4" t="str">
        <f>IF(VLOOKUP(TableFields[Field],Columns[],3,0)&lt;&gt;"","'"&amp;VLOOKUP(TableFields[Field],Columns[],3,0)&amp;"'","")</f>
        <v>'customer'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9" s="4" t="str">
        <f>IF(VLOOKUP(TableFields[Field],Columns[],5,0)=0,"","-&gt;"&amp;VLOOKUP(TableFields[Field],Columns[],5,0))</f>
        <v/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20" spans="1:11" x14ac:dyDescent="0.25">
      <c r="A220" s="4" t="s">
        <v>896</v>
      </c>
      <c r="B220" s="4" t="s">
        <v>903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'fycode'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1" spans="1:11" x14ac:dyDescent="0.25">
      <c r="A221" s="4" t="s">
        <v>896</v>
      </c>
      <c r="B221" s="4" t="s">
        <v>858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'fncode'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-&gt;index()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22" spans="1:11" x14ac:dyDescent="0.25">
      <c r="A222" s="4" t="s">
        <v>896</v>
      </c>
      <c r="B222" s="4" t="s">
        <v>1630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'payment_type'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-&gt;default('Cash')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3" spans="1:11" x14ac:dyDescent="0.25">
      <c r="A223" s="4" t="s">
        <v>896</v>
      </c>
      <c r="B223" s="4" t="s">
        <v>775</v>
      </c>
      <c r="C223" s="4" t="str">
        <f>VLOOKUP(TableFields[Field],Columns[],2,0)&amp;"("</f>
        <v>enum(</v>
      </c>
      <c r="D223" s="4" t="str">
        <f>IF(VLOOKUP(TableFields[Field],Columns[],3,0)&lt;&gt;"","'"&amp;VLOOKUP(TableFields[Field],Columns[],3,0)&amp;"'","")</f>
        <v>'status'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-&gt;default('Active')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4" spans="1:11" x14ac:dyDescent="0.25">
      <c r="A224" s="4" t="s">
        <v>896</v>
      </c>
      <c r="B224" s="4" t="s">
        <v>288</v>
      </c>
      <c r="C224" s="4" t="str">
        <f>VLOOKUP(TableFields[Field],Columns[],2,0)&amp;"("</f>
        <v>audit(</v>
      </c>
      <c r="D224" s="4" t="str">
        <f>IF(VLOOKUP(TableFields[Field],Columns[],3,0)&lt;&gt;"","'"&amp;VLOOKUP(TableFields[Field],Columns[],3,0)&amp;"'","")</f>
        <v/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5" spans="1:11" s="20" customFormat="1" x14ac:dyDescent="0.25">
      <c r="A225" s="4" t="s">
        <v>897</v>
      </c>
      <c r="B225" s="4" t="s">
        <v>21</v>
      </c>
      <c r="C225" s="4" t="str">
        <f>VLOOKUP(TableFields[Field],Columns[],2,0)&amp;"("</f>
        <v>bigIncrements(</v>
      </c>
      <c r="D225" s="4" t="str">
        <f>IF(VLOOKUP(TableFields[Field],Columns[],3,0)&lt;&gt;"","'"&amp;VLOOKUP(TableFields[Field],Columns[],3,0)&amp;"'","")</f>
        <v>'id'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6" spans="1:11" x14ac:dyDescent="0.25">
      <c r="A226" s="4" t="s">
        <v>897</v>
      </c>
      <c r="B226" s="4" t="s">
        <v>899</v>
      </c>
      <c r="C226" s="4" t="str">
        <f>VLOOKUP(TableFields[Field],Columns[],2,0)&amp;"("</f>
        <v>foreignCascade(</v>
      </c>
      <c r="D226" s="4" t="str">
        <f>IF(VLOOKUP(TableFields[Field],Columns[],3,0)&lt;&gt;"","'"&amp;VLOOKUP(TableFields[Field],Columns[],3,0)&amp;"'","")</f>
        <v>'transaction'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7" spans="1:11" x14ac:dyDescent="0.25">
      <c r="A227" s="4" t="s">
        <v>897</v>
      </c>
      <c r="B227" s="4" t="s">
        <v>820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'store'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8" spans="1:11" x14ac:dyDescent="0.25">
      <c r="A228" s="4" t="s">
        <v>897</v>
      </c>
      <c r="B228" s="4" t="s">
        <v>821</v>
      </c>
      <c r="C228" s="4" t="str">
        <f>VLOOKUP(TableFields[Field],Columns[],2,0)&amp;"("</f>
        <v>foreignNullable(</v>
      </c>
      <c r="D228" s="4" t="str">
        <f>IF(VLOOKUP(TableFields[Field],Columns[],3,0)&lt;&gt;"","'"&amp;VLOOKUP(TableFields[Field],Columns[],3,0)&amp;"'","")</f>
        <v>'product'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8" s="4" t="str">
        <f>IF(VLOOKUP(TableFields[Field],Columns[],5,0)=0,"","-&gt;"&amp;VLOOKUP(TableFields[Field],Columns[],5,0))</f>
        <v/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9" spans="1:11" x14ac:dyDescent="0.25">
      <c r="A229" s="4" t="s">
        <v>897</v>
      </c>
      <c r="B229" s="4" t="s">
        <v>822</v>
      </c>
      <c r="C229" s="4" t="str">
        <f>VLOOKUP(TableFields[Field],Columns[],2,0)&amp;"("</f>
        <v>enum(</v>
      </c>
      <c r="D229" s="4" t="str">
        <f>IF(VLOOKUP(TableFields[Field],Columns[],3,0)&lt;&gt;"","'"&amp;VLOOKUP(TableFields[Field],Columns[],3,0)&amp;"'","")</f>
        <v>'direction'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9" s="4" t="str">
        <f>IF(VLOOKUP(TableFields[Field],Columns[],5,0)=0,"","-&gt;"&amp;VLOOKUP(TableFields[Field],Columns[],5,0))</f>
        <v>-&gt;default('Out')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30" spans="1:11" x14ac:dyDescent="0.25">
      <c r="A230" s="4" t="s">
        <v>897</v>
      </c>
      <c r="B230" s="4" t="s">
        <v>826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'quantity'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-&gt;default(1)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1" spans="1:11" x14ac:dyDescent="0.25">
      <c r="A231" s="4" t="s">
        <v>897</v>
      </c>
      <c r="B231" s="4" t="s">
        <v>956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'rate'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2" spans="1:11" x14ac:dyDescent="0.25">
      <c r="A232" s="4" t="s">
        <v>897</v>
      </c>
      <c r="B232" s="4" t="s">
        <v>914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'taxrule'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3" spans="1:11" x14ac:dyDescent="0.25">
      <c r="A233" s="4" t="s">
        <v>897</v>
      </c>
      <c r="B233" s="4" t="s">
        <v>901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'tax'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4" spans="1:11" x14ac:dyDescent="0.25">
      <c r="A234" s="4" t="s">
        <v>897</v>
      </c>
      <c r="B234" s="4" t="s">
        <v>934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'discount01'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5" spans="1:11" x14ac:dyDescent="0.25">
      <c r="A235" s="4" t="s">
        <v>897</v>
      </c>
      <c r="B235" s="4" t="s">
        <v>933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'discount02'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6" spans="1:11" x14ac:dyDescent="0.25">
      <c r="A236" s="4" t="s">
        <v>897</v>
      </c>
      <c r="B236" s="4" t="s">
        <v>2113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'shift_docno'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-&gt;index()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237" spans="1:11" x14ac:dyDescent="0.25">
      <c r="A237" s="4" t="s">
        <v>897</v>
      </c>
      <c r="B237" s="2" t="s">
        <v>1870</v>
      </c>
      <c r="C237" s="4" t="str">
        <f>VLOOKUP(TableFields[Field],Columns[],2,0)&amp;"("</f>
        <v>foreignNullable(</v>
      </c>
      <c r="D237" s="4" t="str">
        <f>IF(VLOOKUP(TableFields[Field],Columns[],3,0)&lt;&gt;"","'"&amp;VLOOKUP(TableFields[Field],Columns[],3,0)&amp;"'","")</f>
        <v>'soi'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8" spans="1:11" x14ac:dyDescent="0.25">
      <c r="A238" s="4" t="s">
        <v>897</v>
      </c>
      <c r="B238" s="4" t="s">
        <v>288</v>
      </c>
      <c r="C238" s="4" t="str">
        <f>VLOOKUP(TableFields[Field],Columns[],2,0)&amp;"("</f>
        <v>audit(</v>
      </c>
      <c r="D238" s="4" t="str">
        <f>IF(VLOOKUP(TableFields[Field],Columns[],3,0)&lt;&gt;"","'"&amp;VLOOKUP(TableFields[Field],Columns[],3,0)&amp;"'","")</f>
        <v/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8" s="4" t="str">
        <f>IF(VLOOKUP(TableFields[Field],Columns[],5,0)=0,"","-&gt;"&amp;VLOOKUP(TableFields[Field],Columns[],5,0))</f>
        <v/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9" spans="1:11" x14ac:dyDescent="0.25">
      <c r="A239" s="4" t="s">
        <v>1052</v>
      </c>
      <c r="B239" s="4" t="s">
        <v>21</v>
      </c>
      <c r="C239" s="4" t="str">
        <f>VLOOKUP(TableFields[Field],Columns[],2,0)&amp;"("</f>
        <v>bigIncrements(</v>
      </c>
      <c r="D239" s="4" t="str">
        <f>IF(VLOOKUP(TableFields[Field],Columns[],3,0)&lt;&gt;"","'"&amp;VLOOKUP(TableFields[Field],Columns[],3,0)&amp;"'","")</f>
        <v>'id'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0" spans="1:11" x14ac:dyDescent="0.25">
      <c r="A240" s="4" t="s">
        <v>1052</v>
      </c>
      <c r="B240" s="4" t="s">
        <v>970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1" spans="1:11" x14ac:dyDescent="0.25">
      <c r="A241" s="4" t="s">
        <v>1052</v>
      </c>
      <c r="B241" s="4" t="s">
        <v>972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2" spans="1:11" x14ac:dyDescent="0.25">
      <c r="A242" s="4" t="s">
        <v>1052</v>
      </c>
      <c r="B242" s="4" t="s">
        <v>974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'FYCODE'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3" spans="1:11" x14ac:dyDescent="0.25">
      <c r="A243" s="4" t="s">
        <v>1052</v>
      </c>
      <c r="B243" s="4" t="s">
        <v>976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'FNCODE'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4" spans="1:11" x14ac:dyDescent="0.25">
      <c r="A244" s="4" t="s">
        <v>1052</v>
      </c>
      <c r="B244" s="4" t="s">
        <v>978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'DOCNO'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5" spans="1:11" x14ac:dyDescent="0.25">
      <c r="A245" s="4" t="s">
        <v>1052</v>
      </c>
      <c r="B245" s="4" t="s">
        <v>980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'SRNO'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6" spans="1:11" x14ac:dyDescent="0.25">
      <c r="A246" s="4" t="s">
        <v>1052</v>
      </c>
      <c r="B246" s="4" t="s">
        <v>1055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'SLNO'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7" spans="1:11" x14ac:dyDescent="0.25">
      <c r="A247" s="4" t="s">
        <v>1052</v>
      </c>
      <c r="B247" s="4" t="s">
        <v>984</v>
      </c>
      <c r="C247" s="4" t="str">
        <f>VLOOKUP(TableFields[Field],Columns[],2,0)&amp;"("</f>
        <v>datetime(</v>
      </c>
      <c r="D247" s="4" t="str">
        <f>IF(VLOOKUP(TableFields[Field],Columns[],3,0)&lt;&gt;"","'"&amp;VLOOKUP(TableFields[Field],Columns[],3,0)&amp;"'","")</f>
        <v>'DOCDATE'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8" spans="1:11" x14ac:dyDescent="0.25">
      <c r="A248" s="4" t="s">
        <v>1052</v>
      </c>
      <c r="B248" s="4" t="s">
        <v>986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'CO'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9" spans="1:11" x14ac:dyDescent="0.25">
      <c r="A249" s="4" t="s">
        <v>1052</v>
      </c>
      <c r="B249" s="4" t="s">
        <v>988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'BR'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0" spans="1:11" x14ac:dyDescent="0.25">
      <c r="A250" s="4" t="s">
        <v>1052</v>
      </c>
      <c r="B250" s="4" t="s">
        <v>990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'ACCCODE'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1" spans="1:11" x14ac:dyDescent="0.25">
      <c r="A251" s="4" t="s">
        <v>1052</v>
      </c>
      <c r="B251" s="4" t="s">
        <v>1057</v>
      </c>
      <c r="C251" s="4" t="str">
        <f>VLOOKUP(TableFields[Field],Columns[],2,0)&amp;"("</f>
        <v>string(</v>
      </c>
      <c r="D251" s="4" t="str">
        <f>IF(VLOOKUP(TableFields[Field],Columns[],3,0)&lt;&gt;"","'"&amp;VLOOKUP(TableFields[Field],Columns[],3,0)&amp;"'","")</f>
        <v>'REFNO'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2" spans="1:11" x14ac:dyDescent="0.25">
      <c r="A252" s="4" t="s">
        <v>1052</v>
      </c>
      <c r="B252" s="4" t="s">
        <v>1059</v>
      </c>
      <c r="C252" s="4" t="str">
        <f>VLOOKUP(TableFields[Field],Columns[],2,0)&amp;"("</f>
        <v>datetime(</v>
      </c>
      <c r="D252" s="4" t="str">
        <f>IF(VLOOKUP(TableFields[Field],Columns[],3,0)&lt;&gt;"","'"&amp;VLOOKUP(TableFields[Field],Columns[],3,0)&amp;"'","")</f>
        <v>'REFDATE'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3" spans="1:11" x14ac:dyDescent="0.25">
      <c r="A253" s="4" t="s">
        <v>1052</v>
      </c>
      <c r="B253" s="4" t="s">
        <v>997</v>
      </c>
      <c r="C253" s="4" t="str">
        <f>VLOOKUP(TableFields[Field],Columns[],2,0)&amp;"("</f>
        <v>decimal(</v>
      </c>
      <c r="D253" s="4" t="str">
        <f>IF(VLOOKUP(TableFields[Field],Columns[],3,0)&lt;&gt;"","'"&amp;VLOOKUP(TableFields[Field],Columns[],3,0)&amp;"'","")</f>
        <v>'AMT'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3" s="4" t="str">
        <f>IF(VLOOKUP(TableFields[Field],Columns[],5,0)=0,"","-&gt;"&amp;VLOOKUP(TableFields[Field],Columns[],5,0))</f>
        <v>-&gt;default(0)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4" spans="1:11" x14ac:dyDescent="0.25">
      <c r="A254" s="4" t="s">
        <v>1052</v>
      </c>
      <c r="B254" s="4" t="s">
        <v>999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'SIGN'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4" s="4" t="str">
        <f>IF(VLOOKUP(TableFields[Field],Columns[],5,0)=0,"","-&gt;"&amp;VLOOKUP(TableFields[Field],Columns[],5,0))</f>
        <v>-&gt;default(1)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5" spans="1:11" x14ac:dyDescent="0.25">
      <c r="A255" s="4" t="s">
        <v>1052</v>
      </c>
      <c r="B255" s="4" t="s">
        <v>1061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'NARRATION'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6" spans="1:11" x14ac:dyDescent="0.25">
      <c r="A256" s="4" t="s">
        <v>1052</v>
      </c>
      <c r="B256" s="4" t="s">
        <v>1063</v>
      </c>
      <c r="C256" s="4" t="str">
        <f>VLOOKUP(TableFields[Field],Columns[],2,0)&amp;"("</f>
        <v>string(</v>
      </c>
      <c r="D256" s="4" t="str">
        <f>IF(VLOOKUP(TableFields[Field],Columns[],3,0)&lt;&gt;"","'"&amp;VLOOKUP(TableFields[Field],Columns[],3,0)&amp;"'","")</f>
        <v>'NARRATION2'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7" spans="1:11" x14ac:dyDescent="0.25">
      <c r="A257" s="4" t="s">
        <v>1052</v>
      </c>
      <c r="B257" s="4" t="s">
        <v>1039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'REFCOCODE'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8" spans="1:11" x14ac:dyDescent="0.25">
      <c r="A258" s="4" t="s">
        <v>1052</v>
      </c>
      <c r="B258" s="4" t="s">
        <v>1041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'REFBRCODE'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9" spans="1:11" x14ac:dyDescent="0.25">
      <c r="A259" s="4" t="s">
        <v>1052</v>
      </c>
      <c r="B259" s="4" t="s">
        <v>1045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'REFFYCODE'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0" spans="1:11" x14ac:dyDescent="0.25">
      <c r="A260" s="4" t="s">
        <v>1052</v>
      </c>
      <c r="B260" s="4" t="s">
        <v>1043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'REFFNCODE'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1" spans="1:11" x14ac:dyDescent="0.25">
      <c r="A261" s="4" t="s">
        <v>1052</v>
      </c>
      <c r="B261" s="4" t="s">
        <v>1047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'REFDOCNO'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2" spans="1:11" x14ac:dyDescent="0.25">
      <c r="A262" s="4" t="s">
        <v>1052</v>
      </c>
      <c r="B262" s="4" t="s">
        <v>1065</v>
      </c>
      <c r="C262" s="4" t="str">
        <f>VLOOKUP(TableFields[Field],Columns[],2,0)&amp;"("</f>
        <v>decimal(</v>
      </c>
      <c r="D262" s="4" t="str">
        <f>IF(VLOOKUP(TableFields[Field],Columns[],3,0)&lt;&gt;"","'"&amp;VLOOKUP(TableFields[Field],Columns[],3,0)&amp;"'","")</f>
        <v>'REFSRNO'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3" spans="1:11" x14ac:dyDescent="0.25">
      <c r="A263" s="4" t="s">
        <v>1052</v>
      </c>
      <c r="B263" s="4" t="s">
        <v>1003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3" s="4" t="str">
        <f>IF(VLOOKUP(TableFields[Field],Columns[],5,0)=0,"","-&gt;"&amp;VLOOKUP(TableFields[Field],Columns[],5,0))</f>
        <v>-&gt;default('Normal')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4" spans="1:11" x14ac:dyDescent="0.25">
      <c r="A264" s="4" t="s">
        <v>1052</v>
      </c>
      <c r="B264" s="4" t="s">
        <v>1005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'APPROVAL_STATUS'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-&gt;default('Pending')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5" spans="1:11" x14ac:dyDescent="0.25">
      <c r="A265" s="4" t="s">
        <v>1052</v>
      </c>
      <c r="B265" s="4" t="s">
        <v>1007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'APPROVAL_MODE'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>-&gt;default('Insert')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6" spans="1:11" x14ac:dyDescent="0.25">
      <c r="A266" s="4" t="s">
        <v>1052</v>
      </c>
      <c r="B266" s="4" t="s">
        <v>1009</v>
      </c>
      <c r="C266" s="4" t="str">
        <f>VLOOKUP(TableFields[Field],Columns[],2,0)&amp;"("</f>
        <v>enum(</v>
      </c>
      <c r="D266" s="4" t="str">
        <f>IF(VLOOKUP(TableFields[Field],Columns[],3,0)&lt;&gt;"","'"&amp;VLOOKUP(TableFields[Field],Columns[],3,0)&amp;"'","")</f>
        <v>'APPROVAL_TYPE'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>-&gt;default('Default')</v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7" spans="1:11" x14ac:dyDescent="0.25">
      <c r="A267" s="4" t="s">
        <v>1052</v>
      </c>
      <c r="B267" s="4" t="s">
        <v>1011</v>
      </c>
      <c r="C267" s="4" t="str">
        <f>VLOOKUP(TableFields[Field],Columns[],2,0)&amp;"("</f>
        <v>enum(</v>
      </c>
      <c r="D267" s="4" t="str">
        <f>IF(VLOOKUP(TableFields[Field],Columns[],3,0)&lt;&gt;"","'"&amp;VLOOKUP(TableFields[Field],Columns[],3,0)&amp;"'","")</f>
        <v>'CANCEL'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7" s="4" t="str">
        <f>IF(VLOOKUP(TableFields[Field],Columns[],5,0)=0,"","-&gt;"&amp;VLOOKUP(TableFields[Field],Columns[],5,0))</f>
        <v>-&gt;default('No')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8" spans="1:11" x14ac:dyDescent="0.25">
      <c r="A268" s="4" t="s">
        <v>1052</v>
      </c>
      <c r="B268" s="4" t="s">
        <v>1013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'VERSION'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-&gt;default(1)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9" spans="1:11" x14ac:dyDescent="0.25">
      <c r="A269" s="4" t="s">
        <v>1052</v>
      </c>
      <c r="B269" s="4" t="s">
        <v>288</v>
      </c>
      <c r="C269" s="4" t="str">
        <f>VLOOKUP(TableFields[Field],Columns[],2,0)&amp;"("</f>
        <v>audit(</v>
      </c>
      <c r="D269" s="4" t="str">
        <f>IF(VLOOKUP(TableFields[Field],Columns[],3,0)&lt;&gt;"","'"&amp;VLOOKUP(TableFields[Field],Columns[],3,0)&amp;"'","")</f>
        <v/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0" spans="1:11" x14ac:dyDescent="0.25">
      <c r="A270" s="4" t="s">
        <v>947</v>
      </c>
      <c r="B270" s="4" t="s">
        <v>21</v>
      </c>
      <c r="C270" s="4" t="str">
        <f>VLOOKUP(TableFields[Field],Columns[],2,0)&amp;"("</f>
        <v>bigIncrements(</v>
      </c>
      <c r="D270" s="4" t="str">
        <f>IF(VLOOKUP(TableFields[Field],Columns[],3,0)&lt;&gt;"","'"&amp;VLOOKUP(TableFields[Field],Columns[],3,0)&amp;"'","")</f>
        <v>'id'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1" spans="1:11" x14ac:dyDescent="0.25">
      <c r="A271" s="4" t="s">
        <v>947</v>
      </c>
      <c r="B271" s="4" t="s">
        <v>837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'docno'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2" spans="1:11" x14ac:dyDescent="0.25">
      <c r="A272" s="4" t="s">
        <v>947</v>
      </c>
      <c r="B272" s="4" t="s">
        <v>831</v>
      </c>
      <c r="C272" s="4" t="str">
        <f>VLOOKUP(TableFields[Field],Columns[],2,0)&amp;"("</f>
        <v>timestamp(</v>
      </c>
      <c r="D272" s="4" t="str">
        <f>IF(VLOOKUP(TableFields[Field],Columns[],3,0)&lt;&gt;"","'"&amp;VLOOKUP(TableFields[Field],Columns[],3,0)&amp;"'","")</f>
        <v>'date'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>-&gt;default(DB::raw('CURRENT_TIMESTAMP'))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3" spans="1:11" x14ac:dyDescent="0.25">
      <c r="A273" s="4" t="s">
        <v>947</v>
      </c>
      <c r="B273" s="4" t="s">
        <v>898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'user'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4" spans="1:11" x14ac:dyDescent="0.25">
      <c r="A274" s="4" t="s">
        <v>947</v>
      </c>
      <c r="B274" s="4" t="s">
        <v>949</v>
      </c>
      <c r="C274" s="4" t="str">
        <f>VLOOKUP(TableFields[Field],Columns[],2,0)&amp;"("</f>
        <v>foreignNullable(</v>
      </c>
      <c r="D274" s="4" t="str">
        <f>IF(VLOOKUP(TableFields[Field],Columns[],3,0)&lt;&gt;"","'"&amp;VLOOKUP(TableFields[Field],Columns[],3,0)&amp;"'","")</f>
        <v>'customer'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5" spans="1:11" x14ac:dyDescent="0.25">
      <c r="A275" s="4" t="s">
        <v>947</v>
      </c>
      <c r="B275" s="4" t="s">
        <v>820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'store'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6" spans="1:11" x14ac:dyDescent="0.25">
      <c r="A276" s="4" t="s">
        <v>947</v>
      </c>
      <c r="B276" s="4" t="s">
        <v>903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'fycode'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7" spans="1:11" x14ac:dyDescent="0.25">
      <c r="A277" s="4" t="s">
        <v>947</v>
      </c>
      <c r="B277" s="4" t="s">
        <v>858</v>
      </c>
      <c r="C277" s="4" t="str">
        <f>VLOOKUP(TableFields[Field],Columns[],2,0)&amp;"("</f>
        <v>char(</v>
      </c>
      <c r="D277" s="4" t="str">
        <f>IF(VLOOKUP(TableFields[Field],Columns[],3,0)&lt;&gt;"","'"&amp;VLOOKUP(TableFields[Field],Columns[],3,0)&amp;"'","")</f>
        <v>'fncode'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-&gt;index()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78" spans="1:11" x14ac:dyDescent="0.25">
      <c r="A278" s="4" t="s">
        <v>947</v>
      </c>
      <c r="B278" s="4" t="s">
        <v>1630</v>
      </c>
      <c r="C278" s="4" t="str">
        <f>VLOOKUP(TableFields[Field],Columns[],2,0)&amp;"("</f>
        <v>enum(</v>
      </c>
      <c r="D278" s="4" t="str">
        <f>IF(VLOOKUP(TableFields[Field],Columns[],3,0)&lt;&gt;"","'"&amp;VLOOKUP(TableFields[Field],Columns[],3,0)&amp;"'","")</f>
        <v>'payment_type'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-&gt;default('Cash')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9" spans="1:11" x14ac:dyDescent="0.25">
      <c r="A279" s="4" t="s">
        <v>947</v>
      </c>
      <c r="B279" s="4" t="s">
        <v>951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'progress'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-&gt;default('Incomplete')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80" spans="1:11" s="20" customFormat="1" x14ac:dyDescent="0.25">
      <c r="A280" s="4" t="s">
        <v>947</v>
      </c>
      <c r="B280" s="4" t="s">
        <v>1584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'_ref'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>-&gt;index()</v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1" spans="1:11" x14ac:dyDescent="0.25">
      <c r="A281" s="4" t="s">
        <v>947</v>
      </c>
      <c r="B281" s="4" t="s">
        <v>775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947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948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948</v>
      </c>
      <c r="B284" s="4" t="s">
        <v>954</v>
      </c>
      <c r="C284" s="4" t="str">
        <f>VLOOKUP(TableFields[Field],Columns[],2,0)&amp;"("</f>
        <v>foreignNullable(</v>
      </c>
      <c r="D284" s="4" t="str">
        <f>IF(VLOOKUP(TableFields[Field],Columns[],3,0)&lt;&gt;"","'"&amp;VLOOKUP(TableFields[Field],Columns[],3,0)&amp;"'","")</f>
        <v>'so'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5" spans="1:11" x14ac:dyDescent="0.25">
      <c r="A285" s="4" t="s">
        <v>948</v>
      </c>
      <c r="B285" s="4" t="s">
        <v>820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'store'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6" spans="1:11" x14ac:dyDescent="0.25">
      <c r="A286" s="4" t="s">
        <v>948</v>
      </c>
      <c r="B286" s="4" t="s">
        <v>903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948</v>
      </c>
      <c r="B287" s="4" t="s">
        <v>858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88" spans="1:11" x14ac:dyDescent="0.25">
      <c r="A288" s="4" t="s">
        <v>948</v>
      </c>
      <c r="B288" s="4" t="s">
        <v>821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'product'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9" spans="1:11" x14ac:dyDescent="0.25">
      <c r="A289" s="4" t="s">
        <v>948</v>
      </c>
      <c r="B289" s="4" t="s">
        <v>956</v>
      </c>
      <c r="C289" s="4" t="str">
        <f>VLOOKUP(TableFields[Field],Columns[],2,0)&amp;"("</f>
        <v>decimal(</v>
      </c>
      <c r="D289" s="4" t="str">
        <f>IF(VLOOKUP(TableFields[Field],Columns[],3,0)&lt;&gt;"","'"&amp;VLOOKUP(TableFields[Field],Columns[],3,0)&amp;"'","")</f>
        <v>'rate'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9" s="4" t="str">
        <f>IF(VLOOKUP(TableFields[Field],Columns[],5,0)=0,"","-&gt;"&amp;VLOOKUP(TableFields[Field],Columns[],5,0))</f>
        <v>-&gt;default(0)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90" spans="1:11" x14ac:dyDescent="0.25">
      <c r="A290" s="4" t="s">
        <v>948</v>
      </c>
      <c r="B290" s="4" t="s">
        <v>826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'quantity'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-&gt;default(1)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91" spans="1:11" x14ac:dyDescent="0.25">
      <c r="A291" s="4" t="s">
        <v>948</v>
      </c>
      <c r="B291" s="4" t="s">
        <v>914</v>
      </c>
      <c r="C291" s="4" t="str">
        <f>VLOOKUP(TableFields[Field],Columns[],2,0)&amp;"("</f>
        <v>char(</v>
      </c>
      <c r="D291" s="4" t="str">
        <f>IF(VLOOKUP(TableFields[Field],Columns[],3,0)&lt;&gt;"","'"&amp;VLOOKUP(TableFields[Field],Columns[],3,0)&amp;"'","")</f>
        <v>'taxrule'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91" s="4" t="str">
        <f>IF(VLOOKUP(TableFields[Field],Columns[],5,0)=0,"","-&gt;"&amp;VLOOKUP(TableFields[Field],Columns[],5,0))</f>
        <v>-&gt;nullable()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2" spans="1:11" x14ac:dyDescent="0.25">
      <c r="A292" s="4" t="s">
        <v>948</v>
      </c>
      <c r="B292" s="4" t="s">
        <v>901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'tax'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3" spans="1:11" x14ac:dyDescent="0.25">
      <c r="A293" s="4" t="s">
        <v>948</v>
      </c>
      <c r="B293" s="2" t="s">
        <v>934</v>
      </c>
      <c r="C293" s="4" t="str">
        <f>VLOOKUP(TableFields[Field],Columns[],2,0)&amp;"("</f>
        <v>decimal(</v>
      </c>
      <c r="D293" s="4" t="str">
        <f>IF(VLOOKUP(TableFields[Field],Columns[],3,0)&lt;&gt;"","'"&amp;VLOOKUP(TableFields[Field],Columns[],3,0)&amp;"'","")</f>
        <v>'discount01'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3" s="4" t="str">
        <f>IF(VLOOKUP(TableFields[Field],Columns[],5,0)=0,"","-&gt;"&amp;VLOOKUP(TableFields[Field],Columns[],5,0))</f>
        <v>-&gt;default(0)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4" spans="1:11" x14ac:dyDescent="0.25">
      <c r="A294" s="4" t="s">
        <v>948</v>
      </c>
      <c r="B294" s="2" t="s">
        <v>933</v>
      </c>
      <c r="C294" s="4" t="str">
        <f>VLOOKUP(TableFields[Field],Columns[],2,0)&amp;"("</f>
        <v>decimal(</v>
      </c>
      <c r="D294" s="4" t="str">
        <f>IF(VLOOKUP(TableFields[Field],Columns[],3,0)&lt;&gt;"","'"&amp;VLOOKUP(TableFields[Field],Columns[],3,0)&amp;"'","")</f>
        <v>'discount02'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4" s="4" t="str">
        <f>IF(VLOOKUP(TableFields[Field],Columns[],5,0)=0,"","-&gt;"&amp;VLOOKUP(TableFields[Field],Columns[],5,0))</f>
        <v>-&gt;default(0)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5" spans="1:11" x14ac:dyDescent="0.25">
      <c r="A295" s="4" t="s">
        <v>948</v>
      </c>
      <c r="B295" s="4" t="s">
        <v>1584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948</v>
      </c>
      <c r="B296" s="4" t="s">
        <v>288</v>
      </c>
      <c r="C296" s="4" t="str">
        <f>VLOOKUP(TableFields[Field],Columns[],2,0)&amp;"("</f>
        <v>audit(</v>
      </c>
      <c r="D296" s="4" t="str">
        <f>IF(VLOOKUP(TableFields[Field],Columns[],3,0)&lt;&gt;"","'"&amp;VLOOKUP(TableFields[Field],Columns[],3,0)&amp;"'","")</f>
        <v/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7" spans="1:11" x14ac:dyDescent="0.25">
      <c r="A297" s="4" t="s">
        <v>904</v>
      </c>
      <c r="B297" s="4" t="s">
        <v>21</v>
      </c>
      <c r="C297" s="4" t="str">
        <f>VLOOKUP(TableFields[Field],Columns[],2,0)&amp;"("</f>
        <v>bigIncrements(</v>
      </c>
      <c r="D297" s="4" t="str">
        <f>IF(VLOOKUP(TableFields[Field],Columns[],3,0)&lt;&gt;"","'"&amp;VLOOKUP(TableFields[Field],Columns[],3,0)&amp;"'","")</f>
        <v>'id'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8" spans="1:11" x14ac:dyDescent="0.25">
      <c r="A298" s="4" t="s">
        <v>904</v>
      </c>
      <c r="B298" s="4" t="s">
        <v>907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'out'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9" spans="1:11" x14ac:dyDescent="0.25">
      <c r="A299" s="4" t="s">
        <v>904</v>
      </c>
      <c r="B299" s="4" t="s">
        <v>905</v>
      </c>
      <c r="C299" s="4" t="str">
        <f>VLOOKUP(TableFields[Field],Columns[],2,0)&amp;"("</f>
        <v>foreignNullable(</v>
      </c>
      <c r="D299" s="4" t="str">
        <f>IF(VLOOKUP(TableFields[Field],Columns[],3,0)&lt;&gt;"","'"&amp;VLOOKUP(TableFields[Field],Columns[],3,0)&amp;"'","")</f>
        <v>'in'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00" spans="1:11" x14ac:dyDescent="0.25">
      <c r="A300" s="4" t="s">
        <v>904</v>
      </c>
      <c r="B300" s="4" t="s">
        <v>909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'verified_by'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01" spans="1:11" x14ac:dyDescent="0.25">
      <c r="A301" s="4" t="s">
        <v>904</v>
      </c>
      <c r="B301" s="4" t="s">
        <v>910</v>
      </c>
      <c r="C301" s="4" t="str">
        <f>VLOOKUP(TableFields[Field],Columns[],2,0)&amp;"("</f>
        <v>timestamp(</v>
      </c>
      <c r="D301" s="4" t="str">
        <f>IF(VLOOKUP(TableFields[Field],Columns[],3,0)&lt;&gt;"","'"&amp;VLOOKUP(TableFields[Field],Columns[],3,0)&amp;"'","")</f>
        <v>'verified_at'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2" spans="1:11" x14ac:dyDescent="0.25">
      <c r="A302" s="4" t="s">
        <v>904</v>
      </c>
      <c r="B302" s="4" t="s">
        <v>288</v>
      </c>
      <c r="C302" s="4" t="str">
        <f>VLOOKUP(TableFields[Field],Columns[],2,0)&amp;"("</f>
        <v>audit(</v>
      </c>
      <c r="D302" s="4" t="str">
        <f>IF(VLOOKUP(TableFields[Field],Columns[],3,0)&lt;&gt;"","'"&amp;VLOOKUP(TableFields[Field],Columns[],3,0)&amp;"'","")</f>
        <v/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3" spans="1:11" x14ac:dyDescent="0.25">
      <c r="A303" s="4" t="s">
        <v>882</v>
      </c>
      <c r="B303" s="4" t="s">
        <v>21</v>
      </c>
      <c r="C303" s="4" t="str">
        <f>VLOOKUP(TableFields[Field],Columns[],2,0)&amp;"("</f>
        <v>bigIncrements(</v>
      </c>
      <c r="D303" s="4" t="str">
        <f>IF(VLOOKUP(TableFields[Field],Columns[],3,0)&lt;&gt;"","'"&amp;VLOOKUP(TableFields[Field],Columns[],3,0)&amp;"'","")</f>
        <v>'id'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4" spans="1:11" x14ac:dyDescent="0.25">
      <c r="A304" s="4" t="s">
        <v>882</v>
      </c>
      <c r="B304" s="4" t="s">
        <v>883</v>
      </c>
      <c r="C304" s="4" t="str">
        <f>VLOOKUP(TableFields[Field],Columns[],2,0)&amp;"("</f>
        <v>unsignedTinyInteger(</v>
      </c>
      <c r="D304" s="4" t="str">
        <f>IF(VLOOKUP(TableFields[Field],Columns[],3,0)&lt;&gt;"","'"&amp;VLOOKUP(TableFields[Field],Columns[],3,0)&amp;"'","")</f>
        <v>'bin'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5" spans="1:11" x14ac:dyDescent="0.25">
      <c r="A305" s="4" t="s">
        <v>882</v>
      </c>
      <c r="B305" s="4" t="s">
        <v>288</v>
      </c>
      <c r="C305" s="4" t="str">
        <f>VLOOKUP(TableFields[Field],Columns[],2,0)&amp;"("</f>
        <v>audit(</v>
      </c>
      <c r="D305" s="4" t="str">
        <f>IF(VLOOKUP(TableFields[Field],Columns[],3,0)&lt;&gt;"","'"&amp;VLOOKUP(TableFields[Field],Columns[],3,0)&amp;"'","")</f>
        <v/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6" spans="1:11" x14ac:dyDescent="0.25">
      <c r="A306" s="4" t="s">
        <v>1270</v>
      </c>
      <c r="B306" s="4" t="s">
        <v>21</v>
      </c>
      <c r="C306" s="4" t="str">
        <f>VLOOKUP(TableFields[Field],Columns[],2,0)&amp;"("</f>
        <v>bigIncrements(</v>
      </c>
      <c r="D306" s="4" t="str">
        <f>IF(VLOOKUP(TableFields[Field],Columns[],3,0)&lt;&gt;"","'"&amp;VLOOKUP(TableFields[Field],Columns[],3,0)&amp;"'","")</f>
        <v>'id'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7" spans="1:11" x14ac:dyDescent="0.25">
      <c r="A307" s="4" t="s">
        <v>1270</v>
      </c>
      <c r="B307" s="4" t="s">
        <v>23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'name'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8" spans="1:11" s="20" customFormat="1" x14ac:dyDescent="0.25">
      <c r="A308" s="4" t="s">
        <v>1270</v>
      </c>
      <c r="B308" s="4" t="s">
        <v>24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'description'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9" spans="1:11" x14ac:dyDescent="0.25">
      <c r="A309" s="4" t="s">
        <v>1270</v>
      </c>
      <c r="B309" s="4" t="s">
        <v>44</v>
      </c>
      <c r="C309" s="4" t="str">
        <f>VLOOKUP(TableFields[Field],Columns[],2,0)&amp;"("</f>
        <v>string(</v>
      </c>
      <c r="D309" s="4" t="str">
        <f>IF(VLOOKUP(TableFields[Field],Columns[],3,0)&lt;&gt;"","'"&amp;VLOOKUP(TableFields[Field],Columns[],3,0)&amp;"'","")</f>
        <v>'value'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0" spans="1:11" x14ac:dyDescent="0.25">
      <c r="A310" s="4" t="s">
        <v>1270</v>
      </c>
      <c r="B310" s="4" t="s">
        <v>775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'status'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-&gt;default('Active')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1" spans="1:11" x14ac:dyDescent="0.25">
      <c r="A311" s="4" t="s">
        <v>1270</v>
      </c>
      <c r="B311" s="4" t="s">
        <v>288</v>
      </c>
      <c r="C311" s="4" t="str">
        <f>VLOOKUP(TableFields[Field],Columns[],2,0)&amp;"("</f>
        <v>audit(</v>
      </c>
      <c r="D311" s="4" t="str">
        <f>IF(VLOOKUP(TableFields[Field],Columns[],3,0)&lt;&gt;"","'"&amp;VLOOKUP(TableFields[Field],Columns[],3,0)&amp;"'","")</f>
        <v/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2" spans="1:11" x14ac:dyDescent="0.25">
      <c r="A312" s="4" t="s">
        <v>1271</v>
      </c>
      <c r="B312" s="4" t="s">
        <v>21</v>
      </c>
      <c r="C312" s="4" t="str">
        <f>VLOOKUP(TableFields[Field],Columns[],2,0)&amp;"("</f>
        <v>bigIncrements(</v>
      </c>
      <c r="D312" s="4" t="str">
        <f>IF(VLOOKUP(TableFields[Field],Columns[],3,0)&lt;&gt;"","'"&amp;VLOOKUP(TableFields[Field],Columns[],3,0)&amp;"'","")</f>
        <v>'id'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3" spans="1:11" x14ac:dyDescent="0.25">
      <c r="A313" s="4" t="s">
        <v>1271</v>
      </c>
      <c r="B313" s="4" t="s">
        <v>889</v>
      </c>
      <c r="C313" s="4" t="str">
        <f>VLOOKUP(TableFields[Field],Columns[],2,0)&amp;"("</f>
        <v>foreignCascade(</v>
      </c>
      <c r="D313" s="4" t="str">
        <f>IF(VLOOKUP(TableFields[Field],Columns[],3,0)&lt;&gt;"","'"&amp;VLOOKUP(TableFields[Field],Columns[],3,0)&amp;"'","")</f>
        <v>'user'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4" spans="1:11" x14ac:dyDescent="0.25">
      <c r="A314" s="4" t="s">
        <v>1271</v>
      </c>
      <c r="B314" s="4" t="s">
        <v>1274</v>
      </c>
      <c r="C314" s="4" t="str">
        <f>VLOOKUP(TableFields[Field],Columns[],2,0)&amp;"("</f>
        <v>foreignCascade(</v>
      </c>
      <c r="D314" s="4" t="str">
        <f>IF(VLOOKUP(TableFields[Field],Columns[],3,0)&lt;&gt;"","'"&amp;VLOOKUP(TableFields[Field],Columns[],3,0)&amp;"'","")</f>
        <v>'setting'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5" spans="1:11" x14ac:dyDescent="0.25">
      <c r="A315" s="4" t="s">
        <v>1271</v>
      </c>
      <c r="B315" s="4" t="s">
        <v>44</v>
      </c>
      <c r="C315" s="4" t="str">
        <f>VLOOKUP(TableFields[Field],Columns[],2,0)&amp;"("</f>
        <v>string(</v>
      </c>
      <c r="D315" s="4" t="str">
        <f>IF(VLOOKUP(TableFields[Field],Columns[],3,0)&lt;&gt;"","'"&amp;VLOOKUP(TableFields[Field],Columns[],3,0)&amp;"'","")</f>
        <v>'value'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6" spans="1:11" x14ac:dyDescent="0.25">
      <c r="A316" s="4" t="s">
        <v>1271</v>
      </c>
      <c r="B316" s="4" t="s">
        <v>775</v>
      </c>
      <c r="C316" s="4" t="str">
        <f>VLOOKUP(TableFields[Field],Columns[],2,0)&amp;"("</f>
        <v>enum(</v>
      </c>
      <c r="D316" s="4" t="str">
        <f>IF(VLOOKUP(TableFields[Field],Columns[],3,0)&lt;&gt;"","'"&amp;VLOOKUP(TableFields[Field],Columns[],3,0)&amp;"'","")</f>
        <v>'status'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-&gt;default('Active')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7" spans="1:11" x14ac:dyDescent="0.25">
      <c r="A317" s="4" t="s">
        <v>1271</v>
      </c>
      <c r="B317" s="4" t="s">
        <v>288</v>
      </c>
      <c r="C317" s="4" t="str">
        <f>VLOOKUP(TableFields[Field],Columns[],2,0)&amp;"("</f>
        <v>audit(</v>
      </c>
      <c r="D317" s="4" t="str">
        <f>IF(VLOOKUP(TableFields[Field],Columns[],3,0)&lt;&gt;"","'"&amp;VLOOKUP(TableFields[Field],Columns[],3,0)&amp;"'","")</f>
        <v/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8" spans="1:11" x14ac:dyDescent="0.25">
      <c r="A318" s="4" t="s">
        <v>1610</v>
      </c>
      <c r="B318" s="4" t="s">
        <v>21</v>
      </c>
      <c r="C318" s="4" t="str">
        <f>VLOOKUP(TableFields[Field],Columns[],2,0)&amp;"("</f>
        <v>bigIncrements(</v>
      </c>
      <c r="D318" s="4" t="str">
        <f>IF(VLOOKUP(TableFields[Field],Columns[],3,0)&lt;&gt;"","'"&amp;VLOOKUP(TableFields[Field],Columns[],3,0)&amp;"'","")</f>
        <v>'id'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9" spans="1:11" x14ac:dyDescent="0.25">
      <c r="A319" s="4" t="s">
        <v>1610</v>
      </c>
      <c r="B319" s="4" t="s">
        <v>837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'docno'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20" spans="1:11" x14ac:dyDescent="0.25">
      <c r="A320" s="4" t="s">
        <v>1610</v>
      </c>
      <c r="B320" s="4" t="s">
        <v>820</v>
      </c>
      <c r="C320" s="4" t="str">
        <f>VLOOKUP(TableFields[Field],Columns[],2,0)&amp;"("</f>
        <v>foreignNullable(</v>
      </c>
      <c r="D320" s="4" t="str">
        <f>IF(VLOOKUP(TableFields[Field],Columns[],3,0)&lt;&gt;"","'"&amp;VLOOKUP(TableFields[Field],Columns[],3,0)&amp;"'","")</f>
        <v>'store'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1" spans="1:11" x14ac:dyDescent="0.25">
      <c r="A321" s="4" t="s">
        <v>1610</v>
      </c>
      <c r="B321" s="4" t="s">
        <v>903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'fycode'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2" spans="1:11" x14ac:dyDescent="0.25">
      <c r="A322" s="4" t="s">
        <v>1610</v>
      </c>
      <c r="B322" s="4" t="s">
        <v>858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'fncode'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23" spans="1:11" x14ac:dyDescent="0.25">
      <c r="A323" s="4" t="s">
        <v>1610</v>
      </c>
      <c r="B323" s="4" t="s">
        <v>898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'user'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4" spans="1:11" x14ac:dyDescent="0.25">
      <c r="A324" s="4" t="s">
        <v>1610</v>
      </c>
      <c r="B324" s="4" t="s">
        <v>1612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'mode'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-&gt;default('Cash')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5" spans="1:11" x14ac:dyDescent="0.25">
      <c r="A325" s="4" t="s">
        <v>1610</v>
      </c>
      <c r="B325" s="4" t="s">
        <v>949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'customer'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6" spans="1:11" x14ac:dyDescent="0.25">
      <c r="A326" s="4" t="s">
        <v>1610</v>
      </c>
      <c r="B326" s="4" t="s">
        <v>831</v>
      </c>
      <c r="C326" s="4" t="str">
        <f>VLOOKUP(TableFields[Field],Columns[],2,0)&amp;"("</f>
        <v>timestamp(</v>
      </c>
      <c r="D326" s="4" t="str">
        <f>IF(VLOOKUP(TableFields[Field],Columns[],3,0)&lt;&gt;"","'"&amp;VLOOKUP(TableFields[Field],Columns[],3,0)&amp;"'","")</f>
        <v>'date'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4" t="str">
        <f>IF(VLOOKUP(TableFields[Field],Columns[],5,0)=0,"","-&gt;"&amp;VLOOKUP(TableFields[Field],Columns[],5,0))</f>
        <v>-&gt;default(DB::raw('CURRENT_TIMESTAMP'))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7" spans="1:11" x14ac:dyDescent="0.25">
      <c r="A327" s="4" t="s">
        <v>1610</v>
      </c>
      <c r="B327" s="4" t="s">
        <v>965</v>
      </c>
      <c r="C327" s="4" t="str">
        <f>VLOOKUP(TableFields[Field],Columns[],2,0)&amp;"("</f>
        <v>decimal(</v>
      </c>
      <c r="D327" s="4" t="str">
        <f>IF(VLOOKUP(TableFields[Field],Columns[],3,0)&lt;&gt;"","'"&amp;VLOOKUP(TableFields[Field],Columns[],3,0)&amp;"'","")</f>
        <v>'amount'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7" s="4" t="str">
        <f>IF(VLOOKUP(TableFields[Field],Columns[],5,0)=0,"","-&gt;"&amp;VLOOKUP(TableFields[Field],Columns[],5,0))</f>
        <v>-&gt;default(0)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8" spans="1:11" x14ac:dyDescent="0.25">
      <c r="A328" s="4" t="s">
        <v>1610</v>
      </c>
      <c r="B328" s="5" t="s">
        <v>1615</v>
      </c>
      <c r="C328" s="5" t="str">
        <f>VLOOKUP(TableFields[Field],Columns[],2,0)&amp;"("</f>
        <v>string(</v>
      </c>
      <c r="D328" s="5" t="str">
        <f>IF(VLOOKUP(TableFields[Field],Columns[],3,0)&lt;&gt;"","'"&amp;VLOOKUP(TableFields[Field],Columns[],3,0)&amp;"'","")</f>
        <v>'bank'</v>
      </c>
      <c r="E32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8" s="5" t="str">
        <f>IF(VLOOKUP(TableFields[Field],Columns[],5,0)=0,"","-&gt;"&amp;VLOOKUP(TableFields[Field],Columns[],5,0))</f>
        <v>-&gt;nullable()</v>
      </c>
      <c r="G328" s="5" t="str">
        <f>IF(VLOOKUP(TableFields[Field],Columns[],6,0)=0,"","-&gt;"&amp;VLOOKUP(TableFields[Field],Columns[],6,0))</f>
        <v/>
      </c>
      <c r="H328" s="5" t="str">
        <f>IF(VLOOKUP(TableFields[Field],Columns[],7,0)=0,"","-&gt;"&amp;VLOOKUP(TableFields[Field],Columns[],7,0))</f>
        <v/>
      </c>
      <c r="I328" s="5" t="str">
        <f>IF(VLOOKUP(TableFields[Field],Columns[],8,0)=0,"","-&gt;"&amp;VLOOKUP(TableFields[Field],Columns[],8,0))</f>
        <v/>
      </c>
      <c r="J328" s="5" t="str">
        <f>IF(VLOOKUP(TableFields[Field],Columns[],9,0)=0,"","-&gt;"&amp;VLOOKUP(TableFields[Field],Columns[],9,0))</f>
        <v/>
      </c>
      <c r="K328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9" spans="1:11" x14ac:dyDescent="0.25">
      <c r="A329" s="4" t="s">
        <v>1610</v>
      </c>
      <c r="B329" s="5" t="s">
        <v>1616</v>
      </c>
      <c r="C329" s="5" t="str">
        <f>VLOOKUP(TableFields[Field],Columns[],2,0)&amp;"("</f>
        <v>string(</v>
      </c>
      <c r="D329" s="5" t="str">
        <f>IF(VLOOKUP(TableFields[Field],Columns[],3,0)&lt;&gt;"","'"&amp;VLOOKUP(TableFields[Field],Columns[],3,0)&amp;"'","")</f>
        <v>'cheque'</v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9" s="5" t="str">
        <f>IF(VLOOKUP(TableFields[Field],Columns[],5,0)=0,"","-&gt;"&amp;VLOOKUP(TableFields[Field],Columns[],5,0))</f>
        <v>-&gt;nullable()</v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30" spans="1:11" x14ac:dyDescent="0.25">
      <c r="A330" s="4" t="s">
        <v>1610</v>
      </c>
      <c r="B330" s="4" t="s">
        <v>1617</v>
      </c>
      <c r="C330" s="4" t="str">
        <f>VLOOKUP(TableFields[Field],Columns[],2,0)&amp;"("</f>
        <v>datetime(</v>
      </c>
      <c r="D330" s="4" t="str">
        <f>IF(VLOOKUP(TableFields[Field],Columns[],3,0)&lt;&gt;"","'"&amp;VLOOKUP(TableFields[Field],Columns[],3,0)&amp;"'","")</f>
        <v>'cheque_date'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31" spans="1:11" x14ac:dyDescent="0.25">
      <c r="A331" s="4" t="s">
        <v>1610</v>
      </c>
      <c r="B331" s="4" t="s">
        <v>1876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'source'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-&gt;default('ePlus')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2" spans="1:11" x14ac:dyDescent="0.25">
      <c r="A332" s="4" t="s">
        <v>1610</v>
      </c>
      <c r="B332" s="4" t="s">
        <v>1584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'_ref'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-&gt;index()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3" spans="1:11" x14ac:dyDescent="0.25">
      <c r="A333" s="4" t="s">
        <v>1610</v>
      </c>
      <c r="B333" s="4" t="s">
        <v>2113</v>
      </c>
      <c r="C333" s="4" t="str">
        <f>VLOOKUP(TableFields[Field],Columns[],2,0)&amp;"("</f>
        <v>char(</v>
      </c>
      <c r="D333" s="4" t="str">
        <f>IF(VLOOKUP(TableFields[Field],Columns[],3,0)&lt;&gt;"","'"&amp;VLOOKUP(TableFields[Field],Columns[],3,0)&amp;"'","")</f>
        <v>'shift_docno'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-&gt;index()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334" spans="1:11" s="20" customFormat="1" x14ac:dyDescent="0.25">
      <c r="A334" s="4" t="s">
        <v>1610</v>
      </c>
      <c r="B334" s="4" t="s">
        <v>775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'status'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-&gt;default('Active')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5" spans="1:11" s="20" customFormat="1" x14ac:dyDescent="0.25">
      <c r="A335" s="4" t="s">
        <v>1610</v>
      </c>
      <c r="B335" s="4" t="s">
        <v>288</v>
      </c>
      <c r="C335" s="5" t="str">
        <f>VLOOKUP(TableFields[Field],Columns[],2,0)&amp;"("</f>
        <v>audit(</v>
      </c>
      <c r="D335" s="5" t="str">
        <f>IF(VLOOKUP(TableFields[Field],Columns[],3,0)&lt;&gt;"","'"&amp;VLOOKUP(TableFields[Field],Columns[],3,0)&amp;"'","")</f>
        <v/>
      </c>
      <c r="E33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5" t="str">
        <f>IF(VLOOKUP(TableFields[Field],Columns[],5,0)=0,"","-&gt;"&amp;VLOOKUP(TableFields[Field],Columns[],5,0))</f>
        <v/>
      </c>
      <c r="G335" s="5" t="str">
        <f>IF(VLOOKUP(TableFields[Field],Columns[],6,0)=0,"","-&gt;"&amp;VLOOKUP(TableFields[Field],Columns[],6,0))</f>
        <v/>
      </c>
      <c r="H335" s="5" t="str">
        <f>IF(VLOOKUP(TableFields[Field],Columns[],7,0)=0,"","-&gt;"&amp;VLOOKUP(TableFields[Field],Columns[],7,0))</f>
        <v/>
      </c>
      <c r="I335" s="5" t="str">
        <f>IF(VLOOKUP(TableFields[Field],Columns[],8,0)=0,"","-&gt;"&amp;VLOOKUP(TableFields[Field],Columns[],8,0))</f>
        <v/>
      </c>
      <c r="J335" s="5" t="str">
        <f>IF(VLOOKUP(TableFields[Field],Columns[],9,0)=0,"","-&gt;"&amp;VLOOKUP(TableFields[Field],Columns[],9,0))</f>
        <v/>
      </c>
      <c r="K33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6" spans="1:11" x14ac:dyDescent="0.25">
      <c r="A336" s="4" t="s">
        <v>1620</v>
      </c>
      <c r="B336" s="4" t="s">
        <v>21</v>
      </c>
      <c r="C336" s="4" t="str">
        <f>VLOOKUP(TableFields[Field],Columns[],2,0)&amp;"("</f>
        <v>bigIncrements(</v>
      </c>
      <c r="D336" s="4" t="str">
        <f>IF(VLOOKUP(TableFields[Field],Columns[],3,0)&lt;&gt;"","'"&amp;VLOOKUP(TableFields[Field],Columns[],3,0)&amp;"'","")</f>
        <v>'id'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7" spans="1:11" x14ac:dyDescent="0.25">
      <c r="A337" s="4" t="s">
        <v>1620</v>
      </c>
      <c r="B337" s="4" t="s">
        <v>858</v>
      </c>
      <c r="C337" s="4" t="str">
        <f>VLOOKUP(TableFields[Field],Columns[],2,0)&amp;"("</f>
        <v>char(</v>
      </c>
      <c r="D337" s="4" t="str">
        <f>IF(VLOOKUP(TableFields[Field],Columns[],3,0)&lt;&gt;"","'"&amp;VLOOKUP(TableFields[Field],Columns[],3,0)&amp;"'","")</f>
        <v>'fncode'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-&gt;index()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38" spans="1:11" x14ac:dyDescent="0.25">
      <c r="A338" s="4" t="s">
        <v>1620</v>
      </c>
      <c r="B338" s="4" t="s">
        <v>898</v>
      </c>
      <c r="C338" s="4" t="str">
        <f>VLOOKUP(TableFields[Field],Columns[],2,0)&amp;"("</f>
        <v>foreignNullable(</v>
      </c>
      <c r="D338" s="4" t="str">
        <f>IF(VLOOKUP(TableFields[Field],Columns[],3,0)&lt;&gt;"","'"&amp;VLOOKUP(TableFields[Field],Columns[],3,0)&amp;"'","")</f>
        <v>'user'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9" spans="1:11" x14ac:dyDescent="0.25">
      <c r="A339" s="4" t="s">
        <v>1620</v>
      </c>
      <c r="B339" s="4" t="s">
        <v>820</v>
      </c>
      <c r="C339" s="4" t="str">
        <f>VLOOKUP(TableFields[Field],Columns[],2,0)&amp;"("</f>
        <v>foreignNullable(</v>
      </c>
      <c r="D339" s="4" t="str">
        <f>IF(VLOOKUP(TableFields[Field],Columns[],3,0)&lt;&gt;"","'"&amp;VLOOKUP(TableFields[Field],Columns[],3,0)&amp;"'","")</f>
        <v>'store'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40" spans="1:11" x14ac:dyDescent="0.25">
      <c r="A340" s="4" t="s">
        <v>1620</v>
      </c>
      <c r="B340" s="4" t="s">
        <v>1621</v>
      </c>
      <c r="C340" s="5" t="str">
        <f>VLOOKUP(TableFields[Field],Columns[],2,0)&amp;"("</f>
        <v>unsignedInteger(</v>
      </c>
      <c r="D340" s="5" t="str">
        <f>IF(VLOOKUP(TableFields[Field],Columns[],3,0)&lt;&gt;"","'"&amp;VLOOKUP(TableFields[Field],Columns[],3,0)&amp;"'","")</f>
        <v>'start_num'</v>
      </c>
      <c r="E3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5" t="str">
        <f>IF(VLOOKUP(TableFields[Field],Columns[],5,0)=0,"","-&gt;"&amp;VLOOKUP(TableFields[Field],Columns[],5,0))</f>
        <v>-&gt;nullable()</v>
      </c>
      <c r="G340" s="5" t="str">
        <f>IF(VLOOKUP(TableFields[Field],Columns[],6,0)=0,"","-&gt;"&amp;VLOOKUP(TableFields[Field],Columns[],6,0))</f>
        <v/>
      </c>
      <c r="H340" s="5" t="str">
        <f>IF(VLOOKUP(TableFields[Field],Columns[],7,0)=0,"","-&gt;"&amp;VLOOKUP(TableFields[Field],Columns[],7,0))</f>
        <v/>
      </c>
      <c r="I340" s="5" t="str">
        <f>IF(VLOOKUP(TableFields[Field],Columns[],8,0)=0,"","-&gt;"&amp;VLOOKUP(TableFields[Field],Columns[],8,0))</f>
        <v/>
      </c>
      <c r="J340" s="5" t="str">
        <f>IF(VLOOKUP(TableFields[Field],Columns[],9,0)=0,"","-&gt;"&amp;VLOOKUP(TableFields[Field],Columns[],9,0))</f>
        <v/>
      </c>
      <c r="K34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41" spans="1:11" s="20" customFormat="1" x14ac:dyDescent="0.25">
      <c r="A341" s="4" t="s">
        <v>1620</v>
      </c>
      <c r="B341" s="4" t="s">
        <v>1622</v>
      </c>
      <c r="C341" s="4" t="str">
        <f>VLOOKUP(TableFields[Field],Columns[],2,0)&amp;"("</f>
        <v>unsignedInteger(</v>
      </c>
      <c r="D341" s="4" t="str">
        <f>IF(VLOOKUP(TableFields[Field],Columns[],3,0)&lt;&gt;"","'"&amp;VLOOKUP(TableFields[Field],Columns[],3,0)&amp;"'","")</f>
        <v>'end_num'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42" spans="1:11" x14ac:dyDescent="0.25">
      <c r="A342" s="4" t="s">
        <v>1620</v>
      </c>
      <c r="B342" s="4" t="s">
        <v>826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'quantity'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-&gt;default(1)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3" spans="1:11" x14ac:dyDescent="0.25">
      <c r="A343" s="4" t="s">
        <v>1620</v>
      </c>
      <c r="B343" s="4" t="s">
        <v>1638</v>
      </c>
      <c r="C343" s="4" t="str">
        <f>VLOOKUP(TableFields[Field],Columns[],2,0)&amp;"("</f>
        <v>unsignedInteger(</v>
      </c>
      <c r="D343" s="4" t="str">
        <f>IF(VLOOKUP(TableFields[Field],Columns[],3,0)&lt;&gt;"","'"&amp;VLOOKUP(TableFields[Field],Columns[],3,0)&amp;"'","")</f>
        <v>'current'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-&gt;default(0)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4" spans="1:11" x14ac:dyDescent="0.25">
      <c r="A344" s="4" t="s">
        <v>1620</v>
      </c>
      <c r="B344" s="4" t="s">
        <v>1624</v>
      </c>
      <c r="C344" s="4" t="str">
        <f>VLOOKUP(TableFields[Field],Columns[],2,0)&amp;"("</f>
        <v>enum(</v>
      </c>
      <c r="D344" s="4" t="str">
        <f>IF(VLOOKUP(TableFields[Field],Columns[],3,0)&lt;&gt;"","'"&amp;VLOOKUP(TableFields[Field],Columns[],3,0)&amp;"'","")</f>
        <v>'progress'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4" s="4" t="str">
        <f>IF(VLOOKUP(TableFields[Field],Columns[],5,0)=0,"","-&gt;"&amp;VLOOKUP(TableFields[Field],Columns[],5,0))</f>
        <v>-&gt;nullable()</v>
      </c>
      <c r="G344" s="4" t="str">
        <f>IF(VLOOKUP(TableFields[Field],Columns[],6,0)=0,"","-&gt;"&amp;VLOOKUP(TableFields[Field],Columns[],6,0))</f>
        <v>-&gt;default('Awaiting')</v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5" spans="1:11" x14ac:dyDescent="0.25">
      <c r="A345" s="4" t="s">
        <v>1620</v>
      </c>
      <c r="B345" s="4" t="s">
        <v>775</v>
      </c>
      <c r="C345" s="4" t="str">
        <f>VLOOKUP(TableFields[Field],Columns[],2,0)&amp;"("</f>
        <v>enum(</v>
      </c>
      <c r="D345" s="4" t="str">
        <f>IF(VLOOKUP(TableFields[Field],Columns[],3,0)&lt;&gt;"","'"&amp;VLOOKUP(TableFields[Field],Columns[],3,0)&amp;"'","")</f>
        <v>'status'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>-&gt;default('Active')</v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6" spans="1:11" x14ac:dyDescent="0.25">
      <c r="A346" s="4" t="s">
        <v>1620</v>
      </c>
      <c r="B346" s="4" t="s">
        <v>288</v>
      </c>
      <c r="C346" s="4" t="str">
        <f>VLOOKUP(TableFields[Field],Columns[],2,0)&amp;"("</f>
        <v>audit(</v>
      </c>
      <c r="D346" s="4" t="str">
        <f>IF(VLOOKUP(TableFields[Field],Columns[],3,0)&lt;&gt;"","'"&amp;VLOOKUP(TableFields[Field],Columns[],3,0)&amp;"'","")</f>
        <v/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6" s="4" t="str">
        <f>IF(VLOOKUP(TableFields[Field],Columns[],5,0)=0,"","-&gt;"&amp;VLOOKUP(TableFields[Field],Columns[],5,0))</f>
        <v/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7" spans="1:11" x14ac:dyDescent="0.25">
      <c r="A347" s="4" t="s">
        <v>1940</v>
      </c>
      <c r="B347" s="5" t="s">
        <v>21</v>
      </c>
      <c r="C347" s="5" t="str">
        <f>VLOOKUP(TableFields[Field],Columns[],2,0)&amp;"("</f>
        <v>bigIncrements(</v>
      </c>
      <c r="D347" s="5" t="str">
        <f>IF(VLOOKUP(TableFields[Field],Columns[],3,0)&lt;&gt;"","'"&amp;VLOOKUP(TableFields[Field],Columns[],3,0)&amp;"'","")</f>
        <v>'id'</v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8" spans="1:11" x14ac:dyDescent="0.25">
      <c r="A348" s="4" t="s">
        <v>1940</v>
      </c>
      <c r="B348" s="5" t="s">
        <v>1941</v>
      </c>
      <c r="C348" s="5" t="str">
        <f>VLOOKUP(TableFields[Field],Columns[],2,0)&amp;"("</f>
        <v>foreignNullable(</v>
      </c>
      <c r="D348" s="5" t="str">
        <f>IF(VLOOKUP(TableFields[Field],Columns[],3,0)&lt;&gt;"","'"&amp;VLOOKUP(TableFields[Field],Columns[],3,0)&amp;"'","")</f>
        <v>'login_user'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9" spans="1:11" s="20" customFormat="1" x14ac:dyDescent="0.25">
      <c r="A349" s="4" t="s">
        <v>1940</v>
      </c>
      <c r="B349" s="5" t="s">
        <v>1942</v>
      </c>
      <c r="C349" s="5" t="str">
        <f>VLOOKUP(TableFields[Field],Columns[],2,0)&amp;"("</f>
        <v>foreignNullable(</v>
      </c>
      <c r="D349" s="5" t="str">
        <f>IF(VLOOKUP(TableFields[Field],Columns[],3,0)&lt;&gt;"","'"&amp;VLOOKUP(TableFields[Field],Columns[],3,0)&amp;"'","")</f>
        <v>'executive_user'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9" s="5" t="str">
        <f>IF(VLOOKUP(TableFields[Field],Columns[],5,0)=0,"","-&gt;"&amp;VLOOKUP(TableFields[Field],Columns[],5,0))</f>
        <v/>
      </c>
      <c r="G349" s="5" t="str">
        <f>IF(VLOOKUP(TableFields[Field],Columns[],6,0)=0,"","-&gt;"&amp;VLOOKUP(TableFields[Field],Columns[],6,0))</f>
        <v/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50" spans="1:11" x14ac:dyDescent="0.25">
      <c r="A350" s="4" t="s">
        <v>1940</v>
      </c>
      <c r="B350" s="5" t="s">
        <v>288</v>
      </c>
      <c r="C350" s="5" t="str">
        <f>VLOOKUP(TableFields[Field],Columns[],2,0)&amp;"("</f>
        <v>audit(</v>
      </c>
      <c r="D350" s="5" t="str">
        <f>IF(VLOOKUP(TableFields[Field],Columns[],3,0)&lt;&gt;"","'"&amp;VLOOKUP(TableFields[Field],Columns[],3,0)&amp;"'","")</f>
        <v/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5" t="str">
        <f>IF(VLOOKUP(TableFields[Field],Columns[],5,0)=0,"","-&gt;"&amp;VLOOKUP(TableFields[Field],Columns[],5,0))</f>
        <v/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1" spans="1:11" x14ac:dyDescent="0.25">
      <c r="A351" s="4" t="s">
        <v>2000</v>
      </c>
      <c r="B351" s="5" t="s">
        <v>21</v>
      </c>
      <c r="C351" s="5" t="str">
        <f>VLOOKUP(TableFields[Field],Columns[],2,0)&amp;"("</f>
        <v>bigIncrements(</v>
      </c>
      <c r="D351" s="5" t="str">
        <f>IF(VLOOKUP(TableFields[Field],Columns[],3,0)&lt;&gt;"","'"&amp;VLOOKUP(TableFields[Field],Columns[],3,0)&amp;"'","")</f>
        <v>'id'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5" t="str">
        <f>IF(VLOOKUP(TableFields[Field],Columns[],5,0)=0,"","-&gt;"&amp;VLOOKUP(TableFields[Field],Columns[],5,0))</f>
        <v/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2" spans="1:11" x14ac:dyDescent="0.25">
      <c r="A352" s="4" t="s">
        <v>2000</v>
      </c>
      <c r="B352" s="5" t="s">
        <v>23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'name'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>-&gt;index()</v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3" spans="1:11" x14ac:dyDescent="0.25">
      <c r="A353" s="4" t="s">
        <v>2000</v>
      </c>
      <c r="B353" s="5" t="s">
        <v>24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'description'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2000</v>
      </c>
      <c r="B354" s="5" t="s">
        <v>858</v>
      </c>
      <c r="C354" s="5" t="str">
        <f>VLOOKUP(TableFields[Field],Columns[],2,0)&amp;"("</f>
        <v>char(</v>
      </c>
      <c r="D354" s="5" t="str">
        <f>IF(VLOOKUP(TableFields[Field],Columns[],3,0)&lt;&gt;"","'"&amp;VLOOKUP(TableFields[Field],Columns[],3,0)&amp;"'","")</f>
        <v>'fncode'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>-&gt;index()</v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55" spans="1:11" x14ac:dyDescent="0.25">
      <c r="A355" s="4" t="s">
        <v>2000</v>
      </c>
      <c r="B355" s="5" t="s">
        <v>1986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6" spans="1:11" x14ac:dyDescent="0.25">
      <c r="A356" s="4" t="s">
        <v>2000</v>
      </c>
      <c r="B356" s="5" t="s">
        <v>1987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7" spans="1:11" x14ac:dyDescent="0.25">
      <c r="A357" s="4" t="s">
        <v>2000</v>
      </c>
      <c r="B357" s="5" t="s">
        <v>1988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8" spans="1:11" x14ac:dyDescent="0.25">
      <c r="A358" s="4" t="s">
        <v>2000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'query1_props'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9" spans="1:11" x14ac:dyDescent="0.25">
      <c r="A359" s="4" t="s">
        <v>2000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'query2_props'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60" spans="1:11" x14ac:dyDescent="0.25">
      <c r="A360" s="4" t="s">
        <v>2000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'query3_props'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61" spans="1:11" x14ac:dyDescent="0.25">
      <c r="A361" s="4" t="s">
        <v>2000</v>
      </c>
      <c r="B361" s="5" t="s">
        <v>1989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'header1'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62" spans="1:11" s="20" customFormat="1" x14ac:dyDescent="0.25">
      <c r="A362" s="4" t="s">
        <v>2000</v>
      </c>
      <c r="B362" s="5" t="s">
        <v>1990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'header2'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3" spans="1:11" x14ac:dyDescent="0.25">
      <c r="A363" s="4" t="s">
        <v>2000</v>
      </c>
      <c r="B363" s="5" t="s">
        <v>1991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'header3'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4" spans="1:11" x14ac:dyDescent="0.25">
      <c r="A364" s="4" t="s">
        <v>2000</v>
      </c>
      <c r="B364" s="5" t="s">
        <v>1995</v>
      </c>
      <c r="C364" s="5" t="str">
        <f>VLOOKUP(TableFields[Field],Columns[],2,0)&amp;"("</f>
        <v>string(</v>
      </c>
      <c r="D364" s="5" t="str">
        <f>IF(VLOOKUP(TableFields[Field],Columns[],3,0)&lt;&gt;"","'"&amp;VLOOKUP(TableFields[Field],Columns[],3,0)&amp;"'","")</f>
        <v>'footer1'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5" spans="1:11" x14ac:dyDescent="0.25">
      <c r="A365" s="4" t="s">
        <v>2000</v>
      </c>
      <c r="B365" s="5" t="s">
        <v>1996</v>
      </c>
      <c r="C365" s="5" t="str">
        <f>VLOOKUP(TableFields[Field],Columns[],2,0)&amp;"("</f>
        <v>string(</v>
      </c>
      <c r="D365" s="5" t="str">
        <f>IF(VLOOKUP(TableFields[Field],Columns[],3,0)&lt;&gt;"","'"&amp;VLOOKUP(TableFields[Field],Columns[],3,0)&amp;"'","")</f>
        <v>'footer2'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6" spans="1:11" x14ac:dyDescent="0.25">
      <c r="A366" s="4" t="s">
        <v>2000</v>
      </c>
      <c r="B366" s="5" t="s">
        <v>1997</v>
      </c>
      <c r="C366" s="5" t="str">
        <f>VLOOKUP(TableFields[Field],Columns[],2,0)&amp;"("</f>
        <v>string(</v>
      </c>
      <c r="D366" s="5" t="str">
        <f>IF(VLOOKUP(TableFields[Field],Columns[],3,0)&lt;&gt;"","'"&amp;VLOOKUP(TableFields[Field],Columns[],3,0)&amp;"'","")</f>
        <v>'footer3'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7" spans="1:11" x14ac:dyDescent="0.25">
      <c r="A367" s="4" t="s">
        <v>2000</v>
      </c>
      <c r="B367" s="5" t="s">
        <v>2005</v>
      </c>
      <c r="C367" s="5" t="str">
        <f>VLOOKUP(TableFields[Field],Columns[],2,0)&amp;"("</f>
        <v>text(</v>
      </c>
      <c r="D367" s="5" t="str">
        <f>IF(VLOOKUP(TableFields[Field],Columns[],3,0)&lt;&gt;"","'"&amp;VLOOKUP(TableFields[Field],Columns[],3,0)&amp;"'","")</f>
        <v>'template'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8" spans="1:11" x14ac:dyDescent="0.25">
      <c r="A368" s="4" t="s">
        <v>2000</v>
      </c>
      <c r="B368" s="5" t="s">
        <v>1998</v>
      </c>
      <c r="C368" s="5" t="str">
        <f>VLOOKUP(TableFields[Field],Columns[],2,0)&amp;"("</f>
        <v>text(</v>
      </c>
      <c r="D368" s="5" t="str">
        <f>IF(VLOOKUP(TableFields[Field],Columns[],3,0)&lt;&gt;"","'"&amp;VLOOKUP(TableFields[Field],Columns[],3,0)&amp;"'","")</f>
        <v>'object'</v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>-&gt;nullable()</v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9" spans="1:11" x14ac:dyDescent="0.25">
      <c r="A369" s="4" t="s">
        <v>2000</v>
      </c>
      <c r="B369" s="5" t="s">
        <v>2025</v>
      </c>
      <c r="C369" s="5" t="str">
        <f>VLOOKUP(TableFields[Field],Columns[],2,0)&amp;"("</f>
        <v>unsignedBigInteger(</v>
      </c>
      <c r="D369" s="5" t="str">
        <f>IF(VLOOKUP(TableFields[Field],Columns[],3,0)&lt;&gt;"","'"&amp;VLOOKUP(TableFields[Field],Columns[],3,0)&amp;"'","")</f>
        <v>'file'</v>
      </c>
      <c r="E3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5" t="str">
        <f>IF(VLOOKUP(TableFields[Field],Columns[],5,0)=0,"","-&gt;"&amp;VLOOKUP(TableFields[Field],Columns[],5,0))</f>
        <v>-&gt;nullable()</v>
      </c>
      <c r="G369" s="5" t="str">
        <f>IF(VLOOKUP(TableFields[Field],Columns[],6,0)=0,"","-&gt;"&amp;VLOOKUP(TableFields[Field],Columns[],6,0))</f>
        <v/>
      </c>
      <c r="H369" s="5" t="str">
        <f>IF(VLOOKUP(TableFields[Field],Columns[],7,0)=0,"","-&gt;"&amp;VLOOKUP(TableFields[Field],Columns[],7,0))</f>
        <v/>
      </c>
      <c r="I369" s="5" t="str">
        <f>IF(VLOOKUP(TableFields[Field],Columns[],8,0)=0,"","-&gt;"&amp;VLOOKUP(TableFields[Field],Columns[],8,0))</f>
        <v/>
      </c>
      <c r="J369" s="5" t="str">
        <f>IF(VLOOKUP(TableFields[Field],Columns[],9,0)=0,"","-&gt;"&amp;VLOOKUP(TableFields[Field],Columns[],9,0))</f>
        <v/>
      </c>
      <c r="K369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70" spans="1:11" x14ac:dyDescent="0.25">
      <c r="A370" s="4" t="s">
        <v>2000</v>
      </c>
      <c r="B370" s="5" t="s">
        <v>775</v>
      </c>
      <c r="C370" s="5" t="str">
        <f>VLOOKUP(TableFields[Field],Columns[],2,0)&amp;"("</f>
        <v>enum(</v>
      </c>
      <c r="D370" s="5" t="str">
        <f>IF(VLOOKUP(TableFields[Field],Columns[],3,0)&lt;&gt;"","'"&amp;VLOOKUP(TableFields[Field],Columns[],3,0)&amp;"'","")</f>
        <v>'status'</v>
      </c>
      <c r="E3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0" s="5" t="str">
        <f>IF(VLOOKUP(TableFields[Field],Columns[],5,0)=0,"","-&gt;"&amp;VLOOKUP(TableFields[Field],Columns[],5,0))</f>
        <v>-&gt;nullable()</v>
      </c>
      <c r="G370" s="5" t="str">
        <f>IF(VLOOKUP(TableFields[Field],Columns[],6,0)=0,"","-&gt;"&amp;VLOOKUP(TableFields[Field],Columns[],6,0))</f>
        <v>-&gt;default('Active')</v>
      </c>
      <c r="H370" s="5" t="str">
        <f>IF(VLOOKUP(TableFields[Field],Columns[],7,0)=0,"","-&gt;"&amp;VLOOKUP(TableFields[Field],Columns[],7,0))</f>
        <v/>
      </c>
      <c r="I370" s="5" t="str">
        <f>IF(VLOOKUP(TableFields[Field],Columns[],8,0)=0,"","-&gt;"&amp;VLOOKUP(TableFields[Field],Columns[],8,0))</f>
        <v/>
      </c>
      <c r="J370" s="5" t="str">
        <f>IF(VLOOKUP(TableFields[Field],Columns[],9,0)=0,"","-&gt;"&amp;VLOOKUP(TableFields[Field],Columns[],9,0))</f>
        <v/>
      </c>
      <c r="K370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1" spans="1:11" x14ac:dyDescent="0.25">
      <c r="A371" s="4" t="s">
        <v>2000</v>
      </c>
      <c r="B371" s="5" t="s">
        <v>288</v>
      </c>
      <c r="C371" s="5" t="str">
        <f>VLOOKUP(TableFields[Field],Columns[],2,0)&amp;"("</f>
        <v>audit(</v>
      </c>
      <c r="D371" s="5" t="str">
        <f>IF(VLOOKUP(TableFields[Field],Columns[],3,0)&lt;&gt;"","'"&amp;VLOOKUP(TableFields[Field],Columns[],3,0)&amp;"'","")</f>
        <v/>
      </c>
      <c r="E3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1" s="5" t="str">
        <f>IF(VLOOKUP(TableFields[Field],Columns[],5,0)=0,"","-&gt;"&amp;VLOOKUP(TableFields[Field],Columns[],5,0))</f>
        <v/>
      </c>
      <c r="G371" s="5" t="str">
        <f>IF(VLOOKUP(TableFields[Field],Columns[],6,0)=0,"","-&gt;"&amp;VLOOKUP(TableFields[Field],Columns[],6,0))</f>
        <v/>
      </c>
      <c r="H371" s="5" t="str">
        <f>IF(VLOOKUP(TableFields[Field],Columns[],7,0)=0,"","-&gt;"&amp;VLOOKUP(TableFields[Field],Columns[],7,0))</f>
        <v/>
      </c>
      <c r="I371" s="5" t="str">
        <f>IF(VLOOKUP(TableFields[Field],Columns[],8,0)=0,"","-&gt;"&amp;VLOOKUP(TableFields[Field],Columns[],8,0))</f>
        <v/>
      </c>
      <c r="J371" s="5" t="str">
        <f>IF(VLOOKUP(TableFields[Field],Columns[],9,0)=0,"","-&gt;"&amp;VLOOKUP(TableFields[Field],Columns[],9,0))</f>
        <v/>
      </c>
      <c r="K37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2" spans="1:11" x14ac:dyDescent="0.25">
      <c r="A372" s="4" t="s">
        <v>2084</v>
      </c>
      <c r="B372" s="5" t="s">
        <v>21</v>
      </c>
      <c r="C372" s="5" t="str">
        <f>VLOOKUP(TableFields[Field],Columns[],2,0)&amp;"("</f>
        <v>bigIncrements(</v>
      </c>
      <c r="D372" s="5" t="str">
        <f>IF(VLOOKUP(TableFields[Field],Columns[],3,0)&lt;&gt;"","'"&amp;VLOOKUP(TableFields[Field],Columns[],3,0)&amp;"'","")</f>
        <v>'id'</v>
      </c>
      <c r="E3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5" t="str">
        <f>IF(VLOOKUP(TableFields[Field],Columns[],5,0)=0,"","-&gt;"&amp;VLOOKUP(TableFields[Field],Columns[],5,0))</f>
        <v/>
      </c>
      <c r="G372" s="5" t="str">
        <f>IF(VLOOKUP(TableFields[Field],Columns[],6,0)=0,"","-&gt;"&amp;VLOOKUP(TableFields[Field],Columns[],6,0))</f>
        <v/>
      </c>
      <c r="H372" s="5" t="str">
        <f>IF(VLOOKUP(TableFields[Field],Columns[],7,0)=0,"","-&gt;"&amp;VLOOKUP(TableFields[Field],Columns[],7,0))</f>
        <v/>
      </c>
      <c r="I372" s="5" t="str">
        <f>IF(VLOOKUP(TableFields[Field],Columns[],8,0)=0,"","-&gt;"&amp;VLOOKUP(TableFields[Field],Columns[],8,0))</f>
        <v/>
      </c>
      <c r="J372" s="5" t="str">
        <f>IF(VLOOKUP(TableFields[Field],Columns[],9,0)=0,"","-&gt;"&amp;VLOOKUP(TableFields[Field],Columns[],9,0))</f>
        <v/>
      </c>
      <c r="K372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3" spans="1:11" x14ac:dyDescent="0.25">
      <c r="A373" s="4" t="s">
        <v>2084</v>
      </c>
      <c r="B373" s="5" t="s">
        <v>1584</v>
      </c>
      <c r="C373" s="5" t="str">
        <f>VLOOKUP(TableFields[Field],Columns[],2,0)&amp;"("</f>
        <v>char(</v>
      </c>
      <c r="D373" s="5" t="str">
        <f>IF(VLOOKUP(TableFields[Field],Columns[],3,0)&lt;&gt;"","'"&amp;VLOOKUP(TableFields[Field],Columns[],3,0)&amp;"'","")</f>
        <v>'_ref'</v>
      </c>
      <c r="E3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3" s="5" t="str">
        <f>IF(VLOOKUP(TableFields[Field],Columns[],5,0)=0,"","-&gt;"&amp;VLOOKUP(TableFields[Field],Columns[],5,0))</f>
        <v>-&gt;nullable()</v>
      </c>
      <c r="G373" s="5" t="str">
        <f>IF(VLOOKUP(TableFields[Field],Columns[],6,0)=0,"","-&gt;"&amp;VLOOKUP(TableFields[Field],Columns[],6,0))</f>
        <v>-&gt;index()</v>
      </c>
      <c r="H373" s="5" t="str">
        <f>IF(VLOOKUP(TableFields[Field],Columns[],7,0)=0,"","-&gt;"&amp;VLOOKUP(TableFields[Field],Columns[],7,0))</f>
        <v/>
      </c>
      <c r="I373" s="5" t="str">
        <f>IF(VLOOKUP(TableFields[Field],Columns[],8,0)=0,"","-&gt;"&amp;VLOOKUP(TableFields[Field],Columns[],8,0))</f>
        <v/>
      </c>
      <c r="J373" s="5" t="str">
        <f>IF(VLOOKUP(TableFields[Field],Columns[],9,0)=0,"","-&gt;"&amp;VLOOKUP(TableFields[Field],Columns[],9,0))</f>
        <v/>
      </c>
      <c r="K373" s="5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74" spans="1:11" x14ac:dyDescent="0.25">
      <c r="A374" s="4" t="s">
        <v>2084</v>
      </c>
      <c r="B374" s="4" t="s">
        <v>875</v>
      </c>
      <c r="C374" s="5" t="str">
        <f>VLOOKUP(TableFields[Field],Columns[],2,0)&amp;"("</f>
        <v>char(</v>
      </c>
      <c r="D374" s="5" t="str">
        <f>IF(VLOOKUP(TableFields[Field],Columns[],3,0)&lt;&gt;"","'"&amp;VLOOKUP(TableFields[Field],Columns[],3,0)&amp;"'","")</f>
        <v>'cocode'</v>
      </c>
      <c r="E3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4" s="5" t="str">
        <f>IF(VLOOKUP(TableFields[Field],Columns[],5,0)=0,"","-&gt;"&amp;VLOOKUP(TableFields[Field],Columns[],5,0))</f>
        <v>-&gt;nullable()</v>
      </c>
      <c r="G374" s="5" t="str">
        <f>IF(VLOOKUP(TableFields[Field],Columns[],6,0)=0,"","-&gt;"&amp;VLOOKUP(TableFields[Field],Columns[],6,0))</f>
        <v>-&gt;index()</v>
      </c>
      <c r="H374" s="5" t="str">
        <f>IF(VLOOKUP(TableFields[Field],Columns[],7,0)=0,"","-&gt;"&amp;VLOOKUP(TableFields[Field],Columns[],7,0))</f>
        <v/>
      </c>
      <c r="I374" s="5" t="str">
        <f>IF(VLOOKUP(TableFields[Field],Columns[],8,0)=0,"","-&gt;"&amp;VLOOKUP(TableFields[Field],Columns[],8,0))</f>
        <v/>
      </c>
      <c r="J374" s="5" t="str">
        <f>IF(VLOOKUP(TableFields[Field],Columns[],9,0)=0,"","-&gt;"&amp;VLOOKUP(TableFields[Field],Columns[],9,0))</f>
        <v/>
      </c>
      <c r="K374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375" spans="1:11" x14ac:dyDescent="0.25">
      <c r="A375" s="4" t="s">
        <v>2084</v>
      </c>
      <c r="B375" s="4" t="s">
        <v>876</v>
      </c>
      <c r="C375" s="5" t="str">
        <f>VLOOKUP(TableFields[Field],Columns[],2,0)&amp;"("</f>
        <v>char(</v>
      </c>
      <c r="D375" s="5" t="str">
        <f>IF(VLOOKUP(TableFields[Field],Columns[],3,0)&lt;&gt;"","'"&amp;VLOOKUP(TableFields[Field],Columns[],3,0)&amp;"'","")</f>
        <v>'brcode'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375" s="5" t="str">
        <f>IF(VLOOKUP(TableFields[Field],Columns[],5,0)=0,"","-&gt;"&amp;VLOOKUP(TableFields[Field],Columns[],5,0))</f>
        <v>-&gt;nullable()</v>
      </c>
      <c r="G375" s="5" t="str">
        <f>IF(VLOOKUP(TableFields[Field],Columns[],6,0)=0,"","-&gt;"&amp;VLOOKUP(TableFields[Field],Columns[],6,0))</f>
        <v>-&gt;index()</v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376" spans="1:11" x14ac:dyDescent="0.25">
      <c r="A376" s="4" t="s">
        <v>2084</v>
      </c>
      <c r="B376" s="4" t="s">
        <v>903</v>
      </c>
      <c r="C376" s="5" t="str">
        <f>VLOOKUP(TableFields[Field],Columns[],2,0)&amp;"("</f>
        <v>char(</v>
      </c>
      <c r="D376" s="5" t="str">
        <f>IF(VLOOKUP(TableFields[Field],Columns[],3,0)&lt;&gt;"","'"&amp;VLOOKUP(TableFields[Field],Columns[],3,0)&amp;"'","")</f>
        <v>'fycode'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6" s="5" t="str">
        <f>IF(VLOOKUP(TableFields[Field],Columns[],5,0)=0,"","-&gt;"&amp;VLOOKUP(TableFields[Field],Columns[],5,0))</f>
        <v>-&gt;nullable()</v>
      </c>
      <c r="G376" s="5" t="str">
        <f>IF(VLOOKUP(TableFields[Field],Columns[],6,0)=0,"","-&gt;"&amp;VLOOKUP(TableFields[Field],Columns[],6,0))</f>
        <v>-&gt;index()</v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77" spans="1:11" x14ac:dyDescent="0.25">
      <c r="A377" s="4" t="s">
        <v>2084</v>
      </c>
      <c r="B377" s="4" t="s">
        <v>858</v>
      </c>
      <c r="C377" s="5" t="str">
        <f>VLOOKUP(TableFields[Field],Columns[],2,0)&amp;"("</f>
        <v>char(</v>
      </c>
      <c r="D377" s="5" t="str">
        <f>IF(VLOOKUP(TableFields[Field],Columns[],3,0)&lt;&gt;"","'"&amp;VLOOKUP(TableFields[Field],Columns[],3,0)&amp;"'","")</f>
        <v>'fncode'</v>
      </c>
      <c r="E3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7" s="5" t="str">
        <f>IF(VLOOKUP(TableFields[Field],Columns[],5,0)=0,"","-&gt;"&amp;VLOOKUP(TableFields[Field],Columns[],5,0))</f>
        <v>-&gt;nullable()</v>
      </c>
      <c r="G377" s="5" t="str">
        <f>IF(VLOOKUP(TableFields[Field],Columns[],6,0)=0,"","-&gt;"&amp;VLOOKUP(TableFields[Field],Columns[],6,0))</f>
        <v>-&gt;index()</v>
      </c>
      <c r="H377" s="5" t="str">
        <f>IF(VLOOKUP(TableFields[Field],Columns[],7,0)=0,"","-&gt;"&amp;VLOOKUP(TableFields[Field],Columns[],7,0))</f>
        <v/>
      </c>
      <c r="I377" s="5" t="str">
        <f>IF(VLOOKUP(TableFields[Field],Columns[],8,0)=0,"","-&gt;"&amp;VLOOKUP(TableFields[Field],Columns[],8,0))</f>
        <v/>
      </c>
      <c r="J377" s="5" t="str">
        <f>IF(VLOOKUP(TableFields[Field],Columns[],9,0)=0,"","-&gt;"&amp;VLOOKUP(TableFields[Field],Columns[],9,0))</f>
        <v/>
      </c>
      <c r="K377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78" spans="1:11" x14ac:dyDescent="0.25">
      <c r="A378" s="4" t="s">
        <v>2084</v>
      </c>
      <c r="B378" s="4" t="s">
        <v>837</v>
      </c>
      <c r="C378" s="5" t="str">
        <f>VLOOKUP(TableFields[Field],Columns[],2,0)&amp;"("</f>
        <v>char(</v>
      </c>
      <c r="D378" s="5" t="str">
        <f>IF(VLOOKUP(TableFields[Field],Columns[],3,0)&lt;&gt;"","'"&amp;VLOOKUP(TableFields[Field],Columns[],3,0)&amp;"'","")</f>
        <v>'docno'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78" s="5" t="str">
        <f>IF(VLOOKUP(TableFields[Field],Columns[],5,0)=0,"","-&gt;"&amp;VLOOKUP(TableFields[Field],Columns[],5,0))</f>
        <v>-&gt;nullable()</v>
      </c>
      <c r="G378" s="5" t="str">
        <f>IF(VLOOKUP(TableFields[Field],Columns[],6,0)=0,"","-&gt;"&amp;VLOOKUP(TableFields[Field],Columns[],6,0))</f>
        <v>-&gt;index()</v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79" spans="1:11" x14ac:dyDescent="0.25">
      <c r="A379" s="4" t="s">
        <v>2084</v>
      </c>
      <c r="B379" s="5" t="s">
        <v>898</v>
      </c>
      <c r="C379" s="5" t="str">
        <f>VLOOKUP(TableFields[Field],Columns[],2,0)&amp;"("</f>
        <v>foreignNullable(</v>
      </c>
      <c r="D379" s="5" t="str">
        <f>IF(VLOOKUP(TableFields[Field],Columns[],3,0)&lt;&gt;"","'"&amp;VLOOKUP(TableFields[Field],Columns[],3,0)&amp;"'","")</f>
        <v>'user'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9" s="5" t="str">
        <f>IF(VLOOKUP(TableFields[Field],Columns[],5,0)=0,"","-&gt;"&amp;VLOOKUP(TableFields[Field],Columns[],5,0))</f>
        <v/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0" spans="1:11" x14ac:dyDescent="0.25">
      <c r="A380" s="4" t="s">
        <v>2084</v>
      </c>
      <c r="B380" s="5" t="s">
        <v>2085</v>
      </c>
      <c r="C380" s="5" t="str">
        <f>VLOOKUP(TableFields[Field],Columns[],2,0)&amp;"("</f>
        <v>decimal(</v>
      </c>
      <c r="D380" s="5" t="str">
        <f>IF(VLOOKUP(TableFields[Field],Columns[],3,0)&lt;&gt;"","'"&amp;VLOOKUP(TableFields[Field],Columns[],3,0)&amp;"'","")</f>
        <v>'opening'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0" s="5" t="str">
        <f>IF(VLOOKUP(TableFields[Field],Columns[],5,0)=0,"","-&gt;"&amp;VLOOKUP(TableFields[Field],Columns[],5,0))</f>
        <v>-&gt;default(0)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$table-&gt;decimal('opening', 30,10)-&gt;default(0);</v>
      </c>
    </row>
    <row r="381" spans="1:11" x14ac:dyDescent="0.25">
      <c r="A381" s="4" t="s">
        <v>2084</v>
      </c>
      <c r="B381" s="5" t="s">
        <v>2086</v>
      </c>
      <c r="C381" s="5" t="str">
        <f>VLOOKUP(TableFields[Field],Columns[],2,0)&amp;"("</f>
        <v>decimal(</v>
      </c>
      <c r="D381" s="5" t="str">
        <f>IF(VLOOKUP(TableFields[Field],Columns[],3,0)&lt;&gt;"","'"&amp;VLOOKUP(TableFields[Field],Columns[],3,0)&amp;"'","")</f>
        <v>'closing'</v>
      </c>
      <c r="E3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1" s="5" t="str">
        <f>IF(VLOOKUP(TableFields[Field],Columns[],5,0)=0,"","-&gt;"&amp;VLOOKUP(TableFields[Field],Columns[],5,0))</f>
        <v>-&gt;default(0)</v>
      </c>
      <c r="G381" s="5" t="str">
        <f>IF(VLOOKUP(TableFields[Field],Columns[],6,0)=0,"","-&gt;"&amp;VLOOKUP(TableFields[Field],Columns[],6,0))</f>
        <v/>
      </c>
      <c r="H381" s="5" t="str">
        <f>IF(VLOOKUP(TableFields[Field],Columns[],7,0)=0,"","-&gt;"&amp;VLOOKUP(TableFields[Field],Columns[],7,0))</f>
        <v/>
      </c>
      <c r="I381" s="5" t="str">
        <f>IF(VLOOKUP(TableFields[Field],Columns[],8,0)=0,"","-&gt;"&amp;VLOOKUP(TableFields[Field],Columns[],8,0))</f>
        <v/>
      </c>
      <c r="J381" s="5" t="str">
        <f>IF(VLOOKUP(TableFields[Field],Columns[],9,0)=0,"","-&gt;"&amp;VLOOKUP(TableFields[Field],Columns[],9,0))</f>
        <v/>
      </c>
      <c r="K381" s="5" t="str">
        <f>"$table-&gt;"&amp;TableFields[Type]&amp;TableFields[Name]&amp;TableFields[Arg2]&amp;TableFields[Method1]&amp;TableFields[Method2]&amp;TableFields[Method3]&amp;TableFields[Method4]&amp;TableFields[Method5]&amp;";"</f>
        <v>$table-&gt;decimal('closing', 30,10)-&gt;default(0);</v>
      </c>
    </row>
    <row r="382" spans="1:11" x14ac:dyDescent="0.25">
      <c r="A382" s="4" t="s">
        <v>2084</v>
      </c>
      <c r="B382" s="5" t="s">
        <v>2087</v>
      </c>
      <c r="C382" s="5" t="str">
        <f>VLOOKUP(TableFields[Field],Columns[],2,0)&amp;"("</f>
        <v>decimal(</v>
      </c>
      <c r="D382" s="5" t="str">
        <f>IF(VLOOKUP(TableFields[Field],Columns[],3,0)&lt;&gt;"","'"&amp;VLOOKUP(TableFields[Field],Columns[],3,0)&amp;"'","")</f>
        <v>'difference'</v>
      </c>
      <c r="E3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2" s="5" t="str">
        <f>IF(VLOOKUP(TableFields[Field],Columns[],5,0)=0,"","-&gt;"&amp;VLOOKUP(TableFields[Field],Columns[],5,0))</f>
        <v>-&gt;default(0)</v>
      </c>
      <c r="G382" s="5" t="str">
        <f>IF(VLOOKUP(TableFields[Field],Columns[],6,0)=0,"","-&gt;"&amp;VLOOKUP(TableFields[Field],Columns[],6,0))</f>
        <v/>
      </c>
      <c r="H382" s="5" t="str">
        <f>IF(VLOOKUP(TableFields[Field],Columns[],7,0)=0,"","-&gt;"&amp;VLOOKUP(TableFields[Field],Columns[],7,0))</f>
        <v/>
      </c>
      <c r="I382" s="5" t="str">
        <f>IF(VLOOKUP(TableFields[Field],Columns[],8,0)=0,"","-&gt;"&amp;VLOOKUP(TableFields[Field],Columns[],8,0))</f>
        <v/>
      </c>
      <c r="J382" s="5" t="str">
        <f>IF(VLOOKUP(TableFields[Field],Columns[],9,0)=0,"","-&gt;"&amp;VLOOKUP(TableFields[Field],Columns[],9,0))</f>
        <v/>
      </c>
      <c r="K382" s="5" t="str">
        <f>"$table-&gt;"&amp;TableFields[Type]&amp;TableFields[Name]&amp;TableFields[Arg2]&amp;TableFields[Method1]&amp;TableFields[Method2]&amp;TableFields[Method3]&amp;TableFields[Method4]&amp;TableFields[Method5]&amp;";"</f>
        <v>$table-&gt;decimal('difference', 30,10)-&gt;default(0);</v>
      </c>
    </row>
    <row r="383" spans="1:11" x14ac:dyDescent="0.25">
      <c r="A383" s="4" t="s">
        <v>2084</v>
      </c>
      <c r="B383" s="5" t="s">
        <v>2093</v>
      </c>
      <c r="C383" s="5" t="str">
        <f>VLOOKUP(TableFields[Field],Columns[],2,0)&amp;"("</f>
        <v>datetime(</v>
      </c>
      <c r="D383" s="5" t="str">
        <f>IF(VLOOKUP(TableFields[Field],Columns[],3,0)&lt;&gt;"","'"&amp;VLOOKUP(TableFields[Field],Columns[],3,0)&amp;"'","")</f>
        <v>'start_date'</v>
      </c>
      <c r="E3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5" t="str">
        <f>IF(VLOOKUP(TableFields[Field],Columns[],5,0)=0,"","-&gt;"&amp;VLOOKUP(TableFields[Field],Columns[],5,0))</f>
        <v>-&gt;nullable()</v>
      </c>
      <c r="G383" s="5" t="str">
        <f>IF(VLOOKUP(TableFields[Field],Columns[],6,0)=0,"","-&gt;"&amp;VLOOKUP(TableFields[Field],Columns[],6,0))</f>
        <v/>
      </c>
      <c r="H383" s="5" t="str">
        <f>IF(VLOOKUP(TableFields[Field],Columns[],7,0)=0,"","-&gt;"&amp;VLOOKUP(TableFields[Field],Columns[],7,0))</f>
        <v/>
      </c>
      <c r="I383" s="5" t="str">
        <f>IF(VLOOKUP(TableFields[Field],Columns[],8,0)=0,"","-&gt;"&amp;VLOOKUP(TableFields[Field],Columns[],8,0))</f>
        <v/>
      </c>
      <c r="J383" s="5" t="str">
        <f>IF(VLOOKUP(TableFields[Field],Columns[],9,0)=0,"","-&gt;"&amp;VLOOKUP(TableFields[Field],Columns[],9,0))</f>
        <v/>
      </c>
      <c r="K383" s="5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384" spans="1:11" x14ac:dyDescent="0.25">
      <c r="A384" s="4" t="s">
        <v>2084</v>
      </c>
      <c r="B384" s="5" t="s">
        <v>2094</v>
      </c>
      <c r="C384" s="5" t="str">
        <f>VLOOKUP(TableFields[Field],Columns[],2,0)&amp;"("</f>
        <v>datetime(</v>
      </c>
      <c r="D384" s="5" t="str">
        <f>IF(VLOOKUP(TableFields[Field],Columns[],3,0)&lt;&gt;"","'"&amp;VLOOKUP(TableFields[Field],Columns[],3,0)&amp;"'","")</f>
        <v>'end_date'</v>
      </c>
      <c r="E3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5" t="str">
        <f>IF(VLOOKUP(TableFields[Field],Columns[],5,0)=0,"","-&gt;"&amp;VLOOKUP(TableFields[Field],Columns[],5,0))</f>
        <v>-&gt;nullable()</v>
      </c>
      <c r="G384" s="5" t="str">
        <f>IF(VLOOKUP(TableFields[Field],Columns[],6,0)=0,"","-&gt;"&amp;VLOOKUP(TableFields[Field],Columns[],6,0))</f>
        <v/>
      </c>
      <c r="H384" s="5" t="str">
        <f>IF(VLOOKUP(TableFields[Field],Columns[],7,0)=0,"","-&gt;"&amp;VLOOKUP(TableFields[Field],Columns[],7,0))</f>
        <v/>
      </c>
      <c r="I384" s="5" t="str">
        <f>IF(VLOOKUP(TableFields[Field],Columns[],8,0)=0,"","-&gt;"&amp;VLOOKUP(TableFields[Field],Columns[],8,0))</f>
        <v/>
      </c>
      <c r="J384" s="5" t="str">
        <f>IF(VLOOKUP(TableFields[Field],Columns[],9,0)=0,"","-&gt;"&amp;VLOOKUP(TableFields[Field],Columns[],9,0))</f>
        <v/>
      </c>
      <c r="K384" s="5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385" spans="1:11" x14ac:dyDescent="0.25">
      <c r="A385" s="4" t="s">
        <v>2084</v>
      </c>
      <c r="B385" s="5" t="s">
        <v>2098</v>
      </c>
      <c r="C385" s="5" t="str">
        <f>VLOOKUP(TableFields[Field],Columns[],2,0)&amp;"("</f>
        <v>enum(</v>
      </c>
      <c r="D385" s="5" t="str">
        <f>IF(VLOOKUP(TableFields[Field],Columns[],3,0)&lt;&gt;"","'"&amp;VLOOKUP(TableFields[Field],Columns[],3,0)&amp;"'","")</f>
        <v>'allow_difference'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5" s="5" t="str">
        <f>IF(VLOOKUP(TableFields[Field],Columns[],5,0)=0,"","-&gt;"&amp;VLOOKUP(TableFields[Field],Columns[],5,0))</f>
        <v>-&gt;default('Yes')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$table-&gt;enum('allow_difference', ['Yes','No'])-&gt;default('Yes');</v>
      </c>
    </row>
    <row r="386" spans="1:11" x14ac:dyDescent="0.25">
      <c r="A386" s="4" t="s">
        <v>2084</v>
      </c>
      <c r="B386" s="5" t="s">
        <v>2096</v>
      </c>
      <c r="C386" s="5" t="str">
        <f>VLOOKUP(TableFields[Field],Columns[],2,0)&amp;"("</f>
        <v>enum(</v>
      </c>
      <c r="D386" s="5" t="str">
        <f>IF(VLOOKUP(TableFields[Field],Columns[],3,0)&lt;&gt;"","'"&amp;VLOOKUP(TableFields[Field],Columns[],3,0)&amp;"'","")</f>
        <v>'allow_cheque'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6" s="5" t="str">
        <f>IF(VLOOKUP(TableFields[Field],Columns[],5,0)=0,"","-&gt;"&amp;VLOOKUP(TableFields[Field],Columns[],5,0))</f>
        <v>-&gt;default('No')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$table-&gt;enum('allow_cheque', ['No','Yes'])-&gt;default('No');</v>
      </c>
    </row>
    <row r="387" spans="1:11" x14ac:dyDescent="0.25">
      <c r="A387" s="4" t="s">
        <v>2084</v>
      </c>
      <c r="B387" s="5" t="s">
        <v>2091</v>
      </c>
      <c r="C387" s="5" t="str">
        <f>VLOOKUP(TableFields[Field],Columns[],2,0)&amp;"("</f>
        <v>enum(</v>
      </c>
      <c r="D387" s="5" t="str">
        <f>IF(VLOOKUP(TableFields[Field],Columns[],3,0)&lt;&gt;"","'"&amp;VLOOKUP(TableFields[Field],Columns[],3,0)&amp;"'","")</f>
        <v>'cancel'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7" s="5" t="str">
        <f>IF(VLOOKUP(TableFields[Field],Columns[],5,0)=0,"","-&gt;"&amp;VLOOKUP(TableFields[Field],Columns[],5,0))</f>
        <v>-&gt;default('No')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88" spans="1:11" x14ac:dyDescent="0.25">
      <c r="A388" s="4" t="s">
        <v>2084</v>
      </c>
      <c r="B388" s="5" t="s">
        <v>2088</v>
      </c>
      <c r="C388" s="5" t="str">
        <f>VLOOKUP(TableFields[Field],Columns[],2,0)&amp;"("</f>
        <v>enum(</v>
      </c>
      <c r="D388" s="5" t="str">
        <f>IF(VLOOKUP(TableFields[Field],Columns[],3,0)&lt;&gt;"","'"&amp;VLOOKUP(TableFields[Field],Columns[],3,0)&amp;"'","")</f>
        <v>'status'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['Approved','Pending','Rejected','Completed','Cancelled'])</v>
      </c>
      <c r="F388" s="5" t="str">
        <f>IF(VLOOKUP(TableFields[Field],Columns[],5,0)=0,"","-&gt;"&amp;VLOOKUP(TableFields[Field],Columns[],5,0))</f>
        <v>-&gt;default('Approved')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['Approved','Pending','Rejected','Completed','Cancelled'])-&gt;default('Approved');</v>
      </c>
    </row>
    <row r="389" spans="1:11" x14ac:dyDescent="0.25">
      <c r="A389" s="4" t="s">
        <v>2084</v>
      </c>
      <c r="B389" s="5" t="s">
        <v>2099</v>
      </c>
      <c r="C389" s="5" t="str">
        <f>VLOOKUP(TableFields[Field],Columns[],2,0)&amp;"("</f>
        <v>enum(</v>
      </c>
      <c r="D389" s="5" t="str">
        <f>IF(VLOOKUP(TableFields[Field],Columns[],3,0)&lt;&gt;"","'"&amp;VLOOKUP(TableFields[Field],Columns[],3,0)&amp;"'","")</f>
        <v>'ssinit'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9" s="5" t="str">
        <f>IF(VLOOKUP(TableFields[Field],Columns[],5,0)=0,"","-&gt;"&amp;VLOOKUP(TableFields[Field],Columns[],5,0))</f>
        <v>-&gt;default('No')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390" spans="1:11" x14ac:dyDescent="0.25">
      <c r="A390" s="4" t="s">
        <v>2084</v>
      </c>
      <c r="B390" s="5" t="s">
        <v>288</v>
      </c>
      <c r="C390" s="5" t="str">
        <f>VLOOKUP(TableFields[Field],Columns[],2,0)&amp;"("</f>
        <v>audit(</v>
      </c>
      <c r="D390" s="5" t="str">
        <f>IF(VLOOKUP(TableFields[Field],Columns[],3,0)&lt;&gt;"","'"&amp;VLOOKUP(TableFields[Field],Columns[],3,0)&amp;"'","")</f>
        <v/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/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1" spans="1:11" x14ac:dyDescent="0.25">
      <c r="A391" s="4" t="s">
        <v>2100</v>
      </c>
      <c r="B391" s="5" t="s">
        <v>21</v>
      </c>
      <c r="C391" s="5" t="str">
        <f>VLOOKUP(TableFields[Field],Columns[],2,0)&amp;"("</f>
        <v>bigIncrements(</v>
      </c>
      <c r="D391" s="5" t="str">
        <f>IF(VLOOKUP(TableFields[Field],Columns[],3,0)&lt;&gt;"","'"&amp;VLOOKUP(TableFields[Field],Columns[],3,0)&amp;"'","")</f>
        <v>'id'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5" t="str">
        <f>IF(VLOOKUP(TableFields[Field],Columns[],5,0)=0,"","-&gt;"&amp;VLOOKUP(TableFields[Field],Columns[],5,0))</f>
        <v/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2" spans="1:11" x14ac:dyDescent="0.25">
      <c r="A392" s="4" t="s">
        <v>2100</v>
      </c>
      <c r="B392" s="5" t="s">
        <v>2101</v>
      </c>
      <c r="C392" s="5" t="str">
        <f>VLOOKUP(TableFields[Field],Columns[],2,0)&amp;"("</f>
        <v>foreignCascade(</v>
      </c>
      <c r="D392" s="5" t="str">
        <f>IF(VLOOKUP(TableFields[Field],Columns[],3,0)&lt;&gt;"","'"&amp;VLOOKUP(TableFields[Field],Columns[],3,0)&amp;"'","")</f>
        <v>'shift'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'shift')</v>
      </c>
      <c r="F392" s="5" t="str">
        <f>IF(VLOOKUP(TableFields[Field],Columns[],5,0)=0,"","-&gt;"&amp;VLOOKUP(TableFields[Field],Columns[],5,0))</f>
        <v/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$table-&gt;foreignCascade('shift', 'shift');</v>
      </c>
    </row>
    <row r="393" spans="1:11" x14ac:dyDescent="0.25">
      <c r="A393" s="4" t="s">
        <v>2100</v>
      </c>
      <c r="B393" s="5" t="s">
        <v>858</v>
      </c>
      <c r="C393" s="5" t="str">
        <f>VLOOKUP(TableFields[Field],Columns[],2,0)&amp;"("</f>
        <v>char(</v>
      </c>
      <c r="D393" s="5" t="str">
        <f>IF(VLOOKUP(TableFields[Field],Columns[],3,0)&lt;&gt;"","'"&amp;VLOOKUP(TableFields[Field],Columns[],3,0)&amp;"'","")</f>
        <v>'fncode'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>-&gt;index()</v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94" spans="1:11" x14ac:dyDescent="0.25">
      <c r="A394" s="4" t="s">
        <v>2100</v>
      </c>
      <c r="B394" s="5" t="s">
        <v>837</v>
      </c>
      <c r="C394" s="5" t="str">
        <f>VLOOKUP(TableFields[Field],Columns[],2,0)&amp;"("</f>
        <v>char(</v>
      </c>
      <c r="D394" s="5" t="str">
        <f>IF(VLOOKUP(TableFields[Field],Columns[],3,0)&lt;&gt;"","'"&amp;VLOOKUP(TableFields[Field],Columns[],3,0)&amp;"'","")</f>
        <v>'docno'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>-&gt;index()</v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95" spans="1:11" x14ac:dyDescent="0.25">
      <c r="A395" s="4" t="s">
        <v>2100</v>
      </c>
      <c r="B395" s="5" t="s">
        <v>2091</v>
      </c>
      <c r="C395" s="5" t="str">
        <f>VLOOKUP(TableFields[Field],Columns[],2,0)&amp;"("</f>
        <v>enum(</v>
      </c>
      <c r="D395" s="5" t="str">
        <f>IF(VLOOKUP(TableFields[Field],Columns[],3,0)&lt;&gt;"","'"&amp;VLOOKUP(TableFields[Field],Columns[],3,0)&amp;"'","")</f>
        <v>'cancel'</v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95" s="5" t="str">
        <f>IF(VLOOKUP(TableFields[Field],Columns[],5,0)=0,"","-&gt;"&amp;VLOOKUP(TableFields[Field],Columns[],5,0))</f>
        <v>-&gt;default('No')</v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96" spans="1:11" x14ac:dyDescent="0.25">
      <c r="A396" s="4" t="s">
        <v>2100</v>
      </c>
      <c r="B396" s="5" t="s">
        <v>2103</v>
      </c>
      <c r="C396" s="5" t="str">
        <f>VLOOKUP(TableFields[Field],Columns[],2,0)&amp;"("</f>
        <v>decimal(</v>
      </c>
      <c r="D396" s="5" t="str">
        <f>IF(VLOOKUP(TableFields[Field],Columns[],3,0)&lt;&gt;"","'"&amp;VLOOKUP(TableFields[Field],Columns[],3,0)&amp;"'","")</f>
        <v>'cash'</v>
      </c>
      <c r="E39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6" s="5" t="str">
        <f>IF(VLOOKUP(TableFields[Field],Columns[],5,0)=0,"","-&gt;"&amp;VLOOKUP(TableFields[Field],Columns[],5,0))</f>
        <v>-&gt;default(0)</v>
      </c>
      <c r="G396" s="5" t="str">
        <f>IF(VLOOKUP(TableFields[Field],Columns[],6,0)=0,"","-&gt;"&amp;VLOOKUP(TableFields[Field],Columns[],6,0))</f>
        <v/>
      </c>
      <c r="H396" s="5" t="str">
        <f>IF(VLOOKUP(TableFields[Field],Columns[],7,0)=0,"","-&gt;"&amp;VLOOKUP(TableFields[Field],Columns[],7,0))</f>
        <v/>
      </c>
      <c r="I396" s="5" t="str">
        <f>IF(VLOOKUP(TableFields[Field],Columns[],8,0)=0,"","-&gt;"&amp;VLOOKUP(TableFields[Field],Columns[],8,0))</f>
        <v/>
      </c>
      <c r="J396" s="5" t="str">
        <f>IF(VLOOKUP(TableFields[Field],Columns[],9,0)=0,"","-&gt;"&amp;VLOOKUP(TableFields[Field],Columns[],9,0))</f>
        <v/>
      </c>
      <c r="K396" s="5" t="str">
        <f>"$table-&gt;"&amp;TableFields[Type]&amp;TableFields[Name]&amp;TableFields[Arg2]&amp;TableFields[Method1]&amp;TableFields[Method2]&amp;TableFields[Method3]&amp;TableFields[Method4]&amp;TableFields[Method5]&amp;";"</f>
        <v>$table-&gt;decimal('cash', 30,10)-&gt;default(0);</v>
      </c>
    </row>
    <row r="397" spans="1:11" x14ac:dyDescent="0.25">
      <c r="A397" s="4" t="s">
        <v>2100</v>
      </c>
      <c r="B397" s="5" t="s">
        <v>2104</v>
      </c>
      <c r="C397" s="5" t="str">
        <f>VLOOKUP(TableFields[Field],Columns[],2,0)&amp;"("</f>
        <v>decimal(</v>
      </c>
      <c r="D397" s="5" t="str">
        <f>IF(VLOOKUP(TableFields[Field],Columns[],3,0)&lt;&gt;"","'"&amp;VLOOKUP(TableFields[Field],Columns[],3,0)&amp;"'","")</f>
        <v>'credit'</v>
      </c>
      <c r="E3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7" s="5" t="str">
        <f>IF(VLOOKUP(TableFields[Field],Columns[],5,0)=0,"","-&gt;"&amp;VLOOKUP(TableFields[Field],Columns[],5,0))</f>
        <v>-&gt;default(0)</v>
      </c>
      <c r="G397" s="5" t="str">
        <f>IF(VLOOKUP(TableFields[Field],Columns[],6,0)=0,"","-&gt;"&amp;VLOOKUP(TableFields[Field],Columns[],6,0))</f>
        <v/>
      </c>
      <c r="H397" s="5" t="str">
        <f>IF(VLOOKUP(TableFields[Field],Columns[],7,0)=0,"","-&gt;"&amp;VLOOKUP(TableFields[Field],Columns[],7,0))</f>
        <v/>
      </c>
      <c r="I397" s="5" t="str">
        <f>IF(VLOOKUP(TableFields[Field],Columns[],8,0)=0,"","-&gt;"&amp;VLOOKUP(TableFields[Field],Columns[],8,0))</f>
        <v/>
      </c>
      <c r="J397" s="5" t="str">
        <f>IF(VLOOKUP(TableFields[Field],Columns[],9,0)=0,"","-&gt;"&amp;VLOOKUP(TableFields[Field],Columns[],9,0))</f>
        <v/>
      </c>
      <c r="K397" s="5" t="str">
        <f>"$table-&gt;"&amp;TableFields[Type]&amp;TableFields[Name]&amp;TableFields[Arg2]&amp;TableFields[Method1]&amp;TableFields[Method2]&amp;TableFields[Method3]&amp;TableFields[Method4]&amp;TableFields[Method5]&amp;";"</f>
        <v>$table-&gt;decimal('credit', 30,10)-&gt;default(0);</v>
      </c>
    </row>
    <row r="398" spans="1:11" x14ac:dyDescent="0.25">
      <c r="A398" s="4" t="s">
        <v>2100</v>
      </c>
      <c r="B398" s="5" t="s">
        <v>2105</v>
      </c>
      <c r="C398" s="5" t="str">
        <f>VLOOKUP(TableFields[Field],Columns[],2,0)&amp;"("</f>
        <v>decimal(</v>
      </c>
      <c r="D398" s="5" t="str">
        <f>IF(VLOOKUP(TableFields[Field],Columns[],3,0)&lt;&gt;"","'"&amp;VLOOKUP(TableFields[Field],Columns[],3,0)&amp;"'","")</f>
        <v>'card'</v>
      </c>
      <c r="E3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8" s="5" t="str">
        <f>IF(VLOOKUP(TableFields[Field],Columns[],5,0)=0,"","-&gt;"&amp;VLOOKUP(TableFields[Field],Columns[],5,0))</f>
        <v>-&gt;default(0)</v>
      </c>
      <c r="G398" s="5" t="str">
        <f>IF(VLOOKUP(TableFields[Field],Columns[],6,0)=0,"","-&gt;"&amp;VLOOKUP(TableFields[Field],Columns[],6,0))</f>
        <v/>
      </c>
      <c r="H398" s="5" t="str">
        <f>IF(VLOOKUP(TableFields[Field],Columns[],7,0)=0,"","-&gt;"&amp;VLOOKUP(TableFields[Field],Columns[],7,0))</f>
        <v/>
      </c>
      <c r="I398" s="5" t="str">
        <f>IF(VLOOKUP(TableFields[Field],Columns[],8,0)=0,"","-&gt;"&amp;VLOOKUP(TableFields[Field],Columns[],8,0))</f>
        <v/>
      </c>
      <c r="J398" s="5" t="str">
        <f>IF(VLOOKUP(TableFields[Field],Columns[],9,0)=0,"","-&gt;"&amp;VLOOKUP(TableFields[Field],Columns[],9,0))</f>
        <v/>
      </c>
      <c r="K398" s="5" t="str">
        <f>"$table-&gt;"&amp;TableFields[Type]&amp;TableFields[Name]&amp;TableFields[Arg2]&amp;TableFields[Method1]&amp;TableFields[Method2]&amp;TableFields[Method3]&amp;TableFields[Method4]&amp;TableFields[Method5]&amp;";"</f>
        <v>$table-&gt;decimal('card', 30,10)-&gt;default(0);</v>
      </c>
    </row>
    <row r="399" spans="1:11" x14ac:dyDescent="0.25">
      <c r="A399" s="4" t="s">
        <v>2100</v>
      </c>
      <c r="B399" s="5" t="s">
        <v>2106</v>
      </c>
      <c r="C399" s="5" t="str">
        <f>VLOOKUP(TableFields[Field],Columns[],2,0)&amp;"("</f>
        <v>decimal(</v>
      </c>
      <c r="D399" s="5" t="str">
        <f>IF(VLOOKUP(TableFields[Field],Columns[],3,0)&lt;&gt;"","'"&amp;VLOOKUP(TableFields[Field],Columns[],3,0)&amp;"'","")</f>
        <v>'cheque'</v>
      </c>
      <c r="E39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9" s="5" t="str">
        <f>IF(VLOOKUP(TableFields[Field],Columns[],5,0)=0,"","-&gt;"&amp;VLOOKUP(TableFields[Field],Columns[],5,0))</f>
        <v>-&gt;default(0)</v>
      </c>
      <c r="G399" s="5" t="str">
        <f>IF(VLOOKUP(TableFields[Field],Columns[],6,0)=0,"","-&gt;"&amp;VLOOKUP(TableFields[Field],Columns[],6,0))</f>
        <v/>
      </c>
      <c r="H399" s="5" t="str">
        <f>IF(VLOOKUP(TableFields[Field],Columns[],7,0)=0,"","-&gt;"&amp;VLOOKUP(TableFields[Field],Columns[],7,0))</f>
        <v/>
      </c>
      <c r="I399" s="5" t="str">
        <f>IF(VLOOKUP(TableFields[Field],Columns[],8,0)=0,"","-&gt;"&amp;VLOOKUP(TableFields[Field],Columns[],8,0))</f>
        <v/>
      </c>
      <c r="J399" s="5" t="str">
        <f>IF(VLOOKUP(TableFields[Field],Columns[],9,0)=0,"","-&gt;"&amp;VLOOKUP(TableFields[Field],Columns[],9,0))</f>
        <v/>
      </c>
      <c r="K399" s="5" t="str">
        <f>"$table-&gt;"&amp;TableFields[Type]&amp;TableFields[Name]&amp;TableFields[Arg2]&amp;TableFields[Method1]&amp;TableFields[Method2]&amp;TableFields[Method3]&amp;TableFields[Method4]&amp;TableFields[Method5]&amp;";"</f>
        <v>$table-&gt;decimal('cheque', 30,10)-&gt;default(0);</v>
      </c>
    </row>
    <row r="400" spans="1:11" x14ac:dyDescent="0.25">
      <c r="A400" s="4" t="s">
        <v>2100</v>
      </c>
      <c r="B400" s="5" t="s">
        <v>2107</v>
      </c>
      <c r="C400" s="5" t="str">
        <f>VLOOKUP(TableFields[Field],Columns[],2,0)&amp;"("</f>
        <v>decimal(</v>
      </c>
      <c r="D400" s="5" t="str">
        <f>IF(VLOOKUP(TableFields[Field],Columns[],3,0)&lt;&gt;"","'"&amp;VLOOKUP(TableFields[Field],Columns[],3,0)&amp;"'","")</f>
        <v>'digitalwallet'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0" s="5" t="str">
        <f>IF(VLOOKUP(TableFields[Field],Columns[],5,0)=0,"","-&gt;"&amp;VLOOKUP(TableFields[Field],Columns[],5,0))</f>
        <v>-&gt;default(0)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$table-&gt;decimal('digitalwallet', 30,10)-&gt;default(0);</v>
      </c>
    </row>
    <row r="401" spans="1:11" x14ac:dyDescent="0.25">
      <c r="A401" s="4" t="s">
        <v>2100</v>
      </c>
      <c r="B401" s="5" t="s">
        <v>2099</v>
      </c>
      <c r="C401" s="5" t="str">
        <f>VLOOKUP(TableFields[Field],Columns[],2,0)&amp;"("</f>
        <v>enum(</v>
      </c>
      <c r="D401" s="5" t="str">
        <f>IF(VLOOKUP(TableFields[Field],Columns[],3,0)&lt;&gt;"","'"&amp;VLOOKUP(TableFields[Field],Columns[],3,0)&amp;"'","")</f>
        <v>'ssinit'</v>
      </c>
      <c r="E40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401" s="5" t="str">
        <f>IF(VLOOKUP(TableFields[Field],Columns[],5,0)=0,"","-&gt;"&amp;VLOOKUP(TableFields[Field],Columns[],5,0))</f>
        <v>-&gt;default('No')</v>
      </c>
      <c r="G401" s="5" t="str">
        <f>IF(VLOOKUP(TableFields[Field],Columns[],6,0)=0,"","-&gt;"&amp;VLOOKUP(TableFields[Field],Columns[],6,0))</f>
        <v/>
      </c>
      <c r="H401" s="5" t="str">
        <f>IF(VLOOKUP(TableFields[Field],Columns[],7,0)=0,"","-&gt;"&amp;VLOOKUP(TableFields[Field],Columns[],7,0))</f>
        <v/>
      </c>
      <c r="I401" s="5" t="str">
        <f>IF(VLOOKUP(TableFields[Field],Columns[],8,0)=0,"","-&gt;"&amp;VLOOKUP(TableFields[Field],Columns[],8,0))</f>
        <v/>
      </c>
      <c r="J401" s="5" t="str">
        <f>IF(VLOOKUP(TableFields[Field],Columns[],9,0)=0,"","-&gt;"&amp;VLOOKUP(TableFields[Field],Columns[],9,0))</f>
        <v/>
      </c>
      <c r="K401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402" spans="1:11" x14ac:dyDescent="0.25">
      <c r="A402" s="4" t="s">
        <v>2100</v>
      </c>
      <c r="B402" s="5" t="s">
        <v>288</v>
      </c>
      <c r="C402" s="5" t="str">
        <f>VLOOKUP(TableFields[Field],Columns[],2,0)&amp;"("</f>
        <v>audit(</v>
      </c>
      <c r="D402" s="5" t="str">
        <f>IF(VLOOKUP(TableFields[Field],Columns[],3,0)&lt;&gt;"","'"&amp;VLOOKUP(TableFields[Field],Columns[],3,0)&amp;"'","")</f>
        <v/>
      </c>
      <c r="E4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5" t="str">
        <f>IF(VLOOKUP(TableFields[Field],Columns[],5,0)=0,"","-&gt;"&amp;VLOOKUP(TableFields[Field],Columns[],5,0))</f>
        <v/>
      </c>
      <c r="G402" s="5" t="str">
        <f>IF(VLOOKUP(TableFields[Field],Columns[],6,0)=0,"","-&gt;"&amp;VLOOKUP(TableFields[Field],Columns[],6,0))</f>
        <v/>
      </c>
      <c r="H402" s="5" t="str">
        <f>IF(VLOOKUP(TableFields[Field],Columns[],7,0)=0,"","-&gt;"&amp;VLOOKUP(TableFields[Field],Columns[],7,0))</f>
        <v/>
      </c>
      <c r="I402" s="5" t="str">
        <f>IF(VLOOKUP(TableFields[Field],Columns[],8,0)=0,"","-&gt;"&amp;VLOOKUP(TableFields[Field],Columns[],8,0))</f>
        <v/>
      </c>
      <c r="J402" s="5" t="str">
        <f>IF(VLOOKUP(TableFields[Field],Columns[],9,0)=0,"","-&gt;"&amp;VLOOKUP(TableFields[Field],Columns[],9,0))</f>
        <v/>
      </c>
      <c r="K40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4:B275">
    <cfRule type="duplicateValues" dxfId="4" priority="7"/>
  </conditionalFormatting>
  <conditionalFormatting sqref="B325">
    <cfRule type="duplicateValues" dxfId="3" priority="3"/>
  </conditionalFormatting>
  <conditionalFormatting sqref="B340:B341">
    <cfRule type="duplicateValues" dxfId="2" priority="2"/>
  </conditionalFormatting>
  <conditionalFormatting sqref="B340:B341">
    <cfRule type="duplicateValues" dxfId="1" priority="1"/>
  </conditionalFormatting>
  <conditionalFormatting sqref="B164:B171">
    <cfRule type="duplicateValues" dxfId="0" priority="204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opLeftCell="B69" workbookViewId="0">
      <selection activeCell="D82" sqref="D82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1361</v>
      </c>
      <c r="E3" s="64" t="s">
        <v>1362</v>
      </c>
      <c r="F3" s="64" t="s">
        <v>1423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1567</v>
      </c>
      <c r="E4" s="64" t="s">
        <v>1568</v>
      </c>
      <c r="F4" s="64" t="s">
        <v>1569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1570</v>
      </c>
      <c r="E5" s="64" t="s">
        <v>1571</v>
      </c>
      <c r="F5" s="64" t="s">
        <v>1572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1363</v>
      </c>
      <c r="G6" s="64" t="s">
        <v>1364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60" t="str">
        <f>TableData[Table Name]&amp;"-"&amp;(COUNTIF($B$1:TableData[[#This Row],[Table Name]],TableData[[#This Row],[Table Name]])-1)</f>
        <v>Groups-0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64" t="s">
        <v>23</v>
      </c>
      <c r="E38" s="64" t="s">
        <v>24</v>
      </c>
      <c r="F38" s="64" t="s">
        <v>25</v>
      </c>
      <c r="G38" s="64" t="s">
        <v>1409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Groups-1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9" s="64" t="s">
        <v>1573</v>
      </c>
      <c r="E39" s="64" t="s">
        <v>1569</v>
      </c>
      <c r="F39" s="64" t="s">
        <v>1574</v>
      </c>
      <c r="G39" s="64" t="s">
        <v>1575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Groups-2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40" s="64" t="s">
        <v>1576</v>
      </c>
      <c r="E40" s="64" t="s">
        <v>1423</v>
      </c>
      <c r="F40" s="64" t="s">
        <v>2083</v>
      </c>
      <c r="G40" s="64" t="s">
        <v>1577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Groups-3</v>
      </c>
      <c r="B41" s="64" t="s">
        <v>76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41" s="64" t="s">
        <v>1432</v>
      </c>
      <c r="E41" s="64" t="s">
        <v>1578</v>
      </c>
      <c r="F41" s="64" t="s">
        <v>1435</v>
      </c>
      <c r="G41" s="64" t="s">
        <v>1579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Groups-4</v>
      </c>
      <c r="B42" s="64" t="s">
        <v>76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2" s="64" t="s">
        <v>1580</v>
      </c>
      <c r="E42" s="64" t="s">
        <v>1581</v>
      </c>
      <c r="F42" s="64" t="s">
        <v>1582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Roles-0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64" t="s">
        <v>63</v>
      </c>
      <c r="E43" s="64" t="s">
        <v>65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Roles-1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4" s="64">
        <v>301101</v>
      </c>
      <c r="E44" s="64">
        <v>303102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Group Roles-2</v>
      </c>
      <c r="B45" s="64" t="s">
        <v>93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5" s="64">
        <v>301102</v>
      </c>
      <c r="E45" s="64">
        <v>303101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Group Roles-3</v>
      </c>
      <c r="B46" s="64" t="s">
        <v>93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6" s="64">
        <v>301103</v>
      </c>
      <c r="E46" s="64">
        <v>303103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30" t="str">
        <f>TableData[Table Name]&amp;"-"&amp;(COUNTIF($B$1:TableData[[#This Row],[Table Name]],TableData[[#This Row],[Table Name]])-1)</f>
        <v>Users-0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23</v>
      </c>
      <c r="E47" s="78" t="s">
        <v>1412</v>
      </c>
      <c r="F47" s="78" t="s">
        <v>1813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Users-1</v>
      </c>
      <c r="B48" s="78" t="s">
        <v>78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8" s="78" t="s">
        <v>1814</v>
      </c>
      <c r="E48" s="78" t="s">
        <v>1815</v>
      </c>
      <c r="F48" s="78" t="s">
        <v>1817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Users-2</v>
      </c>
      <c r="B49" s="78" t="s">
        <v>78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9" s="78" t="s">
        <v>1816</v>
      </c>
      <c r="E49" s="78" t="s">
        <v>1818</v>
      </c>
      <c r="F49" s="78" t="s">
        <v>1817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Users-0</v>
      </c>
      <c r="B50" s="78" t="s">
        <v>1424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78" t="s">
        <v>63</v>
      </c>
      <c r="E50" s="78" t="s">
        <v>64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30" t="str">
        <f>TableData[Table Name]&amp;"-"&amp;(COUNTIF($B$1:TableData[[#This Row],[Table Name]],TableData[[#This Row],[Table Name]])-1)</f>
        <v>Group Users-1</v>
      </c>
      <c r="B51" s="78" t="s">
        <v>1424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51" s="78">
        <v>1</v>
      </c>
      <c r="E51" s="78">
        <v>300101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1:18" x14ac:dyDescent="0.25">
      <c r="A52" s="30" t="str">
        <f>TableData[Table Name]&amp;"-"&amp;(COUNTIF($B$1:TableData[[#This Row],[Table Name]],TableData[[#This Row],[Table Name]])-1)</f>
        <v>Group Users-2</v>
      </c>
      <c r="B52" s="78" t="s">
        <v>1424</v>
      </c>
      <c r="C5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2" s="78">
        <v>3</v>
      </c>
      <c r="E52" s="78">
        <v>300102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1:18" x14ac:dyDescent="0.25">
      <c r="A53" s="15" t="str">
        <f>TableData[Table Name]&amp;"-"&amp;(COUNTIF($B$1:TableData[[#This Row],[Table Name]],TableData[[#This Row],[Table Name]])-1)</f>
        <v>MenuType-0</v>
      </c>
      <c r="B53" s="13" t="s">
        <v>1833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3" s="13" t="s">
        <v>23</v>
      </c>
      <c r="E53" s="13" t="s">
        <v>1824</v>
      </c>
      <c r="F53" s="13" t="s">
        <v>1855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MenuType-1</v>
      </c>
      <c r="B54" s="13" t="s">
        <v>1833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13" t="s">
        <v>1839</v>
      </c>
      <c r="E54" s="13" t="s">
        <v>1839</v>
      </c>
      <c r="F54" s="13" t="s">
        <v>1847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MenuType-2</v>
      </c>
      <c r="B55" s="13" t="s">
        <v>1833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13" t="s">
        <v>1840</v>
      </c>
      <c r="E55" s="13" t="s">
        <v>1840</v>
      </c>
      <c r="F55" s="13" t="s">
        <v>1848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MenuType-3</v>
      </c>
      <c r="B56" s="13" t="s">
        <v>1833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13" t="s">
        <v>1841</v>
      </c>
      <c r="E56" s="13" t="s">
        <v>1841</v>
      </c>
      <c r="F56" s="13" t="s">
        <v>1849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MenuType-4</v>
      </c>
      <c r="B57" s="13" t="s">
        <v>1833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13" t="s">
        <v>1842</v>
      </c>
      <c r="E57" s="13" t="s">
        <v>1842</v>
      </c>
      <c r="F57" s="13" t="s">
        <v>1850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MenuType-5</v>
      </c>
      <c r="B58" s="13" t="s">
        <v>1833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13" t="s">
        <v>1838</v>
      </c>
      <c r="E58" s="13" t="s">
        <v>1838</v>
      </c>
      <c r="F58" s="13" t="s">
        <v>1851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MenuType-6</v>
      </c>
      <c r="B59" s="13" t="s">
        <v>1833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13" t="s">
        <v>1843</v>
      </c>
      <c r="E59" s="13" t="s">
        <v>1843</v>
      </c>
      <c r="F59" s="13" t="s">
        <v>1875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MenuType-7</v>
      </c>
      <c r="B60" s="13" t="s">
        <v>1833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0" s="13" t="s">
        <v>1844</v>
      </c>
      <c r="E60" s="13" t="s">
        <v>1844</v>
      </c>
      <c r="F60" s="13" t="s">
        <v>1852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MenuType-8</v>
      </c>
      <c r="B61" s="13" t="s">
        <v>1833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1" s="13" t="s">
        <v>1845</v>
      </c>
      <c r="E61" s="13" t="s">
        <v>1845</v>
      </c>
      <c r="F61" s="13" t="s">
        <v>1853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5" t="str">
        <f>TableData[Table Name]&amp;"-"&amp;(COUNTIF($B$1:TableData[[#This Row],[Table Name]],TableData[[#This Row],[Table Name]])-1)</f>
        <v>MenuType-9</v>
      </c>
      <c r="B62" s="13" t="s">
        <v>1833</v>
      </c>
      <c r="C6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2" s="13" t="s">
        <v>1846</v>
      </c>
      <c r="E62" s="13" t="s">
        <v>1846</v>
      </c>
      <c r="F62" s="13" t="s">
        <v>1854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30" t="str">
        <f>TableData[Table Name]&amp;"-"&amp;(COUNTIF($B$1:TableData[[#This Row],[Table Name]],TableData[[#This Row],[Table Name]])-1)</f>
        <v>MenuType-10</v>
      </c>
      <c r="B63" s="78" t="s">
        <v>1833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3" s="78" t="s">
        <v>1873</v>
      </c>
      <c r="E63" s="78" t="s">
        <v>1873</v>
      </c>
      <c r="F63" s="13" t="s">
        <v>1874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Settings-0</v>
      </c>
      <c r="B64" s="78" t="s">
        <v>1295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4" s="13" t="s">
        <v>23</v>
      </c>
      <c r="E64" s="13" t="s">
        <v>24</v>
      </c>
      <c r="F64" s="13" t="s">
        <v>44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Settings-1</v>
      </c>
      <c r="B65" s="78" t="s">
        <v>1295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5" s="78" t="s">
        <v>2069</v>
      </c>
      <c r="E65" s="78" t="s">
        <v>2070</v>
      </c>
      <c r="F65" s="78" t="s">
        <v>1440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Settings-2</v>
      </c>
      <c r="B66" s="78" t="s">
        <v>1295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6" s="78" t="s">
        <v>2071</v>
      </c>
      <c r="E66" s="78" t="s">
        <v>2072</v>
      </c>
      <c r="F66" s="78" t="s">
        <v>99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Settings-3</v>
      </c>
      <c r="B67" s="78" t="s">
        <v>1295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7" s="78" t="s">
        <v>2073</v>
      </c>
      <c r="E67" s="78" t="s">
        <v>2074</v>
      </c>
      <c r="F67" s="78" t="s">
        <v>99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Settings-4</v>
      </c>
      <c r="B68" s="78" t="s">
        <v>1295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8" s="78" t="s">
        <v>2075</v>
      </c>
      <c r="E68" s="78" t="s">
        <v>2076</v>
      </c>
      <c r="F68" s="78" t="s">
        <v>1440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Settings-5</v>
      </c>
      <c r="B69" s="78" t="s">
        <v>1295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9" s="78" t="s">
        <v>2077</v>
      </c>
      <c r="E69" s="78" t="s">
        <v>2078</v>
      </c>
      <c r="F69" s="78" t="s">
        <v>1440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Settings-6</v>
      </c>
      <c r="B70" s="78" t="s">
        <v>1295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70" s="78" t="s">
        <v>2079</v>
      </c>
      <c r="E70" s="78" t="s">
        <v>2080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1:18" x14ac:dyDescent="0.25">
      <c r="A71" s="30" t="str">
        <f>TableData[Table Name]&amp;"-"&amp;(COUNTIF($B$1:TableData[[#This Row],[Table Name]],TableData[[#This Row],[Table Name]])-1)</f>
        <v>Settings-7</v>
      </c>
      <c r="B71" s="78" t="s">
        <v>1295</v>
      </c>
      <c r="C7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71" s="78" t="s">
        <v>2081</v>
      </c>
      <c r="E71" s="78" t="s">
        <v>2078</v>
      </c>
      <c r="F71" s="78" t="s">
        <v>1440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1:18" x14ac:dyDescent="0.25">
      <c r="A72" s="30" t="str">
        <f>TableData[Table Name]&amp;"-"&amp;(COUNTIF($B$1:TableData[[#This Row],[Table Name]],TableData[[#This Row],[Table Name]])-1)</f>
        <v>Settings-8</v>
      </c>
      <c r="B72" s="78" t="s">
        <v>1295</v>
      </c>
      <c r="C7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2" s="78" t="s">
        <v>2082</v>
      </c>
      <c r="E72" s="78" t="s">
        <v>2080</v>
      </c>
      <c r="F72" s="78" t="s">
        <v>99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1:18" x14ac:dyDescent="0.25">
      <c r="A73" s="30" t="str">
        <f>TableData[Table Name]&amp;"-"&amp;(COUNTIF($B$1:TableData[[#This Row],[Table Name]],TableData[[#This Row],[Table Name]])-1)</f>
        <v>Settings-9</v>
      </c>
      <c r="B73" s="78" t="s">
        <v>1295</v>
      </c>
      <c r="C7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73" s="78" t="s">
        <v>2144</v>
      </c>
      <c r="E73" s="78" t="s">
        <v>2140</v>
      </c>
      <c r="F73" s="78">
        <v>99</v>
      </c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18" x14ac:dyDescent="0.25">
      <c r="A74" s="30" t="str">
        <f>TableData[Table Name]&amp;"-"&amp;(COUNTIF($B$1:TableData[[#This Row],[Table Name]],TableData[[#This Row],[Table Name]])-1)</f>
        <v>Settings-10</v>
      </c>
      <c r="B74" s="78" t="s">
        <v>1295</v>
      </c>
      <c r="C7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74" s="78" t="s">
        <v>2141</v>
      </c>
      <c r="E74" s="78" t="s">
        <v>2132</v>
      </c>
      <c r="F74" s="78">
        <v>440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18" x14ac:dyDescent="0.25">
      <c r="A75" s="30" t="str">
        <f>TableData[Table Name]&amp;"-"&amp;(COUNTIF($B$1:TableData[[#This Row],[Table Name]],TableData[[#This Row],[Table Name]])-1)</f>
        <v>Settings-11</v>
      </c>
      <c r="B75" s="78" t="s">
        <v>1295</v>
      </c>
      <c r="C7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11</v>
      </c>
      <c r="D75" s="78" t="s">
        <v>2142</v>
      </c>
      <c r="E75" s="78" t="s">
        <v>2133</v>
      </c>
      <c r="F75" s="78">
        <v>10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1:18" x14ac:dyDescent="0.25">
      <c r="A76" s="30" t="str">
        <f>TableData[Table Name]&amp;"-"&amp;(COUNTIF($B$1:TableData[[#This Row],[Table Name]],TableData[[#This Row],[Table Name]])-1)</f>
        <v>Settings-12</v>
      </c>
      <c r="B76" s="78" t="s">
        <v>1295</v>
      </c>
      <c r="C7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12</v>
      </c>
      <c r="D76" s="78" t="s">
        <v>2143</v>
      </c>
      <c r="E76" s="78" t="s">
        <v>2134</v>
      </c>
      <c r="F76" s="78">
        <v>10</v>
      </c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1:18" x14ac:dyDescent="0.25">
      <c r="A77" s="30" t="str">
        <f>TableData[Table Name]&amp;"-"&amp;(COUNTIF($B$1:TableData[[#This Row],[Table Name]],TableData[[#This Row],[Table Name]])-1)</f>
        <v>Settings-13</v>
      </c>
      <c r="B77" s="78" t="s">
        <v>1295</v>
      </c>
      <c r="C7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13</v>
      </c>
      <c r="D77" s="78" t="s">
        <v>2145</v>
      </c>
      <c r="E77" s="78" t="s">
        <v>2135</v>
      </c>
      <c r="F77" s="78">
        <v>110</v>
      </c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1:18" x14ac:dyDescent="0.25">
      <c r="A78" s="30" t="str">
        <f>TableData[Table Name]&amp;"-"&amp;(COUNTIF($B$1:TableData[[#This Row],[Table Name]],TableData[[#This Row],[Table Name]])-1)</f>
        <v>Settings-14</v>
      </c>
      <c r="B78" s="78" t="s">
        <v>1295</v>
      </c>
      <c r="C7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14</v>
      </c>
      <c r="D78" s="78" t="s">
        <v>2146</v>
      </c>
      <c r="E78" s="78" t="s">
        <v>2136</v>
      </c>
      <c r="F78" s="78">
        <v>70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1:18" x14ac:dyDescent="0.25">
      <c r="A79" s="30" t="str">
        <f>TableData[Table Name]&amp;"-"&amp;(COUNTIF($B$1:TableData[[#This Row],[Table Name]],TableData[[#This Row],[Table Name]])-1)</f>
        <v>Settings-15</v>
      </c>
      <c r="B79" s="78" t="s">
        <v>1295</v>
      </c>
      <c r="C7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15</v>
      </c>
      <c r="D79" s="78" t="s">
        <v>2147</v>
      </c>
      <c r="E79" s="78" t="s">
        <v>2137</v>
      </c>
      <c r="F79" s="78">
        <v>1.35</v>
      </c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1:18" x14ac:dyDescent="0.25">
      <c r="A80" s="30" t="str">
        <f>TableData[Table Name]&amp;"-"&amp;(COUNTIF($B$1:TableData[[#This Row],[Table Name]],TableData[[#This Row],[Table Name]])-1)</f>
        <v>Settings-16</v>
      </c>
      <c r="B80" s="78" t="s">
        <v>1295</v>
      </c>
      <c r="C8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16</v>
      </c>
      <c r="D80" s="78" t="s">
        <v>2148</v>
      </c>
      <c r="E80" s="78" t="s">
        <v>2138</v>
      </c>
      <c r="F80" s="78">
        <v>100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1:18" x14ac:dyDescent="0.25">
      <c r="A81" s="30" t="str">
        <f>TableData[Table Name]&amp;"-"&amp;(COUNTIF($B$1:TableData[[#This Row],[Table Name]],TableData[[#This Row],[Table Name]])-1)</f>
        <v>Settings-17</v>
      </c>
      <c r="B81" s="78" t="s">
        <v>1295</v>
      </c>
      <c r="C8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17</v>
      </c>
      <c r="D81" s="78" t="s">
        <v>2149</v>
      </c>
      <c r="E81" s="78" t="s">
        <v>2139</v>
      </c>
      <c r="F81" s="78">
        <v>5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1:18" x14ac:dyDescent="0.25">
      <c r="A82" s="30" t="str">
        <f>TableData[Table Name]&amp;"-"&amp;(COUNTIF($B$1:TableData[[#This Row],[Table Name]],TableData[[#This Row],[Table Name]])-1)</f>
        <v>Settings-18</v>
      </c>
      <c r="B82" s="78" t="s">
        <v>1295</v>
      </c>
      <c r="C8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18</v>
      </c>
      <c r="D82" s="78" t="s">
        <v>2151</v>
      </c>
      <c r="E82" s="78" t="s">
        <v>2150</v>
      </c>
      <c r="F82" s="78">
        <v>2</v>
      </c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8" workbookViewId="0">
      <selection activeCell="H72" sqref="H7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1360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1424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1462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1275</v>
      </c>
      <c r="B44" s="5" t="s">
        <v>1071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1425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1833</v>
      </c>
      <c r="B45" s="1" t="s">
        <v>1831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1425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1425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1295</v>
      </c>
      <c r="B47" s="1" t="s">
        <v>1270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1425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1278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1692</v>
      </c>
      <c r="B49" s="5" t="s">
        <v>1677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1280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1693</v>
      </c>
      <c r="B51" s="5" t="s">
        <v>1691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1708</v>
      </c>
      <c r="B52" s="5" t="s">
        <v>1698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1281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1282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1279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1286</v>
      </c>
      <c r="B59" s="5" t="s">
        <v>1271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1291</v>
      </c>
      <c r="B61" s="5" t="s">
        <v>947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1292</v>
      </c>
      <c r="B62" s="5" t="s">
        <v>948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1288</v>
      </c>
      <c r="B63" s="5" t="s">
        <v>896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1289</v>
      </c>
      <c r="B64" s="5" t="s">
        <v>897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1290</v>
      </c>
      <c r="B65" s="5" t="s">
        <v>1052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1293</v>
      </c>
      <c r="B66" s="4" t="s">
        <v>904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1425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1619</v>
      </c>
      <c r="B67" s="4" t="s">
        <v>1610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1834</v>
      </c>
      <c r="B68" s="4" t="s">
        <v>1620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1425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1955</v>
      </c>
      <c r="B69" s="2" t="s">
        <v>1940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1425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2001</v>
      </c>
      <c r="B70" s="2" t="s">
        <v>2000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1425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5" t="s">
        <v>2117</v>
      </c>
      <c r="B71" s="5" t="s">
        <v>2084</v>
      </c>
      <c r="C71" s="5" t="str">
        <f>VLOOKUP(SeedMap[Table Name],Tables[],4,0)</f>
        <v>Milestone\SS\Model</v>
      </c>
      <c r="D71" s="5" t="str">
        <f>VLOOKUP(SeedMap[Table Name],Tables[],5,0)</f>
        <v>Shift</v>
      </c>
      <c r="E71" s="4" t="s">
        <v>161</v>
      </c>
      <c r="F71" s="4" t="s">
        <v>341</v>
      </c>
      <c r="G71" s="90">
        <v>2</v>
      </c>
      <c r="H71" s="7" t="s">
        <v>1425</v>
      </c>
      <c r="I71" s="31"/>
      <c r="J71" s="8" t="str">
        <f>IF(ISNUMBER(SeedMap[Last ID]),"\DB::statement('ALTER TABLE `" &amp;VLOOKUP(SeedMap[[#This Row],[Table Name]],Tables[[Name]:[Table]],2,0) &amp; "`  AUTO_INCREMENT=" &amp; SeedMap[Last ID]+1&amp;"');","")</f>
        <v/>
      </c>
      <c r="K7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2" spans="1:11" x14ac:dyDescent="0.25">
      <c r="A72" s="5" t="s">
        <v>2120</v>
      </c>
      <c r="B72" s="5" t="s">
        <v>2100</v>
      </c>
      <c r="C72" s="5" t="str">
        <f>VLOOKUP(SeedMap[Table Name],Tables[],4,0)</f>
        <v>Milestone\SS\Model</v>
      </c>
      <c r="D72" s="5" t="str">
        <f>VLOOKUP(SeedMap[Table Name],Tables[],5,0)</f>
        <v>ShiftTransaction</v>
      </c>
      <c r="E72" s="4" t="s">
        <v>161</v>
      </c>
      <c r="F72" s="4" t="s">
        <v>341</v>
      </c>
      <c r="G72" s="90">
        <v>2</v>
      </c>
      <c r="H72" s="7" t="s">
        <v>1425</v>
      </c>
      <c r="I72" s="31"/>
      <c r="J72" s="8" t="str">
        <f>IF(ISNUMBER(SeedMap[Last ID]),"\DB::statement('ALTER TABLE `" &amp;VLOOKUP(SeedMap[[#This Row],[Table Name]],Tables[[Name]:[Table]],2,0) &amp; "`  AUTO_INCREMENT=" &amp; SeedMap[Last ID]+1&amp;"');","")</f>
        <v/>
      </c>
      <c r="K7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2">
      <formula1>TableNames</formula1>
    </dataValidation>
    <dataValidation type="list" allowBlank="1" showInputMessage="1" showErrorMessage="1" sqref="H2:H7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21" zoomScaleNormal="100" workbookViewId="0">
      <selection activeCell="B6" sqref="B6:R28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1295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\Milestone\SS\Model\Setting::truncate()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TableData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[[TRCode]:[15]]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\Milestone\SS\Model\Setting::truncate()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'home_screen_out_standing', </v>
      </c>
      <c r="E9" s="118" t="str">
        <f t="shared" ca="1" si="2"/>
        <v xml:space="preserve">'description' =&gt; 'Customers outstanding and overdue metric should display in Home Screen', </v>
      </c>
      <c r="F9" s="118" t="str">
        <f t="shared" ca="1" si="2"/>
        <v xml:space="preserve">'value' =&gt; 'Yes', </v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118" t="str">
        <f t="shared" ca="1" si="2"/>
        <v xml:space="preserve">'name' =&gt; 'home_screen_sales_order_progress', </v>
      </c>
      <c r="E10" s="118" t="str">
        <f t="shared" ca="1" si="2"/>
        <v xml:space="preserve">'description' =&gt; 'Sales order progress which mentions the incomplete and partially completed sales orders count', </v>
      </c>
      <c r="F10" s="118" t="str">
        <f t="shared" ca="1" si="2"/>
        <v xml:space="preserve">'value' =&gt; 'No', </v>
      </c>
      <c r="G10" s="118" t="str">
        <f t="shared" ca="1" si="2"/>
        <v/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'3', </v>
      </c>
      <c r="D11" s="118" t="str">
        <f t="shared" ca="1" si="2"/>
        <v xml:space="preserve">'name' =&gt; 'receipts_daily_weekly_metric_on_receipt_index', </v>
      </c>
      <c r="E11" s="118" t="str">
        <f t="shared" ca="1" si="2"/>
        <v xml:space="preserve">'description' =&gt; 'Receipts daily and weekly total amount display metric on receipts index window.', </v>
      </c>
      <c r="F11" s="118" t="str">
        <f t="shared" ca="1" si="2"/>
        <v xml:space="preserve">'value' =&gt; 'No', </v>
      </c>
      <c r="G11" s="118" t="str">
        <f t="shared" ca="1" si="2"/>
        <v/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'4', </v>
      </c>
      <c r="D12" s="118" t="str">
        <f t="shared" ca="1" si="2"/>
        <v xml:space="preserve">'name' =&gt; 'receipts_monthly_metric_on_receipt_index', </v>
      </c>
      <c r="E12" s="118" t="str">
        <f t="shared" ca="1" si="2"/>
        <v xml:space="preserve">'description' =&gt; 'Receipts monthly total amount display metric on receipts index window.', </v>
      </c>
      <c r="F12" s="118" t="str">
        <f t="shared" ca="1" si="2"/>
        <v xml:space="preserve">'value' =&gt; 'Yes',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'5', </v>
      </c>
      <c r="D13" s="118" t="str">
        <f t="shared" ca="1" si="2"/>
        <v xml:space="preserve">'name' =&gt; 'daily_sales_total_amount_in_sales_index', </v>
      </c>
      <c r="E13" s="118" t="str">
        <f t="shared" ca="1" si="2"/>
        <v xml:space="preserve">'description' =&gt; 'Total Sales amount in a day to be displayed in sales transaction index window', </v>
      </c>
      <c r="F13" s="118" t="str">
        <f t="shared" ca="1" si="2"/>
        <v xml:space="preserve">'value' =&gt; 'Yes', </v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'6', </v>
      </c>
      <c r="D14" s="118" t="str">
        <f t="shared" ca="1" si="2"/>
        <v xml:space="preserve">'name' =&gt; 'weekly_and_monthly_sales_total_amount_in_sales_index', </v>
      </c>
      <c r="E14" s="118" t="str">
        <f t="shared" ca="1" si="2"/>
        <v xml:space="preserve">'description' =&gt; 'Total Sales amount in the current week and month to be displayed in sales transaction index window', </v>
      </c>
      <c r="F14" s="118" t="str">
        <f t="shared" ca="1" si="2"/>
        <v xml:space="preserve">'value' =&gt; 'No', </v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'7', </v>
      </c>
      <c r="D15" s="118" t="str">
        <f t="shared" ca="1" si="2"/>
        <v xml:space="preserve">'name' =&gt; 'daily_sales_total_amount_in_sales_order_index', </v>
      </c>
      <c r="E15" s="118" t="str">
        <f t="shared" ca="1" si="2"/>
        <v xml:space="preserve">'description' =&gt; 'Total Sales amount in a day to be displayed in sales transaction index window', </v>
      </c>
      <c r="F15" s="118" t="str">
        <f t="shared" ca="1" si="2"/>
        <v xml:space="preserve">'value' =&gt; 'Yes', </v>
      </c>
      <c r="G15" s="118" t="str">
        <f t="shared" ca="1" si="2"/>
        <v/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'8', </v>
      </c>
      <c r="D16" s="118" t="str">
        <f t="shared" ca="1" si="2"/>
        <v xml:space="preserve">'name' =&gt; 'weekly_and_monthly_sales_total_amount_in_sales_order_index', </v>
      </c>
      <c r="E16" s="118" t="str">
        <f t="shared" ca="1" si="2"/>
        <v xml:space="preserve">'description' =&gt; 'Total Sales amount in the current week and month to be displayed in sales transaction index window', </v>
      </c>
      <c r="F16" s="118" t="str">
        <f t="shared" ca="1" si="2"/>
        <v xml:space="preserve">'value' =&gt; 'No', </v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'9', </v>
      </c>
      <c r="D17" s="118" t="str">
        <f t="shared" ca="1" si="2"/>
        <v xml:space="preserve">'name' =&gt; 'advance_sale_container_width', </v>
      </c>
      <c r="E17" s="118" t="str">
        <f t="shared" ca="1" si="2"/>
        <v xml:space="preserve">'description' =&gt; 'Container width in percentage', </v>
      </c>
      <c r="F17" s="118" t="str">
        <f t="shared" ca="1" si="2"/>
        <v xml:space="preserve">'value' =&gt; '99', </v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'advance_sale_left_portion_width', </v>
      </c>
      <c r="E18" s="50" t="str">
        <f t="shared" ca="1" si="2"/>
        <v xml:space="preserve">'description' =&gt; 'Width to be allocated for the left portion', </v>
      </c>
      <c r="F18" s="50" t="str">
        <f t="shared" ca="1" si="2"/>
        <v xml:space="preserve">'value' =&gt; '440',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'11', </v>
      </c>
      <c r="D19" s="50" t="str">
        <f t="shared" ca="1" si="2"/>
        <v xml:space="preserve">'name' =&gt; 'advance_sale_space_between_left_portion_and_right_portion', </v>
      </c>
      <c r="E19" s="50" t="str">
        <f t="shared" ca="1" si="2"/>
        <v xml:space="preserve">'description' =&gt; 'The space between left and right portions', </v>
      </c>
      <c r="F19" s="50" t="str">
        <f t="shared" ca="1" si="2"/>
        <v xml:space="preserve">'value' =&gt; '10',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'12', </v>
      </c>
      <c r="D20" s="50" t="str">
        <f t="shared" ca="1" si="2"/>
        <v xml:space="preserve">'name' =&gt; 'advance_sale_items_container_padding', </v>
      </c>
      <c r="E20" s="50" t="str">
        <f t="shared" ca="1" si="2"/>
        <v xml:space="preserve">'description' =&gt; 'The padding amount of  container where Filter, Items and Pagination exists', </v>
      </c>
      <c r="F20" s="50" t="str">
        <f t="shared" ca="1" si="2"/>
        <v xml:space="preserve">'value' =&gt; '10',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'13', </v>
      </c>
      <c r="D21" s="50" t="str">
        <f t="shared" ca="1" si="2"/>
        <v xml:space="preserve">'name' =&gt; 'advance_sale_main_filter_width', </v>
      </c>
      <c r="E21" s="50" t="str">
        <f t="shared" ca="1" si="2"/>
        <v xml:space="preserve">'description' =&gt; 'Width of main filter - right to container', </v>
      </c>
      <c r="F21" s="50" t="str">
        <f t="shared" ca="1" si="2"/>
        <v xml:space="preserve">'value' =&gt; '110',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'14', </v>
      </c>
      <c r="D22" s="50" t="str">
        <f t="shared" ca="1" si="2"/>
        <v xml:space="preserve">'name' =&gt; 'advance_sale_secondary_filter_height', </v>
      </c>
      <c r="E22" s="50" t="str">
        <f t="shared" ca="1" si="2"/>
        <v xml:space="preserve">'description' =&gt; 'Height of secondary filter - top to container', </v>
      </c>
      <c r="F22" s="50" t="str">
        <f t="shared" ca="1" si="2"/>
        <v xml:space="preserve">'value' =&gt; '70',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'15', </v>
      </c>
      <c r="D23" s="50" t="str">
        <f t="shared" ca="1" si="2"/>
        <v xml:space="preserve">'name' =&gt; 'advance_sale_item_with_to_height_ratio', </v>
      </c>
      <c r="E23" s="50" t="str">
        <f t="shared" ca="1" si="2"/>
        <v xml:space="preserve">'description' =&gt; 'Product list item - width to height ratio', </v>
      </c>
      <c r="F23" s="50" t="str">
        <f t="shared" ca="1" si="2"/>
        <v xml:space="preserve">'value' =&gt; '1.35',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'16', </v>
      </c>
      <c r="D24" s="50" t="str">
        <f t="shared" ca="1" si="2"/>
        <v xml:space="preserve">'name' =&gt; 'advance_sale_items_per_page', </v>
      </c>
      <c r="E24" s="50" t="str">
        <f t="shared" ca="1" si="2"/>
        <v xml:space="preserve">'description' =&gt; 'Items to be shown in one page', </v>
      </c>
      <c r="F24" s="50" t="str">
        <f t="shared" ca="1" si="2"/>
        <v xml:space="preserve">'value' =&gt; '100',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'17', </v>
      </c>
      <c r="D25" s="50" t="str">
        <f t="shared" ca="1" si="4"/>
        <v xml:space="preserve">'name' =&gt; 'advance_sale_items_per_row', </v>
      </c>
      <c r="E25" s="50" t="str">
        <f t="shared" ca="1" si="4"/>
        <v xml:space="preserve">'description' =&gt; 'Items to be shown in one row', </v>
      </c>
      <c r="F25" s="50" t="str">
        <f t="shared" ca="1" si="4"/>
        <v xml:space="preserve">'value' =&gt; '5',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'18', </v>
      </c>
      <c r="D26" s="50" t="str">
        <f t="shared" ca="1" si="4"/>
        <v xml:space="preserve">'name' =&gt; 'advance_sale_space_between_each_item', </v>
      </c>
      <c r="E26" s="50" t="str">
        <f t="shared" ca="1" si="4"/>
        <v xml:space="preserve">'description' =&gt; 'The space between each items', </v>
      </c>
      <c r="F26" s="50" t="str">
        <f t="shared" ca="1" si="4"/>
        <v xml:space="preserve">'value' =&gt; '2',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;</v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>\DB::statement('set foreign_key_checks = ' . $_);</v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E22" workbookViewId="0">
      <selection activeCell="M3" sqref="M3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1334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1277</v>
      </c>
      <c r="P3" s="4" t="s">
        <v>1399</v>
      </c>
      <c r="Q3" s="4" t="s">
        <v>1400</v>
      </c>
      <c r="R3" s="4" t="s">
        <v>1397</v>
      </c>
      <c r="S3" s="4" t="s">
        <v>1398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1275</v>
      </c>
      <c r="F4" s="4" t="s">
        <v>1276</v>
      </c>
      <c r="G4" s="4" t="s">
        <v>1275</v>
      </c>
      <c r="H4" s="7" t="str">
        <f t="shared" ref="H4" si="0">"Milestone\SS\Model"</f>
        <v>Milestone\SS\Model</v>
      </c>
      <c r="I4" s="4" t="s">
        <v>1071</v>
      </c>
      <c r="J4" s="4"/>
      <c r="K4" s="4"/>
      <c r="L4" s="4"/>
      <c r="M4" s="58">
        <f>ResourceTable[No]</f>
        <v>305102</v>
      </c>
      <c r="O4" s="4" t="s">
        <v>1286</v>
      </c>
      <c r="P4" s="4" t="s">
        <v>1488</v>
      </c>
      <c r="Q4" s="4" t="s">
        <v>1489</v>
      </c>
      <c r="R4" s="4" t="s">
        <v>1486</v>
      </c>
      <c r="S4" s="4" t="s">
        <v>1487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1833</v>
      </c>
      <c r="F5" s="2" t="s">
        <v>1835</v>
      </c>
      <c r="G5" s="2" t="s">
        <v>1837</v>
      </c>
      <c r="H5" s="9" t="str">
        <f t="shared" ref="H5:H6" si="1">"Milestone\SS\Model"</f>
        <v>Milestone\SS\Model</v>
      </c>
      <c r="I5" s="2" t="s">
        <v>1831</v>
      </c>
      <c r="J5" s="2"/>
      <c r="K5" s="2"/>
      <c r="L5" s="2"/>
      <c r="M5" s="59">
        <f>ResourceTable[No]</f>
        <v>305103</v>
      </c>
      <c r="O5" s="4" t="s">
        <v>1287</v>
      </c>
      <c r="P5" s="4" t="s">
        <v>1524</v>
      </c>
      <c r="Q5" s="4" t="s">
        <v>1525</v>
      </c>
      <c r="R5" s="4" t="s">
        <v>1522</v>
      </c>
      <c r="S5" s="4" t="s">
        <v>1523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1836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1277</v>
      </c>
      <c r="F7" s="4" t="s">
        <v>1313</v>
      </c>
      <c r="G7" s="4" t="s">
        <v>1295</v>
      </c>
      <c r="H7" s="7" t="str">
        <f t="shared" ref="H7:H27" si="2">"Milestone\SS\Model"</f>
        <v>Milestone\SS\Model</v>
      </c>
      <c r="I7" s="4" t="s">
        <v>1270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1278</v>
      </c>
      <c r="F8" s="5" t="s">
        <v>1314</v>
      </c>
      <c r="G8" s="5" t="s">
        <v>1296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1692</v>
      </c>
      <c r="F9" s="5" t="s">
        <v>1710</v>
      </c>
      <c r="G9" s="5" t="s">
        <v>1712</v>
      </c>
      <c r="H9" s="8" t="str">
        <f t="shared" ref="H9" si="3">"Milestone\SS\Model"</f>
        <v>Milestone\SS\Model</v>
      </c>
      <c r="I9" s="5" t="s">
        <v>1677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1280</v>
      </c>
      <c r="F10" s="5" t="s">
        <v>1316</v>
      </c>
      <c r="G10" s="5" t="s">
        <v>1298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1709</v>
      </c>
      <c r="F11" s="5" t="s">
        <v>1711</v>
      </c>
      <c r="G11" s="5" t="s">
        <v>1713</v>
      </c>
      <c r="H11" s="8" t="str">
        <f>"Milestone\SS\Model"</f>
        <v>Milestone\SS\Model</v>
      </c>
      <c r="I11" s="5" t="s">
        <v>1691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1714</v>
      </c>
      <c r="F12" s="5" t="s">
        <v>1715</v>
      </c>
      <c r="G12" s="5" t="s">
        <v>1716</v>
      </c>
      <c r="H12" s="8" t="str">
        <f>"Milestone\SS\Model"</f>
        <v>Milestone\SS\Model</v>
      </c>
      <c r="I12" s="5" t="s">
        <v>1698</v>
      </c>
      <c r="J12" s="5" t="s">
        <v>1822</v>
      </c>
      <c r="K12" s="5" t="s">
        <v>1823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1281</v>
      </c>
      <c r="F13" s="5" t="s">
        <v>1317</v>
      </c>
      <c r="G13" s="5" t="s">
        <v>1299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1282</v>
      </c>
      <c r="F14" s="5" t="s">
        <v>1318</v>
      </c>
      <c r="G14" s="5" t="s">
        <v>1300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1279</v>
      </c>
      <c r="F15" s="5" t="s">
        <v>1315</v>
      </c>
      <c r="G15" s="5" t="s">
        <v>1297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1283</v>
      </c>
      <c r="F16" s="5" t="s">
        <v>1301</v>
      </c>
      <c r="G16" s="5" t="s">
        <v>1301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1284</v>
      </c>
      <c r="F17" s="5" t="s">
        <v>1302</v>
      </c>
      <c r="G17" s="5" t="s">
        <v>1302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1285</v>
      </c>
      <c r="F18" s="5" t="s">
        <v>1319</v>
      </c>
      <c r="G18" s="5" t="s">
        <v>1303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1286</v>
      </c>
      <c r="F19" s="5" t="s">
        <v>1320</v>
      </c>
      <c r="G19" s="5" t="s">
        <v>1304</v>
      </c>
      <c r="H19" s="8" t="str">
        <f t="shared" si="2"/>
        <v>Milestone\SS\Model</v>
      </c>
      <c r="I19" s="5" t="s">
        <v>1271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1287</v>
      </c>
      <c r="F20" s="5" t="s">
        <v>1321</v>
      </c>
      <c r="G20" s="5" t="s">
        <v>1305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1291</v>
      </c>
      <c r="F21" s="5" t="s">
        <v>1324</v>
      </c>
      <c r="G21" s="5" t="s">
        <v>1309</v>
      </c>
      <c r="H21" s="8" t="str">
        <f t="shared" si="2"/>
        <v>Milestone\SS\Model</v>
      </c>
      <c r="I21" s="5" t="s">
        <v>947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1292</v>
      </c>
      <c r="F22" s="5" t="s">
        <v>1325</v>
      </c>
      <c r="G22" s="5" t="s">
        <v>1310</v>
      </c>
      <c r="H22" s="8" t="str">
        <f t="shared" si="2"/>
        <v>Milestone\SS\Model</v>
      </c>
      <c r="I22" s="5" t="s">
        <v>948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1288</v>
      </c>
      <c r="F23" s="5" t="s">
        <v>1322</v>
      </c>
      <c r="G23" s="5" t="s">
        <v>1306</v>
      </c>
      <c r="H23" s="8" t="str">
        <f t="shared" si="2"/>
        <v>Milestone\SS\Model</v>
      </c>
      <c r="I23" s="5" t="s">
        <v>896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1289</v>
      </c>
      <c r="F24" s="5" t="s">
        <v>1323</v>
      </c>
      <c r="G24" s="5" t="s">
        <v>1307</v>
      </c>
      <c r="H24" s="8" t="str">
        <f t="shared" si="2"/>
        <v>Milestone\SS\Model</v>
      </c>
      <c r="I24" s="5" t="s">
        <v>897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1290</v>
      </c>
      <c r="F25" s="5" t="s">
        <v>2004</v>
      </c>
      <c r="G25" s="5" t="s">
        <v>1308</v>
      </c>
      <c r="H25" s="8" t="str">
        <f t="shared" si="2"/>
        <v>Milestone\SS\Model</v>
      </c>
      <c r="I25" s="5" t="s">
        <v>1052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1293</v>
      </c>
      <c r="F26" s="5" t="s">
        <v>1326</v>
      </c>
      <c r="G26" s="5" t="s">
        <v>1311</v>
      </c>
      <c r="H26" s="8" t="str">
        <f t="shared" si="2"/>
        <v>Milestone\SS\Model</v>
      </c>
      <c r="I26" s="5" t="s">
        <v>904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1294</v>
      </c>
      <c r="F27" s="5" t="s">
        <v>1327</v>
      </c>
      <c r="G27" s="5" t="s">
        <v>1312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1619</v>
      </c>
      <c r="F28" s="4" t="s">
        <v>1632</v>
      </c>
      <c r="G28" s="4" t="s">
        <v>1632</v>
      </c>
      <c r="H28" s="7" t="str">
        <f t="shared" ref="H28:H33" si="4">"Milestone\SS\Model"</f>
        <v>Milestone\SS\Model</v>
      </c>
      <c r="I28" s="4" t="s">
        <v>1610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1633</v>
      </c>
      <c r="F29" s="4" t="s">
        <v>1634</v>
      </c>
      <c r="G29" s="4" t="s">
        <v>1634</v>
      </c>
      <c r="H29" s="7" t="str">
        <f t="shared" si="4"/>
        <v>Milestone\SS\Model</v>
      </c>
      <c r="I29" s="4" t="s">
        <v>1620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1955</v>
      </c>
      <c r="F30" s="1" t="s">
        <v>1956</v>
      </c>
      <c r="G30" s="1" t="s">
        <v>1957</v>
      </c>
      <c r="H30" s="6" t="str">
        <f t="shared" si="4"/>
        <v>Milestone\SS\Model</v>
      </c>
      <c r="I30" s="1" t="s">
        <v>1940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2001</v>
      </c>
      <c r="F31" s="5" t="s">
        <v>2002</v>
      </c>
      <c r="G31" s="5" t="s">
        <v>2003</v>
      </c>
      <c r="H31" s="8" t="str">
        <f t="shared" si="4"/>
        <v>Milestone\SS\Model</v>
      </c>
      <c r="I31" s="1" t="s">
        <v>2000</v>
      </c>
      <c r="J31" s="5"/>
      <c r="K31" s="5"/>
      <c r="L31" s="5"/>
      <c r="M31" s="32">
        <f>ResourceTable[No]</f>
        <v>305129</v>
      </c>
    </row>
    <row r="32" spans="1:13" x14ac:dyDescent="0.25">
      <c r="A32" s="8" t="str">
        <f>Page&amp;"-"&amp;(COUNTA($E$1:ResourceTable[[#This Row],[Name]])-2)</f>
        <v>Resources-30</v>
      </c>
      <c r="B32" s="30" t="str">
        <f>ResourceTable[[#This Row],[Name]]</f>
        <v>Shift</v>
      </c>
      <c r="C32" s="32">
        <f>COUNTA($A$1:ResourceTable[[#This Row],[Primary]])-2</f>
        <v>30</v>
      </c>
      <c r="D32" s="32">
        <f>IF(ResourceTable[[#This Row],[RID]]=0,"id",ResourceTable[[#This Row],[RID]]+IF(ISNUMBER(VLOOKUP(Page,SeedMap[],9,0)),VLOOKUP(Page,SeedMap[],9,0),0))</f>
        <v>305130</v>
      </c>
      <c r="E32" s="5" t="s">
        <v>2117</v>
      </c>
      <c r="F32" s="5" t="s">
        <v>2118</v>
      </c>
      <c r="G32" s="5" t="s">
        <v>2119</v>
      </c>
      <c r="H32" s="8" t="str">
        <f t="shared" si="4"/>
        <v>Milestone\SS\Model</v>
      </c>
      <c r="I32" s="5" t="s">
        <v>2084</v>
      </c>
      <c r="J32" s="5"/>
      <c r="K32" s="5"/>
      <c r="L32" s="5"/>
      <c r="M32" s="32">
        <f>ResourceTable[No]</f>
        <v>305130</v>
      </c>
    </row>
    <row r="33" spans="1:13" x14ac:dyDescent="0.25">
      <c r="A33" s="8" t="str">
        <f>Page&amp;"-"&amp;(COUNTA($E$1:ResourceTable[[#This Row],[Name]])-2)</f>
        <v>Resources-31</v>
      </c>
      <c r="B33" s="30" t="str">
        <f>ResourceTable[[#This Row],[Name]]</f>
        <v>ShiftTransaction</v>
      </c>
      <c r="C33" s="32">
        <f>COUNTA($A$1:ResourceTable[[#This Row],[Primary]])-2</f>
        <v>31</v>
      </c>
      <c r="D33" s="32">
        <f>IF(ResourceTable[[#This Row],[RID]]=0,"id",ResourceTable[[#This Row],[RID]]+IF(ISNUMBER(VLOOKUP(Page,SeedMap[],9,0)),VLOOKUP(Page,SeedMap[],9,0),0))</f>
        <v>305131</v>
      </c>
      <c r="E33" s="5" t="s">
        <v>2120</v>
      </c>
      <c r="F33" s="5" t="s">
        <v>2121</v>
      </c>
      <c r="G33" s="5" t="s">
        <v>2122</v>
      </c>
      <c r="H33" s="8" t="str">
        <f t="shared" si="4"/>
        <v>Milestone\SS\Model</v>
      </c>
      <c r="I33" s="5" t="s">
        <v>2100</v>
      </c>
      <c r="J33" s="5"/>
      <c r="K33" s="5"/>
      <c r="L33" s="5"/>
      <c r="M33" s="32">
        <f>ResourceTable[No]</f>
        <v>305131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I1" workbookViewId="0">
      <selection activeCell="V16" sqref="V16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1281</v>
      </c>
      <c r="F3" s="7" t="s">
        <v>1282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1329</v>
      </c>
      <c r="J3" s="60" t="s">
        <v>1331</v>
      </c>
      <c r="K3" s="60" t="s">
        <v>1329</v>
      </c>
      <c r="L3" s="30" t="s">
        <v>1328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1430</v>
      </c>
      <c r="V3" s="4" t="s">
        <v>1431</v>
      </c>
      <c r="W3" s="4" t="s">
        <v>1432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1282</v>
      </c>
      <c r="F4" s="7" t="s">
        <v>1281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1281</v>
      </c>
      <c r="J4" s="60" t="s">
        <v>1330</v>
      </c>
      <c r="K4" s="60" t="s">
        <v>1281</v>
      </c>
      <c r="L4" s="60" t="s">
        <v>1336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1587</v>
      </c>
      <c r="V4" s="4" t="s">
        <v>1588</v>
      </c>
      <c r="W4" s="4" t="s">
        <v>1589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1282</v>
      </c>
      <c r="F5" s="7" t="s">
        <v>1280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1280</v>
      </c>
      <c r="J5" s="60" t="s">
        <v>1332</v>
      </c>
      <c r="K5" s="60" t="s">
        <v>1280</v>
      </c>
      <c r="L5" s="60" t="s">
        <v>1336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1587</v>
      </c>
      <c r="V5" s="4" t="s">
        <v>1593</v>
      </c>
      <c r="W5" s="4" t="s">
        <v>1589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1285</v>
      </c>
      <c r="F6" s="7" t="s">
        <v>1284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1284</v>
      </c>
      <c r="J6" s="60" t="s">
        <v>1333</v>
      </c>
      <c r="K6" s="60" t="s">
        <v>1284</v>
      </c>
      <c r="L6" s="60" t="s">
        <v>1336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1291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1600</v>
      </c>
      <c r="V6" s="4" t="s">
        <v>1602</v>
      </c>
      <c r="W6" s="4" t="s">
        <v>1601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1285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1585</v>
      </c>
      <c r="J7" s="60" t="s">
        <v>1594</v>
      </c>
      <c r="K7" s="60" t="s">
        <v>1585</v>
      </c>
      <c r="L7" s="60" t="s">
        <v>1336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1288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1604</v>
      </c>
      <c r="V7" s="4" t="s">
        <v>1605</v>
      </c>
      <c r="W7" s="4" t="s">
        <v>1606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1284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1335</v>
      </c>
      <c r="K8" s="60" t="s">
        <v>74</v>
      </c>
      <c r="L8" s="60" t="s">
        <v>1337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1619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1635</v>
      </c>
      <c r="V8" s="4" t="s">
        <v>1636</v>
      </c>
      <c r="W8" s="4" t="s">
        <v>1637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1277</v>
      </c>
      <c r="F9" s="7" t="s">
        <v>1286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1401</v>
      </c>
      <c r="K9" s="60" t="s">
        <v>78</v>
      </c>
      <c r="L9" s="60" t="s">
        <v>1328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1288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1671</v>
      </c>
      <c r="V9" s="4" t="s">
        <v>1676</v>
      </c>
      <c r="W9" s="4" t="s">
        <v>1668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1284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1284</v>
      </c>
      <c r="J10" s="60" t="s">
        <v>1333</v>
      </c>
      <c r="K10" s="60" t="s">
        <v>1284</v>
      </c>
      <c r="L10" s="60" t="s">
        <v>1337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1293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1669</v>
      </c>
      <c r="V10" s="4" t="s">
        <v>1675</v>
      </c>
      <c r="W10" s="4" t="s">
        <v>1670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1286</v>
      </c>
      <c r="F11" s="7" t="s">
        <v>1277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1295</v>
      </c>
      <c r="J11" s="60" t="s">
        <v>1338</v>
      </c>
      <c r="K11" s="60" t="s">
        <v>1295</v>
      </c>
      <c r="L11" s="60" t="s">
        <v>1336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1633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1801</v>
      </c>
      <c r="V11" s="5" t="s">
        <v>1802</v>
      </c>
      <c r="W11" s="5" t="s">
        <v>1803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1286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1295</v>
      </c>
      <c r="J12" s="60" t="s">
        <v>1339</v>
      </c>
      <c r="K12" s="60" t="s">
        <v>1295</v>
      </c>
      <c r="L12" s="60" t="s">
        <v>1328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1888</v>
      </c>
      <c r="V12" s="5" t="s">
        <v>1889</v>
      </c>
      <c r="W12" s="5" t="s">
        <v>1890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1286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1402</v>
      </c>
      <c r="K13" s="60" t="s">
        <v>74</v>
      </c>
      <c r="L13" s="60" t="s">
        <v>1336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1893</v>
      </c>
      <c r="V13" s="5" t="s">
        <v>1892</v>
      </c>
      <c r="W13" s="5" t="s">
        <v>1891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1287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1340</v>
      </c>
      <c r="J14" s="60" t="s">
        <v>1341</v>
      </c>
      <c r="K14" s="60" t="s">
        <v>1340</v>
      </c>
      <c r="L14" s="60" t="s">
        <v>1328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2065</v>
      </c>
      <c r="V14" s="5" t="s">
        <v>2066</v>
      </c>
      <c r="W14" s="5" t="s">
        <v>2067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1287</v>
      </c>
      <c r="F15" s="7" t="s">
        <v>1284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1284</v>
      </c>
      <c r="J15" s="60" t="s">
        <v>1342</v>
      </c>
      <c r="K15" s="60" t="s">
        <v>1284</v>
      </c>
      <c r="L15" s="60" t="s">
        <v>1336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  <c r="P15" s="8" t="str">
        <f>'Table Seed Map'!$A$9&amp;"-"&amp;COUNTA($Q$1:ResourceScopes[[#This Row],[Resource for Scope]])-1</f>
        <v>Resource Scopes-13</v>
      </c>
      <c r="Q15" s="5" t="s">
        <v>2117</v>
      </c>
      <c r="R15" s="8" t="str">
        <f>ResourceScopes[[#This Row],[Resource for Scope]]&amp;"/"&amp;ResourceScopes[[#This Row],[Name]]</f>
        <v>Shift/OwnShifts</v>
      </c>
      <c r="S15" s="30">
        <f>IF(ResourceScopes[[#This Row],[Resource for Scope]]="","id",-1+COUNTA($Q$1:ResourceScopes[[#This Row],[Resource for Scope]])+VLOOKUP('Table Seed Map'!$A$9,SeedMap[],9,0))</f>
        <v>307113</v>
      </c>
      <c r="T15" s="30">
        <f>IFERROR(VLOOKUP(ResourceScopes[[#This Row],[Resource for Scope]],CHOOSE({1,2},ResourceTable[Name],ResourceTable[No]),2,0),"resource")</f>
        <v>305130</v>
      </c>
      <c r="U15" s="5" t="s">
        <v>2123</v>
      </c>
      <c r="V15" s="5" t="s">
        <v>2124</v>
      </c>
      <c r="W15" s="5" t="s">
        <v>2125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1287</v>
      </c>
      <c r="F16" s="7" t="s">
        <v>1283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1283</v>
      </c>
      <c r="J16" s="60" t="s">
        <v>1343</v>
      </c>
      <c r="K16" s="60" t="s">
        <v>1283</v>
      </c>
      <c r="L16" s="60" t="s">
        <v>1336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  <c r="P16" s="8" t="str">
        <f>'Table Seed Map'!$A$9&amp;"-"&amp;COUNTA($Q$1:ResourceScopes[[#This Row],[Resource for Scope]])-1</f>
        <v>Resource Scopes-14</v>
      </c>
      <c r="Q16" s="5" t="s">
        <v>2120</v>
      </c>
      <c r="R16" s="8" t="str">
        <f>ResourceScopes[[#This Row],[Resource for Scope]]&amp;"/"&amp;ResourceScopes[[#This Row],[Name]]</f>
        <v>ShiftTransaction/OwnShiftTransactions</v>
      </c>
      <c r="S16" s="30">
        <f>IF(ResourceScopes[[#This Row],[Resource for Scope]]="","id",-1+COUNTA($Q$1:ResourceScopes[[#This Row],[Resource for Scope]])+VLOOKUP('Table Seed Map'!$A$9,SeedMap[],9,0))</f>
        <v>307114</v>
      </c>
      <c r="T16" s="30">
        <f>IFERROR(VLOOKUP(ResourceScopes[[#This Row],[Resource for Scope]],CHOOSE({1,2},ResourceTable[Name],ResourceTable[No]),2,0),"resource")</f>
        <v>305131</v>
      </c>
      <c r="U16" s="5" t="s">
        <v>2130</v>
      </c>
      <c r="V16" s="5" t="s">
        <v>2131</v>
      </c>
      <c r="W16" s="5" t="s">
        <v>2125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1287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1344</v>
      </c>
      <c r="K17" s="60" t="s">
        <v>74</v>
      </c>
      <c r="L17" s="60" t="s">
        <v>1336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1283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1345</v>
      </c>
      <c r="K18" s="60" t="s">
        <v>78</v>
      </c>
      <c r="L18" s="60" t="s">
        <v>1337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1284</v>
      </c>
      <c r="F19" s="7" t="s">
        <v>1287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1346</v>
      </c>
      <c r="J19" s="60" t="s">
        <v>1347</v>
      </c>
      <c r="K19" s="60" t="s">
        <v>1346</v>
      </c>
      <c r="L19" s="60" t="s">
        <v>1328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1288</v>
      </c>
      <c r="F20" s="7" t="s">
        <v>1289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1348</v>
      </c>
      <c r="J20" s="60" t="s">
        <v>1349</v>
      </c>
      <c r="K20" s="60" t="s">
        <v>1348</v>
      </c>
      <c r="L20" s="60" t="s">
        <v>1328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1291</v>
      </c>
      <c r="F21" s="7" t="s">
        <v>1292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1329</v>
      </c>
      <c r="J21" s="60" t="s">
        <v>1350</v>
      </c>
      <c r="K21" s="60" t="s">
        <v>1329</v>
      </c>
      <c r="L21" s="60" t="s">
        <v>1328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1292</v>
      </c>
      <c r="F22" s="7" t="s">
        <v>1280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1280</v>
      </c>
      <c r="J22" s="60" t="s">
        <v>1351</v>
      </c>
      <c r="K22" s="60" t="s">
        <v>1280</v>
      </c>
      <c r="L22" s="60" t="s">
        <v>1336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1293</v>
      </c>
      <c r="F23" s="7" t="s">
        <v>1288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1352</v>
      </c>
      <c r="J23" s="60" t="s">
        <v>1353</v>
      </c>
      <c r="K23" s="60" t="s">
        <v>1352</v>
      </c>
      <c r="L23" s="60" t="s">
        <v>1336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1293</v>
      </c>
      <c r="F24" s="7" t="s">
        <v>1288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1354</v>
      </c>
      <c r="J24" s="60" t="s">
        <v>1355</v>
      </c>
      <c r="K24" s="60" t="s">
        <v>1354</v>
      </c>
      <c r="L24" s="60" t="s">
        <v>1336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1291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1585</v>
      </c>
      <c r="J25" s="60" t="s">
        <v>1586</v>
      </c>
      <c r="K25" s="60" t="s">
        <v>1585</v>
      </c>
      <c r="L25" s="60" t="s">
        <v>1336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1287</v>
      </c>
      <c r="F26" s="7" t="s">
        <v>1285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1590</v>
      </c>
      <c r="J26" s="60" t="s">
        <v>1591</v>
      </c>
      <c r="K26" s="60" t="s">
        <v>1590</v>
      </c>
      <c r="L26" s="60" t="s">
        <v>1328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1285</v>
      </c>
      <c r="F27" s="7" t="s">
        <v>1287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1592</v>
      </c>
      <c r="K27" s="60" t="s">
        <v>78</v>
      </c>
      <c r="L27" s="60" t="s">
        <v>1328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1287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1595</v>
      </c>
      <c r="J28" s="60" t="s">
        <v>1596</v>
      </c>
      <c r="K28" s="60" t="s">
        <v>1595</v>
      </c>
      <c r="L28" s="60" t="s">
        <v>1337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1285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1597</v>
      </c>
      <c r="J29" s="60" t="s">
        <v>1599</v>
      </c>
      <c r="K29" s="60" t="s">
        <v>1597</v>
      </c>
      <c r="L29" s="60" t="s">
        <v>1598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1292</v>
      </c>
      <c r="F30" s="7" t="s">
        <v>1291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1291</v>
      </c>
      <c r="J30" s="60" t="s">
        <v>1603</v>
      </c>
      <c r="K30" s="60" t="s">
        <v>1291</v>
      </c>
      <c r="L30" s="60" t="s">
        <v>1336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1289</v>
      </c>
      <c r="F31" s="7" t="s">
        <v>1288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1288</v>
      </c>
      <c r="J31" s="60" t="s">
        <v>1607</v>
      </c>
      <c r="K31" s="60" t="s">
        <v>1288</v>
      </c>
      <c r="L31" s="60" t="s">
        <v>1336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1288</v>
      </c>
      <c r="F32" s="7" t="s">
        <v>1293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1661</v>
      </c>
      <c r="J32" s="60" t="s">
        <v>1665</v>
      </c>
      <c r="K32" s="60" t="s">
        <v>1662</v>
      </c>
      <c r="L32" s="60" t="s">
        <v>1667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1288</v>
      </c>
      <c r="F33" s="7" t="s">
        <v>1293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1663</v>
      </c>
      <c r="J33" s="60" t="s">
        <v>1664</v>
      </c>
      <c r="K33" s="60" t="s">
        <v>1666</v>
      </c>
      <c r="L33" s="60" t="s">
        <v>1667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1280</v>
      </c>
      <c r="F34" s="7" t="s">
        <v>1714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1708</v>
      </c>
      <c r="J34" s="30" t="s">
        <v>1727</v>
      </c>
      <c r="K34" s="30" t="s">
        <v>1728</v>
      </c>
      <c r="L34" s="60" t="s">
        <v>1667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1714</v>
      </c>
      <c r="F35" s="7" t="s">
        <v>1280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1736</v>
      </c>
      <c r="J35" s="30" t="s">
        <v>1737</v>
      </c>
      <c r="K35" s="30" t="s">
        <v>1280</v>
      </c>
      <c r="L35" s="30" t="s">
        <v>1336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1633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1772</v>
      </c>
      <c r="J36" s="30" t="s">
        <v>1774</v>
      </c>
      <c r="K36" s="30" t="s">
        <v>74</v>
      </c>
      <c r="L36" s="30" t="s">
        <v>1336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1633</v>
      </c>
      <c r="F37" s="7" t="s">
        <v>1283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1773</v>
      </c>
      <c r="J37" s="30" t="s">
        <v>1775</v>
      </c>
      <c r="K37" s="30" t="s">
        <v>1283</v>
      </c>
      <c r="L37" s="30" t="s">
        <v>1336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1289</v>
      </c>
      <c r="F38" s="7" t="s">
        <v>1280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1736</v>
      </c>
      <c r="J38" s="30" t="s">
        <v>1737</v>
      </c>
      <c r="K38" s="30" t="s">
        <v>1280</v>
      </c>
      <c r="L38" s="30" t="s">
        <v>1336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1289</v>
      </c>
      <c r="F39" s="8" t="s">
        <v>1283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1884</v>
      </c>
      <c r="J39" s="30" t="s">
        <v>1885</v>
      </c>
      <c r="K39" s="30" t="s">
        <v>1283</v>
      </c>
      <c r="L39" s="30" t="s">
        <v>1336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1292</v>
      </c>
      <c r="F40" s="8" t="s">
        <v>1283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1884</v>
      </c>
      <c r="J40" s="30" t="s">
        <v>1886</v>
      </c>
      <c r="K40" s="30" t="s">
        <v>1283</v>
      </c>
      <c r="L40" s="30" t="s">
        <v>1336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1291</v>
      </c>
      <c r="F41" s="8" t="s">
        <v>1283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1884</v>
      </c>
      <c r="J41" s="30" t="s">
        <v>1887</v>
      </c>
      <c r="K41" s="30" t="s">
        <v>1283</v>
      </c>
      <c r="L41" s="30" t="s">
        <v>1336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1955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1958</v>
      </c>
      <c r="J42" s="15" t="s">
        <v>1960</v>
      </c>
      <c r="K42" s="15" t="s">
        <v>74</v>
      </c>
      <c r="L42" s="30" t="s">
        <v>1336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1955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1959</v>
      </c>
      <c r="J43" s="15" t="s">
        <v>1961</v>
      </c>
      <c r="K43" s="15" t="s">
        <v>1501</v>
      </c>
      <c r="L43" s="30" t="s">
        <v>1336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  <row r="44" spans="1:14" x14ac:dyDescent="0.25">
      <c r="A44" s="114" t="str">
        <f>Page&amp;"-"&amp;(COUNTA($E$1:RelationTable[[#This Row],[Resource]])-1)</f>
        <v>Resource Relations-42</v>
      </c>
      <c r="B44" s="32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30" t="str">
        <f>RelationTable[[#This Row],[Resource]]&amp;"/"&amp;RelationTable[[#This Row],[Method]]</f>
        <v>Shift/Transactions</v>
      </c>
      <c r="D44" s="30">
        <f>RelationTable[[#This Row],[No]]</f>
        <v>308142</v>
      </c>
      <c r="E44" s="8" t="s">
        <v>2117</v>
      </c>
      <c r="F44" s="6" t="s">
        <v>2120</v>
      </c>
      <c r="G44" s="30">
        <f>RelationTable[[#This Row],[No]]</f>
        <v>308142</v>
      </c>
      <c r="H44" s="30">
        <f>IF(RelationTable[[#This Row],[No]]="id","resource",VLOOKUP(RelationTable[Resource],CHOOSE({1,2},ResourceTable[Name],ResourceTable[No]),2,0))</f>
        <v>305130</v>
      </c>
      <c r="I44" s="30" t="s">
        <v>2126</v>
      </c>
      <c r="J44" s="30" t="s">
        <v>2127</v>
      </c>
      <c r="K44" s="30" t="s">
        <v>1306</v>
      </c>
      <c r="L44" s="30" t="s">
        <v>1328</v>
      </c>
      <c r="M44" s="115">
        <f>VLOOKUP(RelationTable[Relate Resource],CHOOSE({1,2},ResourceTable[Name],ResourceTable[No]),2,0)</f>
        <v>305131</v>
      </c>
      <c r="N44" s="116">
        <f>RelationTable[RELID]</f>
        <v>308142</v>
      </c>
    </row>
    <row r="45" spans="1:14" x14ac:dyDescent="0.25">
      <c r="A45" s="114" t="str">
        <f>Page&amp;"-"&amp;(COUNTA($E$1:RelationTable[[#This Row],[Resource]])-1)</f>
        <v>Resource Relations-43</v>
      </c>
      <c r="B45" s="32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30" t="str">
        <f>RelationTable[[#This Row],[Resource]]&amp;"/"&amp;RelationTable[[#This Row],[Method]]</f>
        <v>ShiftTransaction/Shift</v>
      </c>
      <c r="D45" s="30">
        <f>RelationTable[[#This Row],[No]]</f>
        <v>308143</v>
      </c>
      <c r="E45" s="8" t="s">
        <v>2120</v>
      </c>
      <c r="F45" s="6" t="s">
        <v>2117</v>
      </c>
      <c r="G45" s="30">
        <f>RelationTable[[#This Row],[No]]</f>
        <v>308143</v>
      </c>
      <c r="H45" s="30">
        <f>IF(RelationTable[[#This Row],[No]]="id","resource",VLOOKUP(RelationTable[Resource],CHOOSE({1,2},ResourceTable[Name],ResourceTable[No]),2,0))</f>
        <v>305131</v>
      </c>
      <c r="I45" s="30" t="s">
        <v>2128</v>
      </c>
      <c r="J45" s="30" t="s">
        <v>2129</v>
      </c>
      <c r="K45" s="30" t="s">
        <v>2117</v>
      </c>
      <c r="L45" s="30" t="s">
        <v>1336</v>
      </c>
      <c r="M45" s="115">
        <f>VLOOKUP(RelationTable[Relate Resource],CHOOSE({1,2},ResourceTable[Name],ResourceTable[No]),2,0)</f>
        <v>305130</v>
      </c>
      <c r="N45" s="116">
        <f>RelationTable[RELID]</f>
        <v>308143</v>
      </c>
    </row>
  </sheetData>
  <dataValidations count="1">
    <dataValidation type="list" allowBlank="1" showInputMessage="1" showErrorMessage="1" sqref="E2:F45 Q2:Q1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1277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1367</v>
      </c>
      <c r="H3" s="60" t="s">
        <v>1368</v>
      </c>
      <c r="I3" s="7" t="s">
        <v>1295</v>
      </c>
      <c r="J3" s="7" t="s">
        <v>1357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1369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1370</v>
      </c>
      <c r="U3" s="69" t="s">
        <v>1373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1508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1509</v>
      </c>
      <c r="BH3" s="74">
        <v>4</v>
      </c>
      <c r="BJ3" s="4" t="s">
        <v>1375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1358</v>
      </c>
      <c r="BP3" s="64" t="s">
        <v>1359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1286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1426</v>
      </c>
      <c r="H4" s="60" t="s">
        <v>1427</v>
      </c>
      <c r="I4" s="7" t="s">
        <v>1428</v>
      </c>
      <c r="J4" s="7" t="s">
        <v>1357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1369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1370</v>
      </c>
      <c r="U4" s="69" t="s">
        <v>1374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1509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1286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1468</v>
      </c>
      <c r="H5" s="16" t="s">
        <v>1469</v>
      </c>
      <c r="I5" s="9" t="s">
        <v>1470</v>
      </c>
      <c r="J5" s="9" t="s">
        <v>1357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1369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1371</v>
      </c>
      <c r="U5" s="69" t="s">
        <v>1356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1441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1509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1287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1490</v>
      </c>
      <c r="H6" s="60" t="s">
        <v>1491</v>
      </c>
      <c r="I6" s="7" t="s">
        <v>1492</v>
      </c>
      <c r="J6" s="7" t="s">
        <v>1357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1369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1372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1509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1714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1717</v>
      </c>
      <c r="H7" s="30" t="s">
        <v>1718</v>
      </c>
      <c r="I7" s="8" t="s">
        <v>1716</v>
      </c>
      <c r="J7" s="8" t="s">
        <v>1357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1429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1371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1440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1939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1633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1758</v>
      </c>
      <c r="H8" s="30" t="s">
        <v>1759</v>
      </c>
      <c r="I8" s="8" t="s">
        <v>1634</v>
      </c>
      <c r="J8" s="8" t="s">
        <v>1357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1429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1273</v>
      </c>
      <c r="T8" s="69" t="s">
        <v>1371</v>
      </c>
      <c r="U8" s="69" t="s">
        <v>1277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1440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1633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1793</v>
      </c>
      <c r="H9" s="30" t="s">
        <v>1911</v>
      </c>
      <c r="I9" s="8" t="s">
        <v>1634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1429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1370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1910</v>
      </c>
      <c r="H10" s="30" t="s">
        <v>1912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1471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1370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1955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1970</v>
      </c>
      <c r="H11" s="15" t="s">
        <v>1971</v>
      </c>
      <c r="I11" s="6" t="s">
        <v>1972</v>
      </c>
      <c r="J11" s="6" t="s">
        <v>1973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1471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1371</v>
      </c>
      <c r="U11" s="98" t="s">
        <v>1472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1441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2001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2006</v>
      </c>
      <c r="H12" s="30" t="s">
        <v>2007</v>
      </c>
      <c r="I12" s="8" t="s">
        <v>2026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1371</v>
      </c>
      <c r="U12" s="69" t="s">
        <v>1494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1440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2001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2027</v>
      </c>
      <c r="H13" s="30" t="s">
        <v>2028</v>
      </c>
      <c r="I13" s="8" t="s">
        <v>2026</v>
      </c>
      <c r="J13" s="8" t="s">
        <v>1357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1371</v>
      </c>
      <c r="U13" s="69" t="s">
        <v>1283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1440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1493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1371</v>
      </c>
      <c r="U14" s="69" t="s">
        <v>1284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1440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1493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1371</v>
      </c>
      <c r="U15" s="69" t="s">
        <v>1356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1441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1719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1371</v>
      </c>
      <c r="U16" s="89" t="s">
        <v>1280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1440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1719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1699</v>
      </c>
      <c r="T17" s="89" t="s">
        <v>1720</v>
      </c>
      <c r="U17" s="89" t="s">
        <v>1721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1719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1700</v>
      </c>
      <c r="T18" s="89" t="s">
        <v>1720</v>
      </c>
      <c r="U18" s="89" t="s">
        <v>1722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1719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1701</v>
      </c>
      <c r="T19" s="89" t="s">
        <v>1720</v>
      </c>
      <c r="U19" s="89" t="s">
        <v>1723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1719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1702</v>
      </c>
      <c r="T20" s="89" t="s">
        <v>1720</v>
      </c>
      <c r="U20" s="89" t="s">
        <v>1724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1719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1703</v>
      </c>
      <c r="T21" s="89" t="s">
        <v>1720</v>
      </c>
      <c r="U21" s="89" t="s">
        <v>1725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1719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1705</v>
      </c>
      <c r="T22" s="89" t="s">
        <v>1371</v>
      </c>
      <c r="U22" s="89" t="s">
        <v>1726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1441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1760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1371</v>
      </c>
      <c r="U23" s="89" t="s">
        <v>1761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2064</v>
      </c>
      <c r="AS23" s="112" t="s">
        <v>1440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1760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1371</v>
      </c>
      <c r="U24" s="89" t="s">
        <v>1762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1440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1760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1621</v>
      </c>
      <c r="T25" s="89" t="s">
        <v>1370</v>
      </c>
      <c r="U25" s="89" t="s">
        <v>1763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1760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1622</v>
      </c>
      <c r="T26" s="89" t="s">
        <v>1370</v>
      </c>
      <c r="U26" s="89" t="s">
        <v>1938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1794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1621</v>
      </c>
      <c r="T27" s="89" t="s">
        <v>1370</v>
      </c>
      <c r="U27" s="89" t="s">
        <v>1795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1794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1622</v>
      </c>
      <c r="T28" s="89" t="s">
        <v>1370</v>
      </c>
      <c r="U28" s="89" t="s">
        <v>1796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1794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1639</v>
      </c>
      <c r="T29" s="89" t="s">
        <v>1370</v>
      </c>
      <c r="U29" s="89" t="s">
        <v>1779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1794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950</v>
      </c>
      <c r="T30" s="89" t="s">
        <v>1371</v>
      </c>
      <c r="U30" s="89" t="s">
        <v>1768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1441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1794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1371</v>
      </c>
      <c r="U31" s="89" t="s">
        <v>1356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1441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1913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1370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1913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1826</v>
      </c>
      <c r="T33" s="89" t="s">
        <v>1370</v>
      </c>
      <c r="U33" s="89" t="s">
        <v>1914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1913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1872</v>
      </c>
      <c r="T34" s="89" t="s">
        <v>1370</v>
      </c>
      <c r="U34" s="89" t="s">
        <v>1915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1913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1828</v>
      </c>
      <c r="T35" s="89" t="s">
        <v>1370</v>
      </c>
      <c r="U35" s="89" t="s">
        <v>1916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1913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1830</v>
      </c>
      <c r="T36" s="89" t="s">
        <v>1370</v>
      </c>
      <c r="U36" s="89" t="s">
        <v>1917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1913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1371</v>
      </c>
      <c r="U37" s="89" t="s">
        <v>1356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1441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1974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1941</v>
      </c>
      <c r="T38" s="89" t="s">
        <v>1371</v>
      </c>
      <c r="U38" s="42" t="s">
        <v>1975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1985</v>
      </c>
      <c r="AS38" s="47" t="s">
        <v>1440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1974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1942</v>
      </c>
      <c r="T39" s="89" t="s">
        <v>1371</v>
      </c>
      <c r="U39" s="42" t="s">
        <v>1976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1984</v>
      </c>
      <c r="AS39" s="47" t="s">
        <v>1440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2008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1370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2008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1370</v>
      </c>
      <c r="U41" s="89" t="s">
        <v>2011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2008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1371</v>
      </c>
      <c r="U42" s="89" t="s">
        <v>1356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1441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2008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1372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2008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1986</v>
      </c>
      <c r="T44" s="89" t="s">
        <v>1372</v>
      </c>
      <c r="U44" s="89" t="s">
        <v>2019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2008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1992</v>
      </c>
      <c r="T45" s="89" t="s">
        <v>1372</v>
      </c>
      <c r="U45" s="89" t="s">
        <v>2020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2008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1987</v>
      </c>
      <c r="T46" s="89" t="s">
        <v>1372</v>
      </c>
      <c r="U46" s="89" t="s">
        <v>2021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2008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1988</v>
      </c>
      <c r="T47" s="89" t="s">
        <v>1372</v>
      </c>
      <c r="U47" s="89" t="s">
        <v>2022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2008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1993</v>
      </c>
      <c r="T48" s="89" t="s">
        <v>1370</v>
      </c>
      <c r="U48" s="89" t="s">
        <v>2023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2008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1994</v>
      </c>
      <c r="T49" s="89" t="s">
        <v>1370</v>
      </c>
      <c r="U49" s="89" t="s">
        <v>2024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2008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1989</v>
      </c>
      <c r="T50" s="89" t="s">
        <v>1370</v>
      </c>
      <c r="U50" s="89" t="s">
        <v>2012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2008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1990</v>
      </c>
      <c r="T51" s="89" t="s">
        <v>1370</v>
      </c>
      <c r="U51" s="89" t="s">
        <v>2013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2008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1991</v>
      </c>
      <c r="T52" s="89" t="s">
        <v>1370</v>
      </c>
      <c r="U52" s="89" t="s">
        <v>2014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2008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1995</v>
      </c>
      <c r="T53" s="89" t="s">
        <v>1370</v>
      </c>
      <c r="U53" s="89" t="s">
        <v>2015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2008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1996</v>
      </c>
      <c r="T54" s="89" t="s">
        <v>1370</v>
      </c>
      <c r="U54" s="89" t="s">
        <v>2016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2008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1997</v>
      </c>
      <c r="T55" s="89" t="s">
        <v>1370</v>
      </c>
      <c r="U55" s="89" t="s">
        <v>2017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2008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2005</v>
      </c>
      <c r="T56" s="89" t="s">
        <v>1372</v>
      </c>
      <c r="U56" s="89" t="s">
        <v>2009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2008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1998</v>
      </c>
      <c r="T57" s="89" t="s">
        <v>1372</v>
      </c>
      <c r="U57" s="89" t="s">
        <v>2018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2029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1370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2029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1371</v>
      </c>
      <c r="U59" s="89" t="s">
        <v>1356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1441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2029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1372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2029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1720</v>
      </c>
      <c r="T61" s="89" t="s">
        <v>1720</v>
      </c>
      <c r="U61" s="89" t="s">
        <v>2030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2020-07-14T08:28:59Z</dcterms:modified>
</cp:coreProperties>
</file>