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r:id="rId4"/>
    <sheet name="Table Seed Map" sheetId="21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62" i="24"/>
  <c r="C62"/>
  <c r="A61"/>
  <c r="C61"/>
  <c r="A60"/>
  <c r="C60"/>
  <c r="A59"/>
  <c r="C59"/>
  <c r="A58"/>
  <c r="C58"/>
  <c r="A57"/>
  <c r="C57"/>
  <c r="A56"/>
  <c r="C56"/>
  <c r="A55"/>
  <c r="C55"/>
  <c r="A54"/>
  <c r="C54"/>
  <c r="A42"/>
  <c r="C42"/>
  <c r="A43"/>
  <c r="C43"/>
  <c r="A53"/>
  <c r="C53"/>
  <c r="A52"/>
  <c r="C52"/>
  <c r="A51"/>
  <c r="C51"/>
  <c r="A50"/>
  <c r="C50"/>
  <c r="A49"/>
  <c r="C49"/>
  <c r="A48"/>
  <c r="C48"/>
  <c r="A47"/>
  <c r="C47"/>
  <c r="A46"/>
  <c r="C46"/>
  <c r="A45"/>
  <c r="C45"/>
  <c r="A44"/>
  <c r="C44"/>
  <c r="A41"/>
  <c r="C41"/>
  <c r="A40"/>
  <c r="C40"/>
  <c r="A39"/>
  <c r="C39"/>
  <c r="A38"/>
  <c r="C38"/>
  <c r="A37"/>
  <c r="C37"/>
  <c r="A34"/>
  <c r="A35"/>
  <c r="A36"/>
  <c r="C34"/>
  <c r="C35"/>
  <c r="C36"/>
  <c r="C45" i="21"/>
  <c r="C46"/>
  <c r="D45"/>
  <c r="D46"/>
  <c r="J45"/>
  <c r="J46"/>
  <c r="K45"/>
  <c r="K46"/>
  <c r="C44"/>
  <c r="D44"/>
  <c r="J44"/>
  <c r="K44"/>
  <c r="K2" l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J2" l="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AE7" i="27"/>
  <c r="AF7"/>
  <c r="AI7"/>
  <c r="AJ7"/>
  <c r="B14"/>
  <c r="D14"/>
  <c r="M14" s="1"/>
  <c r="Q14"/>
  <c r="R14"/>
  <c r="S14"/>
  <c r="AV15" i="28"/>
  <c r="AV14"/>
  <c r="AV13"/>
  <c r="AH11"/>
  <c r="AH10"/>
  <c r="A7"/>
  <c r="C7"/>
  <c r="D7"/>
  <c r="K7" s="1"/>
  <c r="Y14" i="27" l="1"/>
  <c r="AH2" i="28"/>
  <c r="AH3"/>
  <c r="AH4"/>
  <c r="AH5"/>
  <c r="AH6"/>
  <c r="AH7"/>
  <c r="AH8"/>
  <c r="AH9"/>
  <c r="AF11" l="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58" i="3"/>
  <c r="D358"/>
  <c r="E358"/>
  <c r="F358"/>
  <c r="G358"/>
  <c r="H358"/>
  <c r="I358"/>
  <c r="J358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F25" i="26"/>
  <c r="G25" s="1"/>
  <c r="G26"/>
  <c r="G27"/>
  <c r="F28"/>
  <c r="G28" s="1"/>
  <c r="F29"/>
  <c r="G29" s="1"/>
  <c r="F30"/>
  <c r="G30" s="1"/>
  <c r="K358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BJ5" i="9"/>
  <c r="O10"/>
  <c r="Q10" s="1"/>
  <c r="AY10" s="1"/>
  <c r="P10"/>
  <c r="AE10"/>
  <c r="AJ10"/>
  <c r="AT10"/>
  <c r="O9"/>
  <c r="Q9" s="1"/>
  <c r="AN9" s="1"/>
  <c r="P9"/>
  <c r="AE9"/>
  <c r="AJ9"/>
  <c r="AT9"/>
  <c r="O8"/>
  <c r="Q8" s="1"/>
  <c r="AN8" s="1"/>
  <c r="P8"/>
  <c r="AE8"/>
  <c r="AJ8"/>
  <c r="AT8"/>
  <c r="O7"/>
  <c r="Q7" s="1"/>
  <c r="AN7" s="1"/>
  <c r="P7"/>
  <c r="AE7"/>
  <c r="AJ7"/>
  <c r="AT7"/>
  <c r="B5"/>
  <c r="V2" i="14"/>
  <c r="T4"/>
  <c r="U4"/>
  <c r="T3"/>
  <c r="U3"/>
  <c r="AY8" i="9" l="1"/>
  <c r="M10"/>
  <c r="AY9"/>
  <c r="AY7"/>
  <c r="AN10"/>
  <c r="AD10"/>
  <c r="M9"/>
  <c r="AD9"/>
  <c r="M8"/>
  <c r="AD8"/>
  <c r="M7"/>
  <c r="AD7"/>
  <c r="AJ2" i="27" l="1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Q6" s="1"/>
  <c r="P6"/>
  <c r="AE6"/>
  <c r="AJ6"/>
  <c r="AT6"/>
  <c r="O5"/>
  <c r="Q5" s="1"/>
  <c r="P5"/>
  <c r="AE5"/>
  <c r="AJ5"/>
  <c r="AT5"/>
  <c r="B7" i="27"/>
  <c r="D7"/>
  <c r="Q7"/>
  <c r="R7"/>
  <c r="S7"/>
  <c r="C4" i="29"/>
  <c r="AN5" i="9" l="1"/>
  <c r="AY5"/>
  <c r="AN6"/>
  <c r="AY6"/>
  <c r="M6"/>
  <c r="M7" i="27"/>
  <c r="AD6" i="9"/>
  <c r="AD5"/>
  <c r="M5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M3" l="1"/>
  <c r="M4"/>
  <c r="M5"/>
  <c r="M6"/>
  <c r="Y6"/>
  <c r="Y5"/>
  <c r="Y4"/>
  <c r="Y3"/>
  <c r="A6" i="24" l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A5"/>
  <c r="C5"/>
  <c r="A4"/>
  <c r="C4"/>
  <c r="A3"/>
  <c r="C3"/>
  <c r="A2"/>
  <c r="C2"/>
  <c r="R2" i="9" l="1"/>
  <c r="AX2" s="1"/>
  <c r="O2" l="1"/>
  <c r="M2" s="1"/>
  <c r="O3"/>
  <c r="M3" s="1"/>
  <c r="O4"/>
  <c r="M4" s="1"/>
  <c r="Q2" l="1"/>
  <c r="AY2" s="1"/>
  <c r="Q3"/>
  <c r="AY3" s="1"/>
  <c r="Q4"/>
  <c r="AY4" s="1"/>
  <c r="BJ4"/>
  <c r="AD2" l="1"/>
  <c r="AN2"/>
  <c r="AD4"/>
  <c r="AN4"/>
  <c r="AD3"/>
  <c r="AN3"/>
  <c r="BJ3"/>
  <c r="P4"/>
  <c r="AE4"/>
  <c r="AJ4"/>
  <c r="AT4"/>
  <c r="P3"/>
  <c r="AE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N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N38" l="1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N44" s="1"/>
  <c r="G44"/>
  <c r="G43"/>
  <c r="D42"/>
  <c r="N42" s="1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2" i="3"/>
  <c r="D362"/>
  <c r="E362"/>
  <c r="F362"/>
  <c r="G362"/>
  <c r="H362"/>
  <c r="I362"/>
  <c r="J362"/>
  <c r="C355"/>
  <c r="D355"/>
  <c r="E355"/>
  <c r="F355"/>
  <c r="G355"/>
  <c r="H355"/>
  <c r="I355"/>
  <c r="J355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J241" i="2"/>
  <c r="C356" i="3"/>
  <c r="D356"/>
  <c r="E356"/>
  <c r="F356"/>
  <c r="G356"/>
  <c r="H356"/>
  <c r="I356"/>
  <c r="J356"/>
  <c r="C354"/>
  <c r="D354"/>
  <c r="E354"/>
  <c r="F354"/>
  <c r="G354"/>
  <c r="H354"/>
  <c r="I354"/>
  <c r="J354"/>
  <c r="J12" i="2"/>
  <c r="C353" i="3"/>
  <c r="D353"/>
  <c r="E353"/>
  <c r="F353"/>
  <c r="G353"/>
  <c r="H353"/>
  <c r="I353"/>
  <c r="J353"/>
  <c r="J10" i="2"/>
  <c r="C352" i="3"/>
  <c r="D352"/>
  <c r="E352"/>
  <c r="F352"/>
  <c r="G352"/>
  <c r="H352"/>
  <c r="I352"/>
  <c r="J352"/>
  <c r="C351"/>
  <c r="D351"/>
  <c r="E351"/>
  <c r="F351"/>
  <c r="G351"/>
  <c r="H351"/>
  <c r="I351"/>
  <c r="J351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19" i="26"/>
  <c r="C20"/>
  <c r="C21"/>
  <c r="C22"/>
  <c r="C23"/>
  <c r="D19"/>
  <c r="D20"/>
  <c r="D21"/>
  <c r="D22"/>
  <c r="D23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0"/>
  <c r="D350"/>
  <c r="E350"/>
  <c r="F350"/>
  <c r="G350"/>
  <c r="H350"/>
  <c r="I350"/>
  <c r="J350"/>
  <c r="C349"/>
  <c r="D349"/>
  <c r="E349"/>
  <c r="F349"/>
  <c r="G349"/>
  <c r="H349"/>
  <c r="I349"/>
  <c r="J349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K355" l="1"/>
  <c r="K362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0" i="3"/>
  <c r="K361"/>
  <c r="K359"/>
  <c r="K357"/>
  <c r="K356"/>
  <c r="K354"/>
  <c r="K353"/>
  <c r="K352"/>
  <c r="K351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0"/>
  <c r="K349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6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3"/>
  <c r="D143"/>
  <c r="F143"/>
  <c r="G143"/>
  <c r="H143"/>
  <c r="I143"/>
  <c r="J143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3" i="3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7"/>
  <c r="K143"/>
  <c r="K146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A2" i="9"/>
  <c r="EK2"/>
  <c r="EJ2"/>
  <c r="EI2"/>
  <c r="EH2"/>
  <c r="EG2"/>
  <c r="EF2"/>
  <c r="ED2"/>
  <c r="EC2"/>
  <c r="EB2"/>
  <c r="DN2"/>
  <c r="DZ2"/>
  <c r="C20" i="21"/>
  <c r="B2" i="19"/>
  <c r="A2"/>
  <c r="AV2" i="28"/>
  <c r="D2"/>
  <c r="DM2" i="9"/>
  <c r="DB2"/>
  <c r="DA2"/>
  <c r="S2" i="27"/>
  <c r="R2"/>
  <c r="Q2"/>
  <c r="P2"/>
  <c r="O2"/>
  <c r="J2" i="31"/>
  <c r="J3" s="1"/>
  <c r="J4" s="1"/>
  <c r="AT14" i="28" l="1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I2" i="9"/>
  <c r="AI3" s="1"/>
  <c r="AI4" s="1"/>
  <c r="AI5" s="1"/>
  <c r="AI6" s="1"/>
  <c r="AI7" s="1"/>
  <c r="AI8" s="1"/>
  <c r="AI9" s="1"/>
  <c r="AI10" s="1"/>
  <c r="AH2"/>
  <c r="AH3" s="1"/>
  <c r="AH4" s="1"/>
  <c r="AH5" s="1"/>
  <c r="AH6" s="1"/>
  <c r="AH7" s="1"/>
  <c r="AH8" s="1"/>
  <c r="AH9" s="1"/>
  <c r="AH10" s="1"/>
  <c r="AG2"/>
  <c r="AG3" s="1"/>
  <c r="AG4" s="1"/>
  <c r="AG5" s="1"/>
  <c r="AG6" s="1"/>
  <c r="AG7" s="1"/>
  <c r="AG8" s="1"/>
  <c r="AG9" s="1"/>
  <c r="AG10" s="1"/>
  <c r="AF2"/>
  <c r="AF3" s="1"/>
  <c r="AL2" i="27"/>
  <c r="AH2"/>
  <c r="AQ2"/>
  <c r="AP2"/>
  <c r="AO2"/>
  <c r="AS2" i="29"/>
  <c r="AH2"/>
  <c r="AH3" s="1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A2" i="28"/>
  <c r="C2"/>
  <c r="BS2" i="9"/>
  <c r="BX2"/>
  <c r="CE2"/>
  <c r="CG2"/>
  <c r="P2" i="19"/>
  <c r="S2"/>
  <c r="AG2" i="27"/>
  <c r="AK2"/>
  <c r="B2"/>
  <c r="BK2" i="9"/>
  <c r="BK3" s="1"/>
  <c r="BK4" s="1"/>
  <c r="BK5" s="1"/>
  <c r="BJ2"/>
  <c r="BD2"/>
  <c r="BC2"/>
  <c r="AT2"/>
  <c r="AJ2"/>
  <c r="AL10" s="1"/>
  <c r="P2"/>
  <c r="BL5" s="1"/>
  <c r="B2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Z10" i="28" l="1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A2" s="1"/>
  <c r="E2" i="29"/>
  <c r="E2" i="28"/>
  <c r="AI10"/>
  <c r="N3"/>
  <c r="W3" s="1"/>
  <c r="U3" s="1"/>
  <c r="AI11"/>
  <c r="AW15"/>
  <c r="AW13"/>
  <c r="N4"/>
  <c r="W4" s="1"/>
  <c r="U4" s="1"/>
  <c r="AW14"/>
  <c r="AH7" i="27"/>
  <c r="X6" i="14"/>
  <c r="Z6"/>
  <c r="Y6"/>
  <c r="AB7" i="27"/>
  <c r="W6" i="14"/>
  <c r="AL7" i="27"/>
  <c r="AL5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K10" i="9"/>
  <c r="AM10"/>
  <c r="AL8"/>
  <c r="AK8" s="1"/>
  <c r="AL9"/>
  <c r="AL7"/>
  <c r="AL6"/>
  <c r="AL4"/>
  <c r="AL3"/>
  <c r="AL2"/>
  <c r="AL5"/>
  <c r="C2"/>
  <c r="E2" s="1"/>
  <c r="K2" s="1"/>
  <c r="AW4" i="28"/>
  <c r="AW6"/>
  <c r="AW3"/>
  <c r="AW5"/>
  <c r="AB3" i="9"/>
  <c r="AF4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E7" i="28" s="1"/>
  <c r="C27" i="14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O2" i="9"/>
  <c r="DC2"/>
  <c r="J6" i="31"/>
  <c r="AB2" i="9"/>
  <c r="Y2" i="27"/>
  <c r="AA2" i="28"/>
  <c r="AD2"/>
  <c r="AC2"/>
  <c r="AB2"/>
  <c r="K2"/>
  <c r="BY2" i="9"/>
  <c r="BZ2"/>
  <c r="AI2" i="29"/>
  <c r="AE2"/>
  <c r="V2"/>
  <c r="Z2"/>
  <c r="AC2"/>
  <c r="AB2"/>
  <c r="AA2"/>
  <c r="AT2" i="28"/>
  <c r="AW2"/>
  <c r="AF2"/>
  <c r="AI2"/>
  <c r="W2"/>
  <c r="CH2" i="9"/>
  <c r="D2" i="19"/>
  <c r="N2" s="1"/>
  <c r="B4" i="25"/>
  <c r="E3"/>
  <c r="E2"/>
  <c r="AK7" i="27" l="1"/>
  <c r="AG7"/>
  <c r="A2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AE3" i="29"/>
  <c r="AH4"/>
  <c r="AB4" i="9"/>
  <c r="AF5"/>
  <c r="AA2"/>
  <c r="AA3"/>
  <c r="D3" i="14"/>
  <c r="H40" i="19" s="1"/>
  <c r="D20" i="14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H36" i="19" l="1"/>
  <c r="M36"/>
  <c r="V6" i="14"/>
  <c r="E14" i="27"/>
  <c r="E13"/>
  <c r="M40" i="19"/>
  <c r="AF5" i="28"/>
  <c r="AF6"/>
  <c r="M44" i="19"/>
  <c r="E6" i="28"/>
  <c r="AF4"/>
  <c r="AE4" i="29"/>
  <c r="AH5"/>
  <c r="E3"/>
  <c r="A3" s="1"/>
  <c r="E7" i="27"/>
  <c r="E4"/>
  <c r="E3"/>
  <c r="E5"/>
  <c r="E6"/>
  <c r="E8"/>
  <c r="E4" i="29"/>
  <c r="AB5" i="9"/>
  <c r="AF6"/>
  <c r="AA4"/>
  <c r="Z4" s="1"/>
  <c r="F3"/>
  <c r="A3" s="1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D5" i="29" l="1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AH6" i="29"/>
  <c r="AE6" s="1"/>
  <c r="AE5"/>
  <c r="AB6" i="9"/>
  <c r="AA6" s="1"/>
  <c r="AF7"/>
  <c r="K6" i="27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A5" i="9"/>
  <c r="AC4"/>
  <c r="A4"/>
  <c r="C4" s="1"/>
  <c r="E4" s="1"/>
  <c r="C3"/>
  <c r="E3" s="1"/>
  <c r="H4" i="19"/>
  <c r="M8"/>
  <c r="M6" i="14"/>
  <c r="M9" i="19"/>
  <c r="M4"/>
  <c r="M5"/>
  <c r="H3"/>
  <c r="J9" i="31"/>
  <c r="E4"/>
  <c r="AL6" i="27" l="1"/>
  <c r="AI5" i="29"/>
  <c r="AI6"/>
  <c r="AL3" i="27"/>
  <c r="J3" i="29"/>
  <c r="C5" i="9"/>
  <c r="E5" s="1"/>
  <c r="R8" s="1"/>
  <c r="AX8" s="1"/>
  <c r="AF7" i="28"/>
  <c r="J4" i="29"/>
  <c r="AI4"/>
  <c r="AG3"/>
  <c r="AB7" i="9"/>
  <c r="AF8"/>
  <c r="AC6"/>
  <c r="Z6"/>
  <c r="AL4" i="27"/>
  <c r="R6" i="9"/>
  <c r="AX6" s="1"/>
  <c r="R5"/>
  <c r="AX5" s="1"/>
  <c r="Z5"/>
  <c r="AC5"/>
  <c r="R4"/>
  <c r="AX4" s="1"/>
  <c r="K4"/>
  <c r="R3"/>
  <c r="AX3" s="1"/>
  <c r="K3"/>
  <c r="M3" i="19"/>
  <c r="M7" i="14"/>
  <c r="J10" i="31"/>
  <c r="AG6" i="29" l="1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A7" i="9"/>
  <c r="AC7" s="1"/>
  <c r="AB8"/>
  <c r="AA8" s="1"/>
  <c r="AF9"/>
  <c r="M8" i="14"/>
  <c r="H5" i="19"/>
  <c r="J11" i="31"/>
  <c r="AS6" i="29" l="1"/>
  <c r="AS10"/>
  <c r="AS7"/>
  <c r="AS9"/>
  <c r="AS8"/>
  <c r="AB9" i="9"/>
  <c r="AA9" s="1"/>
  <c r="AC9" s="1"/>
  <c r="AF10"/>
  <c r="AB10" s="1"/>
  <c r="Z7"/>
  <c r="Z8"/>
  <c r="AC8"/>
  <c r="M9" i="14"/>
  <c r="M18" i="19"/>
  <c r="H26"/>
  <c r="J12" i="31"/>
  <c r="AA10" i="9" l="1"/>
  <c r="Z10" s="1"/>
  <c r="Z9"/>
  <c r="H21" i="19"/>
  <c r="H23"/>
  <c r="H20"/>
  <c r="M10"/>
  <c r="H25"/>
  <c r="M15"/>
  <c r="M12"/>
  <c r="M7"/>
  <c r="M13"/>
  <c r="M6"/>
  <c r="M10" i="14"/>
  <c r="M14" i="19"/>
  <c r="M11" i="14"/>
  <c r="J13" i="31"/>
  <c r="AC10" i="9" l="1"/>
  <c r="M28" i="19"/>
  <c r="M21"/>
  <c r="H15"/>
  <c r="M27"/>
  <c r="M12" i="14"/>
  <c r="J14" i="31"/>
  <c r="D33" i="21"/>
  <c r="C33"/>
  <c r="D32"/>
  <c r="C32"/>
  <c r="M13" i="14" l="1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M14" i="14" l="1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M15" i="14" l="1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E1" i="25" l="1"/>
  <c r="B8" s="1"/>
  <c r="M16" i="14"/>
  <c r="G6" i="26"/>
  <c r="G7"/>
  <c r="G2"/>
  <c r="G4"/>
  <c r="G9"/>
  <c r="G8"/>
  <c r="G3"/>
  <c r="G5"/>
  <c r="J18" i="31"/>
  <c r="M17" i="14" l="1"/>
  <c r="J19" i="31"/>
  <c r="M18" i="14" l="1"/>
  <c r="J20" i="31"/>
  <c r="M19" i="14" l="1"/>
  <c r="J21" i="31"/>
  <c r="A2" i="26"/>
  <c r="M20" i="14" l="1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M30" i="14" l="1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5" l="1"/>
  <c r="K12"/>
  <c r="K7"/>
  <c r="K9"/>
  <c r="K8"/>
  <c r="K16"/>
  <c r="K3"/>
  <c r="K10"/>
  <c r="K15"/>
  <c r="K13"/>
  <c r="K14"/>
  <c r="K11"/>
  <c r="K4"/>
  <c r="K6"/>
  <c r="K17"/>
  <c r="K2"/>
  <c r="L2" s="1"/>
  <c r="M2" s="1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P53"/>
  <c r="P19"/>
  <c r="P57"/>
  <c r="N39"/>
  <c r="N5"/>
  <c r="P6"/>
  <c r="P27"/>
  <c r="N52"/>
  <c r="P4"/>
  <c r="N16"/>
  <c r="P54"/>
  <c r="P50"/>
  <c r="P47"/>
  <c r="P40"/>
  <c r="P31"/>
  <c r="N6"/>
  <c r="P16"/>
  <c r="N48"/>
  <c r="N23"/>
  <c r="N59"/>
  <c r="P2"/>
  <c r="P51"/>
  <c r="N45"/>
  <c r="P20"/>
  <c r="N30"/>
  <c r="P3"/>
  <c r="N3"/>
  <c r="N56"/>
  <c r="P38"/>
  <c r="P26"/>
  <c r="P58"/>
  <c r="P10"/>
  <c r="N17"/>
  <c r="P60"/>
  <c r="P18"/>
  <c r="P33"/>
  <c r="P5"/>
  <c r="P17"/>
  <c r="P7"/>
  <c r="N37"/>
  <c r="P11"/>
  <c r="N46"/>
  <c r="N4"/>
  <c r="P35"/>
  <c r="P25"/>
  <c r="N32"/>
  <c r="N11"/>
  <c r="N12"/>
  <c r="P43"/>
  <c r="P14"/>
  <c r="P22"/>
  <c r="N34"/>
  <c r="P41"/>
  <c r="P44"/>
  <c r="N55"/>
  <c r="P8"/>
  <c r="N42"/>
  <c r="P36"/>
  <c r="P13"/>
  <c r="N29"/>
  <c r="P15"/>
  <c r="P21"/>
  <c r="N28"/>
  <c r="N9"/>
  <c r="P24"/>
  <c r="N61"/>
  <c r="P49"/>
  <c r="O7" i="27" l="1"/>
  <c r="O5"/>
  <c r="O3"/>
  <c r="O12" i="31"/>
  <c r="O16"/>
  <c r="O17"/>
  <c r="O11"/>
  <c r="O9"/>
  <c r="O3"/>
  <c r="O8" i="27" s="1"/>
  <c r="O6" i="31"/>
  <c r="O5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K63"/>
  <c r="L63" s="1"/>
  <c r="J64"/>
  <c r="N60"/>
  <c r="P30"/>
  <c r="N24"/>
  <c r="N36"/>
  <c r="N21"/>
  <c r="P23"/>
  <c r="N33"/>
  <c r="N25"/>
  <c r="N15"/>
  <c r="P61"/>
  <c r="N47"/>
  <c r="N20"/>
  <c r="N31"/>
  <c r="N43"/>
  <c r="P37"/>
  <c r="N58"/>
  <c r="P12"/>
  <c r="N54"/>
  <c r="P29"/>
  <c r="N49"/>
  <c r="P39"/>
  <c r="N38"/>
  <c r="N19"/>
  <c r="N13"/>
  <c r="P48"/>
  <c r="N26"/>
  <c r="P59"/>
  <c r="N57"/>
  <c r="P32"/>
  <c r="N51"/>
  <c r="N10"/>
  <c r="N62"/>
  <c r="N50"/>
  <c r="N35"/>
  <c r="N27"/>
  <c r="N14"/>
  <c r="N18"/>
  <c r="P9"/>
  <c r="P56"/>
  <c r="P28"/>
  <c r="P45"/>
  <c r="N7"/>
  <c r="P34"/>
  <c r="N41"/>
  <c r="P42"/>
  <c r="P55"/>
  <c r="N53"/>
  <c r="N44"/>
  <c r="N40"/>
  <c r="N8"/>
  <c r="P52"/>
  <c r="N22"/>
  <c r="P46"/>
  <c r="O12" i="27" l="1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K64"/>
  <c r="L64" s="1"/>
  <c r="J65"/>
  <c r="N63"/>
  <c r="P62"/>
  <c r="P14" i="27" l="1"/>
  <c r="O14"/>
  <c r="O13"/>
  <c r="P12"/>
  <c r="O11"/>
  <c r="O63" i="31"/>
  <c r="M64"/>
  <c r="K65"/>
  <c r="L65" s="1"/>
  <c r="J66"/>
  <c r="P63"/>
  <c r="P64"/>
  <c r="M65" l="1"/>
  <c r="K66"/>
  <c r="L66" s="1"/>
  <c r="J67"/>
  <c r="N64"/>
  <c r="N65"/>
  <c r="O64" l="1"/>
  <c r="O65"/>
  <c r="M66"/>
  <c r="K67"/>
  <c r="L67" s="1"/>
  <c r="J68"/>
  <c r="P65"/>
  <c r="N66"/>
  <c r="O66" l="1"/>
  <c r="M67"/>
  <c r="K68"/>
  <c r="L68" s="1"/>
  <c r="J69"/>
  <c r="P66"/>
  <c r="N67"/>
  <c r="O67" l="1"/>
  <c r="M68"/>
  <c r="K69"/>
  <c r="L69" s="1"/>
  <c r="J70"/>
  <c r="P67"/>
  <c r="N68"/>
  <c r="O68" l="1"/>
  <c r="M69"/>
  <c r="K70"/>
  <c r="L70" s="1"/>
  <c r="J71"/>
  <c r="P68"/>
  <c r="N69"/>
  <c r="O69" l="1"/>
  <c r="M70"/>
  <c r="K71"/>
  <c r="L71" s="1"/>
  <c r="J72"/>
  <c r="P69"/>
  <c r="N70"/>
  <c r="O70" l="1"/>
  <c r="M71"/>
  <c r="K72"/>
  <c r="L72" s="1"/>
  <c r="J73"/>
  <c r="P70"/>
  <c r="N71"/>
  <c r="O71" l="1"/>
  <c r="M72"/>
  <c r="K73"/>
  <c r="L73" s="1"/>
  <c r="J74"/>
  <c r="P71"/>
  <c r="N72"/>
  <c r="O72" l="1"/>
  <c r="M73"/>
  <c r="K74"/>
  <c r="L74" s="1"/>
  <c r="J75"/>
  <c r="P72"/>
  <c r="N73"/>
  <c r="O73" l="1"/>
  <c r="M74"/>
  <c r="K75"/>
  <c r="L75" s="1"/>
  <c r="J76"/>
  <c r="P73"/>
  <c r="N74"/>
  <c r="O74" l="1"/>
  <c r="M75"/>
  <c r="K76"/>
  <c r="L76" s="1"/>
  <c r="J77"/>
  <c r="P74"/>
  <c r="N75"/>
  <c r="O75" l="1"/>
  <c r="M76"/>
  <c r="K77"/>
  <c r="L77" s="1"/>
  <c r="J78"/>
  <c r="P75"/>
  <c r="N76"/>
  <c r="O76" l="1"/>
  <c r="M77"/>
  <c r="K78"/>
  <c r="L78" s="1"/>
  <c r="J79"/>
  <c r="P76"/>
  <c r="N77"/>
  <c r="O77" l="1"/>
  <c r="M78"/>
  <c r="K79"/>
  <c r="L79" s="1"/>
  <c r="J80"/>
  <c r="P77"/>
  <c r="N78"/>
  <c r="O78" l="1"/>
  <c r="M79"/>
  <c r="K80"/>
  <c r="L80" s="1"/>
  <c r="J81"/>
  <c r="P78"/>
  <c r="N79"/>
  <c r="O79" l="1"/>
  <c r="M80"/>
  <c r="K81"/>
  <c r="L81" s="1"/>
  <c r="J82"/>
  <c r="P79"/>
  <c r="N80"/>
  <c r="O80" l="1"/>
  <c r="M81"/>
  <c r="K82"/>
  <c r="L82" s="1"/>
  <c r="J83"/>
  <c r="P80"/>
  <c r="N81"/>
  <c r="O81" l="1"/>
  <c r="M82"/>
  <c r="K83"/>
  <c r="L83" s="1"/>
  <c r="J84"/>
  <c r="P81"/>
  <c r="N82"/>
  <c r="O82" l="1"/>
  <c r="M83"/>
  <c r="K84"/>
  <c r="L84" s="1"/>
  <c r="J85"/>
  <c r="P82"/>
  <c r="N83"/>
  <c r="O83" l="1"/>
  <c r="M84"/>
  <c r="K85"/>
  <c r="L85" s="1"/>
  <c r="J86"/>
  <c r="P83"/>
  <c r="N84"/>
  <c r="O84" l="1"/>
  <c r="M85"/>
  <c r="K86"/>
  <c r="L86" s="1"/>
  <c r="J87"/>
  <c r="P84"/>
  <c r="N85"/>
  <c r="O85" l="1"/>
  <c r="M86"/>
  <c r="K87"/>
  <c r="L87" s="1"/>
  <c r="J88"/>
  <c r="P85"/>
  <c r="N86"/>
  <c r="O86" l="1"/>
  <c r="M87"/>
  <c r="K88"/>
  <c r="L88" s="1"/>
  <c r="J89"/>
  <c r="P86"/>
  <c r="N87"/>
  <c r="O87" l="1"/>
  <c r="M88"/>
  <c r="K89"/>
  <c r="L89" s="1"/>
  <c r="J90"/>
  <c r="P87"/>
  <c r="N88"/>
  <c r="O88" l="1"/>
  <c r="M89"/>
  <c r="K90"/>
  <c r="L90" s="1"/>
  <c r="J91"/>
  <c r="P88"/>
  <c r="N89"/>
  <c r="O89" l="1"/>
  <c r="M90"/>
  <c r="K91"/>
  <c r="L91" s="1"/>
  <c r="J92"/>
  <c r="P89"/>
  <c r="N90"/>
  <c r="O90" l="1"/>
  <c r="M91"/>
  <c r="K92"/>
  <c r="L92" s="1"/>
  <c r="J93"/>
  <c r="P90"/>
  <c r="N91"/>
  <c r="O91" l="1"/>
  <c r="M92"/>
  <c r="K93"/>
  <c r="L93" s="1"/>
  <c r="J94"/>
  <c r="P91"/>
  <c r="N92"/>
  <c r="O92" l="1"/>
  <c r="M93"/>
  <c r="K94"/>
  <c r="L94" s="1"/>
  <c r="J95"/>
  <c r="P92"/>
  <c r="N93"/>
  <c r="O93" l="1"/>
  <c r="M94"/>
  <c r="K95"/>
  <c r="L95" s="1"/>
  <c r="J96"/>
  <c r="P93"/>
  <c r="N94"/>
  <c r="O94" l="1"/>
  <c r="M95"/>
  <c r="K96"/>
  <c r="L96" s="1"/>
  <c r="J97"/>
  <c r="P94"/>
  <c r="N95"/>
  <c r="O95" l="1"/>
  <c r="M96"/>
  <c r="K97"/>
  <c r="L97" s="1"/>
  <c r="J98"/>
  <c r="P95"/>
  <c r="N96"/>
  <c r="O96" l="1"/>
  <c r="M97"/>
  <c r="K98"/>
  <c r="L98" s="1"/>
  <c r="J99"/>
  <c r="P96"/>
  <c r="N97"/>
  <c r="O97" l="1"/>
  <c r="M98"/>
  <c r="K99"/>
  <c r="L99" s="1"/>
  <c r="J100"/>
  <c r="P97"/>
  <c r="N98"/>
  <c r="O98" l="1"/>
  <c r="M99"/>
  <c r="K100"/>
  <c r="L100" s="1"/>
  <c r="J101"/>
  <c r="P98"/>
  <c r="N99"/>
  <c r="O99" l="1"/>
  <c r="M100"/>
  <c r="K101"/>
  <c r="L101" s="1"/>
  <c r="J102"/>
  <c r="P99"/>
  <c r="N100"/>
  <c r="O100" l="1"/>
  <c r="M101"/>
  <c r="K102"/>
  <c r="L102" s="1"/>
  <c r="J103"/>
  <c r="P100"/>
  <c r="N101"/>
  <c r="O101" l="1"/>
  <c r="M102"/>
  <c r="K103"/>
  <c r="L103" s="1"/>
  <c r="J104"/>
  <c r="P101"/>
  <c r="N102"/>
  <c r="O102" l="1"/>
  <c r="M103"/>
  <c r="K104"/>
  <c r="L104" s="1"/>
  <c r="J105"/>
  <c r="P102"/>
  <c r="N103"/>
  <c r="O103" l="1"/>
  <c r="M104"/>
  <c r="K105"/>
  <c r="L105" s="1"/>
  <c r="J106"/>
  <c r="P103"/>
  <c r="N104"/>
  <c r="O104" l="1"/>
  <c r="M105"/>
  <c r="K106"/>
  <c r="L106" s="1"/>
  <c r="J107"/>
  <c r="P104"/>
  <c r="N105"/>
  <c r="O105" l="1"/>
  <c r="M106"/>
  <c r="K107"/>
  <c r="L107" s="1"/>
  <c r="J108"/>
  <c r="P105"/>
  <c r="N106"/>
  <c r="O106" l="1"/>
  <c r="M107"/>
  <c r="K108"/>
  <c r="L108" s="1"/>
  <c r="J109"/>
  <c r="P106"/>
  <c r="N107"/>
  <c r="O107" l="1"/>
  <c r="M108"/>
  <c r="K109"/>
  <c r="L109" s="1"/>
  <c r="J110"/>
  <c r="P107"/>
  <c r="N108"/>
  <c r="O108" l="1"/>
  <c r="M109"/>
  <c r="K110"/>
  <c r="L110" s="1"/>
  <c r="J111"/>
  <c r="P108"/>
  <c r="N109"/>
  <c r="O109" l="1"/>
  <c r="M110"/>
  <c r="K111"/>
  <c r="L111" s="1"/>
  <c r="J112"/>
  <c r="P109"/>
  <c r="N110"/>
  <c r="O110" l="1"/>
  <c r="M111"/>
  <c r="K112"/>
  <c r="L112" s="1"/>
  <c r="J113"/>
  <c r="P110"/>
  <c r="N111"/>
  <c r="O111" l="1"/>
  <c r="M112"/>
  <c r="K113"/>
  <c r="L113" s="1"/>
  <c r="J114"/>
  <c r="P111"/>
  <c r="N112"/>
  <c r="O112" l="1"/>
  <c r="M113"/>
  <c r="K114"/>
  <c r="L114" s="1"/>
  <c r="J115"/>
  <c r="P112"/>
  <c r="N113"/>
  <c r="O113" l="1"/>
  <c r="M114"/>
  <c r="K115"/>
  <c r="L115" s="1"/>
  <c r="J116"/>
  <c r="P113"/>
  <c r="N114"/>
  <c r="O114" l="1"/>
  <c r="M115"/>
  <c r="K116"/>
  <c r="L116" s="1"/>
  <c r="J117"/>
  <c r="P114"/>
  <c r="N115"/>
  <c r="O115" l="1"/>
  <c r="M116"/>
  <c r="K117"/>
  <c r="L117" s="1"/>
  <c r="J118"/>
  <c r="P115"/>
  <c r="N116"/>
  <c r="O116" l="1"/>
  <c r="M117"/>
  <c r="K118"/>
  <c r="L118" s="1"/>
  <c r="J119"/>
  <c r="P116"/>
  <c r="N117"/>
  <c r="O117" l="1"/>
  <c r="M118"/>
  <c r="K119"/>
  <c r="L119" s="1"/>
  <c r="J120"/>
  <c r="P117"/>
  <c r="N118"/>
  <c r="O118" l="1"/>
  <c r="M119"/>
  <c r="K120"/>
  <c r="L120" s="1"/>
  <c r="J121"/>
  <c r="P118"/>
  <c r="N119"/>
  <c r="O119" l="1"/>
  <c r="M120"/>
  <c r="K121"/>
  <c r="L121" s="1"/>
  <c r="J122"/>
  <c r="P119"/>
  <c r="N120"/>
  <c r="O120" l="1"/>
  <c r="M121"/>
  <c r="K122"/>
  <c r="L122" s="1"/>
  <c r="J123"/>
  <c r="P120"/>
  <c r="N121"/>
  <c r="O121" l="1"/>
  <c r="M122"/>
  <c r="K123"/>
  <c r="L123" s="1"/>
  <c r="J124"/>
  <c r="P121"/>
  <c r="N122"/>
  <c r="O122" l="1"/>
  <c r="M123"/>
  <c r="K124"/>
  <c r="L124" s="1"/>
  <c r="J125"/>
  <c r="P122"/>
  <c r="N123"/>
  <c r="O123" l="1"/>
  <c r="M124"/>
  <c r="K125"/>
  <c r="L125" s="1"/>
  <c r="J126"/>
  <c r="P123"/>
  <c r="N124"/>
  <c r="O124" l="1"/>
  <c r="M125"/>
  <c r="K126"/>
  <c r="L126" s="1"/>
  <c r="J127"/>
  <c r="P124"/>
  <c r="N125"/>
  <c r="O125" l="1"/>
  <c r="M126"/>
  <c r="K127"/>
  <c r="L127" s="1"/>
  <c r="J128"/>
  <c r="P125"/>
  <c r="N126"/>
  <c r="O126" l="1"/>
  <c r="M127"/>
  <c r="K128"/>
  <c r="L128" s="1"/>
  <c r="J129"/>
  <c r="P126"/>
  <c r="N127"/>
  <c r="O127" l="1"/>
  <c r="M128"/>
  <c r="K129"/>
  <c r="L129" s="1"/>
  <c r="J130"/>
  <c r="P127"/>
  <c r="N128"/>
  <c r="O128" l="1"/>
  <c r="M129"/>
  <c r="K130"/>
  <c r="L130" s="1"/>
  <c r="J131"/>
  <c r="P128"/>
  <c r="N129"/>
  <c r="O129" l="1"/>
  <c r="M130"/>
  <c r="K131"/>
  <c r="L131" s="1"/>
  <c r="J132"/>
  <c r="P129"/>
  <c r="N130"/>
  <c r="O130" l="1"/>
  <c r="M131"/>
  <c r="K132"/>
  <c r="L132" s="1"/>
  <c r="J133"/>
  <c r="P130"/>
  <c r="N131"/>
  <c r="O131" l="1"/>
  <c r="M132"/>
  <c r="K133"/>
  <c r="L133" s="1"/>
  <c r="J134"/>
  <c r="P131"/>
  <c r="N132"/>
  <c r="O132" l="1"/>
  <c r="M133"/>
  <c r="K134"/>
  <c r="L134" s="1"/>
  <c r="J135"/>
  <c r="P132"/>
  <c r="N133"/>
  <c r="O133" l="1"/>
  <c r="M134"/>
  <c r="K135"/>
  <c r="L135" s="1"/>
  <c r="J136"/>
  <c r="P133"/>
  <c r="N134"/>
  <c r="O134" l="1"/>
  <c r="M135"/>
  <c r="K136"/>
  <c r="L136" s="1"/>
  <c r="J137"/>
  <c r="P134"/>
  <c r="N135"/>
  <c r="O135" l="1"/>
  <c r="M136"/>
  <c r="K137"/>
  <c r="L137" s="1"/>
  <c r="J138"/>
  <c r="P135"/>
  <c r="N136"/>
  <c r="O136" l="1"/>
  <c r="M137"/>
  <c r="K138"/>
  <c r="L138" s="1"/>
  <c r="J139"/>
  <c r="P136"/>
  <c r="N137"/>
  <c r="O137" l="1"/>
  <c r="M138"/>
  <c r="K139"/>
  <c r="L139" s="1"/>
  <c r="J140"/>
  <c r="P137"/>
  <c r="N138"/>
  <c r="O138" l="1"/>
  <c r="M139"/>
  <c r="K140"/>
  <c r="L140" s="1"/>
  <c r="J141"/>
  <c r="P138"/>
  <c r="N139"/>
  <c r="O139" l="1"/>
  <c r="M140"/>
  <c r="K141"/>
  <c r="L141" s="1"/>
  <c r="J142"/>
  <c r="P139"/>
  <c r="N140"/>
  <c r="O140" l="1"/>
  <c r="M141"/>
  <c r="K142"/>
  <c r="L142" s="1"/>
  <c r="J143"/>
  <c r="P140"/>
  <c r="N141"/>
  <c r="O141" l="1"/>
  <c r="M142"/>
  <c r="K143"/>
  <c r="L143" s="1"/>
  <c r="J144"/>
  <c r="P141"/>
  <c r="N142"/>
  <c r="O142" l="1"/>
  <c r="M143"/>
  <c r="K144"/>
  <c r="L144" s="1"/>
  <c r="J145"/>
  <c r="P142"/>
  <c r="N143"/>
  <c r="O143" l="1"/>
  <c r="M144"/>
  <c r="K145"/>
  <c r="L145" s="1"/>
  <c r="J146"/>
  <c r="P143"/>
  <c r="N144"/>
  <c r="O144" l="1"/>
  <c r="M145"/>
  <c r="K146"/>
  <c r="L146" s="1"/>
  <c r="J147"/>
  <c r="P144"/>
  <c r="N145"/>
  <c r="O145" l="1"/>
  <c r="M146"/>
  <c r="K147"/>
  <c r="L147" s="1"/>
  <c r="J148"/>
  <c r="P145"/>
  <c r="N146"/>
  <c r="O146" l="1"/>
  <c r="M147"/>
  <c r="K148"/>
  <c r="L148" s="1"/>
  <c r="J149"/>
  <c r="P146"/>
  <c r="P147"/>
  <c r="M148" l="1"/>
  <c r="K149"/>
  <c r="L149" s="1"/>
  <c r="J150"/>
  <c r="N147"/>
  <c r="N148"/>
  <c r="O147" l="1"/>
  <c r="O148"/>
  <c r="M149"/>
  <c r="K150"/>
  <c r="L150" s="1"/>
  <c r="J151"/>
  <c r="P148"/>
  <c r="N149"/>
  <c r="O149" l="1"/>
  <c r="M150"/>
  <c r="K151"/>
  <c r="L151" s="1"/>
  <c r="J152"/>
  <c r="P149"/>
  <c r="N150"/>
  <c r="O150" l="1"/>
  <c r="M151"/>
  <c r="K152"/>
  <c r="L152" s="1"/>
  <c r="J153"/>
  <c r="P150"/>
  <c r="N151"/>
  <c r="O151" l="1"/>
  <c r="M152"/>
  <c r="K153"/>
  <c r="L153" s="1"/>
  <c r="J154"/>
  <c r="P151"/>
  <c r="N152"/>
  <c r="O152" l="1"/>
  <c r="M153"/>
  <c r="K154"/>
  <c r="L154" s="1"/>
  <c r="J155"/>
  <c r="P152"/>
  <c r="N153"/>
  <c r="O153" l="1"/>
  <c r="M154"/>
  <c r="K155"/>
  <c r="L155" s="1"/>
  <c r="J156"/>
  <c r="P153"/>
  <c r="N154"/>
  <c r="O154" l="1"/>
  <c r="M155"/>
  <c r="K156"/>
  <c r="L156" s="1"/>
  <c r="J157"/>
  <c r="P154"/>
  <c r="N155"/>
  <c r="O155" l="1"/>
  <c r="M156"/>
  <c r="K157"/>
  <c r="L157" s="1"/>
  <c r="J158"/>
  <c r="P155"/>
  <c r="N156"/>
  <c r="O156" l="1"/>
  <c r="M157"/>
  <c r="K158"/>
  <c r="L158" s="1"/>
  <c r="J159"/>
  <c r="P156"/>
  <c r="N157"/>
  <c r="O157" l="1"/>
  <c r="M158"/>
  <c r="K159"/>
  <c r="L159" s="1"/>
  <c r="J160"/>
  <c r="P157"/>
  <c r="N158"/>
  <c r="O158" l="1"/>
  <c r="M159"/>
  <c r="K160"/>
  <c r="L160" s="1"/>
  <c r="J161"/>
  <c r="P158"/>
  <c r="N159"/>
  <c r="O159" l="1"/>
  <c r="M160"/>
  <c r="K161"/>
  <c r="L161" s="1"/>
  <c r="J162"/>
  <c r="P159"/>
  <c r="N160"/>
  <c r="O160" l="1"/>
  <c r="M161"/>
  <c r="K162"/>
  <c r="L162" s="1"/>
  <c r="J163"/>
  <c r="P160"/>
  <c r="N161"/>
  <c r="O161" l="1"/>
  <c r="M162"/>
  <c r="K163"/>
  <c r="L163" s="1"/>
  <c r="J164"/>
  <c r="P161"/>
  <c r="N162"/>
  <c r="O162" l="1"/>
  <c r="M163"/>
  <c r="K164"/>
  <c r="L164" s="1"/>
  <c r="J165"/>
  <c r="P162"/>
  <c r="N163"/>
  <c r="O163" l="1"/>
  <c r="M164"/>
  <c r="K165"/>
  <c r="L165" s="1"/>
  <c r="J166"/>
  <c r="P163"/>
  <c r="N164"/>
  <c r="O164" l="1"/>
  <c r="M165"/>
  <c r="K166"/>
  <c r="L166" s="1"/>
  <c r="J167"/>
  <c r="P164"/>
  <c r="N165"/>
  <c r="O165" l="1"/>
  <c r="M166"/>
  <c r="K167"/>
  <c r="L167" s="1"/>
  <c r="J168"/>
  <c r="P165"/>
  <c r="N166"/>
  <c r="O166" l="1"/>
  <c r="M167"/>
  <c r="K168"/>
  <c r="L168" s="1"/>
  <c r="J169"/>
  <c r="P166"/>
  <c r="N167"/>
  <c r="O167" l="1"/>
  <c r="M168"/>
  <c r="K169"/>
  <c r="L169" s="1"/>
  <c r="J170"/>
  <c r="P167"/>
  <c r="N168"/>
  <c r="O168" l="1"/>
  <c r="M169"/>
  <c r="K170"/>
  <c r="L170" s="1"/>
  <c r="J171"/>
  <c r="P168"/>
  <c r="N169"/>
  <c r="O169" l="1"/>
  <c r="M170"/>
  <c r="K171"/>
  <c r="L171" s="1"/>
  <c r="J172"/>
  <c r="P169"/>
  <c r="N170"/>
  <c r="O170" l="1"/>
  <c r="M171"/>
  <c r="K172"/>
  <c r="L172" s="1"/>
  <c r="J173"/>
  <c r="P170"/>
  <c r="N171"/>
  <c r="O171" l="1"/>
  <c r="M172"/>
  <c r="K173"/>
  <c r="L173" s="1"/>
  <c r="J174"/>
  <c r="P171"/>
  <c r="N172"/>
  <c r="O172" l="1"/>
  <c r="M173"/>
  <c r="K174"/>
  <c r="L174" s="1"/>
  <c r="J175"/>
  <c r="P172"/>
  <c r="N173"/>
  <c r="O173" l="1"/>
  <c r="M174"/>
  <c r="K175"/>
  <c r="L175" s="1"/>
  <c r="J176"/>
  <c r="P173"/>
  <c r="N174"/>
  <c r="O174" l="1"/>
  <c r="M175"/>
  <c r="K176"/>
  <c r="L176" s="1"/>
  <c r="J177"/>
  <c r="P174"/>
  <c r="N175"/>
  <c r="O175" l="1"/>
  <c r="M176"/>
  <c r="K177"/>
  <c r="L177" s="1"/>
  <c r="J178"/>
  <c r="P175"/>
  <c r="N176"/>
  <c r="O176" l="1"/>
  <c r="M177"/>
  <c r="K178"/>
  <c r="L178" s="1"/>
  <c r="J179"/>
  <c r="P176"/>
  <c r="N177"/>
  <c r="O177" l="1"/>
  <c r="M178"/>
  <c r="K179"/>
  <c r="L179" s="1"/>
  <c r="J180"/>
  <c r="P177"/>
  <c r="N178"/>
  <c r="O178" l="1"/>
  <c r="M179"/>
  <c r="K180"/>
  <c r="L180" s="1"/>
  <c r="J181"/>
  <c r="P178"/>
  <c r="N179"/>
  <c r="O179" l="1"/>
  <c r="M180"/>
  <c r="K181"/>
  <c r="L181" s="1"/>
  <c r="J182"/>
  <c r="P179"/>
  <c r="N180"/>
  <c r="O180" l="1"/>
  <c r="M181"/>
  <c r="K182"/>
  <c r="L182" s="1"/>
  <c r="J183"/>
  <c r="P180"/>
  <c r="N181"/>
  <c r="O181" l="1"/>
  <c r="M182"/>
  <c r="K183"/>
  <c r="L183" s="1"/>
  <c r="J184"/>
  <c r="P181"/>
  <c r="N182"/>
  <c r="O182" l="1"/>
  <c r="M183"/>
  <c r="K184"/>
  <c r="L184" s="1"/>
  <c r="J185"/>
  <c r="P182"/>
  <c r="N183"/>
  <c r="O183" l="1"/>
  <c r="M184"/>
  <c r="K185"/>
  <c r="L185" s="1"/>
  <c r="J186"/>
  <c r="P183"/>
  <c r="N184"/>
  <c r="O184" l="1"/>
  <c r="M185"/>
  <c r="K186"/>
  <c r="L186" s="1"/>
  <c r="J187"/>
  <c r="P184"/>
  <c r="N185"/>
  <c r="O185" l="1"/>
  <c r="M186"/>
  <c r="K187"/>
  <c r="L187" s="1"/>
  <c r="J188"/>
  <c r="P185"/>
  <c r="N186"/>
  <c r="O186" l="1"/>
  <c r="M187"/>
  <c r="K188"/>
  <c r="L188" s="1"/>
  <c r="J189"/>
  <c r="P186"/>
  <c r="N187"/>
  <c r="O187" l="1"/>
  <c r="M188"/>
  <c r="K189"/>
  <c r="L189" s="1"/>
  <c r="J190"/>
  <c r="P187"/>
  <c r="N188"/>
  <c r="O188" l="1"/>
  <c r="M189"/>
  <c r="K190"/>
  <c r="L190" s="1"/>
  <c r="J191"/>
  <c r="P188"/>
  <c r="N189"/>
  <c r="O189" l="1"/>
  <c r="M190"/>
  <c r="K191"/>
  <c r="L191" s="1"/>
  <c r="J192"/>
  <c r="P189"/>
  <c r="N190"/>
  <c r="O190" l="1"/>
  <c r="M191"/>
  <c r="K192"/>
  <c r="L192" s="1"/>
  <c r="J193"/>
  <c r="P190"/>
  <c r="N191"/>
  <c r="O191" l="1"/>
  <c r="M192"/>
  <c r="K193"/>
  <c r="L193" s="1"/>
  <c r="J194"/>
  <c r="P191"/>
  <c r="N192"/>
  <c r="O192" l="1"/>
  <c r="M193"/>
  <c r="K194"/>
  <c r="L194" s="1"/>
  <c r="J195"/>
  <c r="P192"/>
  <c r="N193"/>
  <c r="O193" l="1"/>
  <c r="M194"/>
  <c r="K195"/>
  <c r="L195" s="1"/>
  <c r="J196"/>
  <c r="P193"/>
  <c r="N194"/>
  <c r="O194" l="1"/>
  <c r="M195"/>
  <c r="K196"/>
  <c r="L196" s="1"/>
  <c r="J197"/>
  <c r="P194"/>
  <c r="N195"/>
  <c r="O195" l="1"/>
  <c r="M196"/>
  <c r="K197"/>
  <c r="L197" s="1"/>
  <c r="J198"/>
  <c r="P195"/>
  <c r="N196"/>
  <c r="O196" l="1"/>
  <c r="M197"/>
  <c r="K198"/>
  <c r="L198" s="1"/>
  <c r="J199"/>
  <c r="P196"/>
  <c r="N197"/>
  <c r="O197" l="1"/>
  <c r="M198"/>
  <c r="K199"/>
  <c r="L199" s="1"/>
  <c r="J200"/>
  <c r="P197"/>
  <c r="N198"/>
  <c r="O198" l="1"/>
  <c r="M199"/>
  <c r="K200"/>
  <c r="L200" s="1"/>
  <c r="J201"/>
  <c r="P198"/>
  <c r="N199"/>
  <c r="O199" l="1"/>
  <c r="M200"/>
  <c r="K201"/>
  <c r="L201" s="1"/>
  <c r="J202"/>
  <c r="P199"/>
  <c r="N200"/>
  <c r="O200" l="1"/>
  <c r="M201"/>
  <c r="K202"/>
  <c r="L202" s="1"/>
  <c r="J203"/>
  <c r="P200"/>
  <c r="N201"/>
  <c r="O201" l="1"/>
  <c r="M202"/>
  <c r="K203"/>
  <c r="L203" s="1"/>
  <c r="J204"/>
  <c r="P201"/>
  <c r="N202"/>
  <c r="O202" l="1"/>
  <c r="M203"/>
  <c r="K204"/>
  <c r="L204" s="1"/>
  <c r="J205"/>
  <c r="P202"/>
  <c r="N203"/>
  <c r="O203" l="1"/>
  <c r="M204"/>
  <c r="K205"/>
  <c r="L205" s="1"/>
  <c r="J206"/>
  <c r="P203"/>
  <c r="N204"/>
  <c r="O204" l="1"/>
  <c r="M205"/>
  <c r="K206"/>
  <c r="L206" s="1"/>
  <c r="J207"/>
  <c r="P204"/>
  <c r="N205"/>
  <c r="O205" l="1"/>
  <c r="M206"/>
  <c r="K207"/>
  <c r="L207" s="1"/>
  <c r="J208"/>
  <c r="P205"/>
  <c r="N206"/>
  <c r="O206" l="1"/>
  <c r="M207"/>
  <c r="K208"/>
  <c r="L208" s="1"/>
  <c r="J209"/>
  <c r="P206"/>
  <c r="N207"/>
  <c r="O207" l="1"/>
  <c r="M208"/>
  <c r="K209"/>
  <c r="L209" s="1"/>
  <c r="J210"/>
  <c r="P207"/>
  <c r="N208"/>
  <c r="O208" l="1"/>
  <c r="M209"/>
  <c r="K210"/>
  <c r="L210" s="1"/>
  <c r="J211"/>
  <c r="P208"/>
  <c r="N209"/>
  <c r="O209" l="1"/>
  <c r="M210"/>
  <c r="K211"/>
  <c r="L211" s="1"/>
  <c r="J212"/>
  <c r="P209"/>
  <c r="N210"/>
  <c r="O210" l="1"/>
  <c r="M211"/>
  <c r="K212"/>
  <c r="L212" s="1"/>
  <c r="J213"/>
  <c r="P210"/>
  <c r="N211"/>
  <c r="O211" l="1"/>
  <c r="M212"/>
  <c r="K213"/>
  <c r="L213" s="1"/>
  <c r="J214"/>
  <c r="P211"/>
  <c r="N212"/>
  <c r="O212" l="1"/>
  <c r="M213"/>
  <c r="K214"/>
  <c r="L214" s="1"/>
  <c r="J215"/>
  <c r="P212"/>
  <c r="N213"/>
  <c r="O213" l="1"/>
  <c r="M214"/>
  <c r="K215"/>
  <c r="L215" s="1"/>
  <c r="J216"/>
  <c r="P213"/>
  <c r="N214"/>
  <c r="O214" l="1"/>
  <c r="M215"/>
  <c r="K216"/>
  <c r="L216" s="1"/>
  <c r="J217"/>
  <c r="P214"/>
  <c r="P215"/>
  <c r="M216" l="1"/>
  <c r="K217"/>
  <c r="L217" s="1"/>
  <c r="J218"/>
  <c r="N215"/>
  <c r="N216"/>
  <c r="O215" l="1"/>
  <c r="O216"/>
  <c r="M217"/>
  <c r="K218"/>
  <c r="L218" s="1"/>
  <c r="J219"/>
  <c r="P216"/>
  <c r="N217"/>
  <c r="O217" l="1"/>
  <c r="M218"/>
  <c r="K219"/>
  <c r="L219" s="1"/>
  <c r="J220"/>
  <c r="P217"/>
  <c r="N218"/>
  <c r="O218" l="1"/>
  <c r="M219"/>
  <c r="K220"/>
  <c r="L220" s="1"/>
  <c r="J221"/>
  <c r="P218"/>
  <c r="N219"/>
  <c r="O219" l="1"/>
  <c r="M220"/>
  <c r="K221"/>
  <c r="L221" s="1"/>
  <c r="J222"/>
  <c r="P219"/>
  <c r="N220"/>
  <c r="O220" l="1"/>
  <c r="M221"/>
  <c r="K222"/>
  <c r="L222" s="1"/>
  <c r="J223"/>
  <c r="P220"/>
  <c r="N221"/>
  <c r="O221" l="1"/>
  <c r="M222"/>
  <c r="K223"/>
  <c r="L223" s="1"/>
  <c r="J224"/>
  <c r="P221"/>
  <c r="N222"/>
  <c r="O222" l="1"/>
  <c r="M223"/>
  <c r="K224"/>
  <c r="L224" s="1"/>
  <c r="J225"/>
  <c r="P222"/>
  <c r="N223"/>
  <c r="O223" l="1"/>
  <c r="M224"/>
  <c r="K225"/>
  <c r="L225" s="1"/>
  <c r="J226"/>
  <c r="P223"/>
  <c r="N224"/>
  <c r="O224" l="1"/>
  <c r="M225"/>
  <c r="K226"/>
  <c r="L226" s="1"/>
  <c r="J227"/>
  <c r="P224"/>
  <c r="N225"/>
  <c r="O225" l="1"/>
  <c r="M226"/>
  <c r="K227"/>
  <c r="L227" s="1"/>
  <c r="J228"/>
  <c r="P225"/>
  <c r="N226"/>
  <c r="O226" l="1"/>
  <c r="M227"/>
  <c r="K228"/>
  <c r="L228" s="1"/>
  <c r="J229"/>
  <c r="P226"/>
  <c r="N227"/>
  <c r="O227" l="1"/>
  <c r="M228"/>
  <c r="K229"/>
  <c r="L229" s="1"/>
  <c r="J230"/>
  <c r="P227"/>
  <c r="N228"/>
  <c r="O228" l="1"/>
  <c r="M229"/>
  <c r="K230"/>
  <c r="L230" s="1"/>
  <c r="J231"/>
  <c r="P228"/>
  <c r="N229"/>
  <c r="O229" l="1"/>
  <c r="M230"/>
  <c r="K231"/>
  <c r="L231" s="1"/>
  <c r="J232"/>
  <c r="P229"/>
  <c r="N230"/>
  <c r="O230" l="1"/>
  <c r="M231"/>
  <c r="K232"/>
  <c r="L232" s="1"/>
  <c r="J233"/>
  <c r="P230"/>
  <c r="N231"/>
  <c r="O231" l="1"/>
  <c r="M232"/>
  <c r="K233"/>
  <c r="L233" s="1"/>
  <c r="J234"/>
  <c r="P231"/>
  <c r="N232"/>
  <c r="O232" l="1"/>
  <c r="M233"/>
  <c r="K234"/>
  <c r="L234" s="1"/>
  <c r="J235"/>
  <c r="P232"/>
  <c r="P233"/>
  <c r="M234" l="1"/>
  <c r="K235"/>
  <c r="L235" s="1"/>
  <c r="J236"/>
  <c r="N233"/>
  <c r="N234"/>
  <c r="O233" l="1"/>
  <c r="O234"/>
  <c r="M235"/>
  <c r="K236"/>
  <c r="L236" s="1"/>
  <c r="J237"/>
  <c r="P234"/>
  <c r="N235"/>
  <c r="O235" l="1"/>
  <c r="M236"/>
  <c r="K237"/>
  <c r="L237" s="1"/>
  <c r="J238"/>
  <c r="P235"/>
  <c r="N236"/>
  <c r="O236" l="1"/>
  <c r="M237"/>
  <c r="K238"/>
  <c r="L238" s="1"/>
  <c r="J239"/>
  <c r="P236"/>
  <c r="N237"/>
  <c r="O237" l="1"/>
  <c r="M238"/>
  <c r="K239"/>
  <c r="L239" s="1"/>
  <c r="J240"/>
  <c r="P237"/>
  <c r="N238"/>
  <c r="O238" l="1"/>
  <c r="M239"/>
  <c r="K240"/>
  <c r="L240" s="1"/>
  <c r="J241"/>
  <c r="P238"/>
  <c r="N239"/>
  <c r="O239" l="1"/>
  <c r="M240"/>
  <c r="K241"/>
  <c r="L241" s="1"/>
  <c r="J242"/>
  <c r="P239"/>
  <c r="N240"/>
  <c r="O240" l="1"/>
  <c r="M241"/>
  <c r="K242"/>
  <c r="L242" s="1"/>
  <c r="J243"/>
  <c r="P240"/>
  <c r="N241"/>
  <c r="O241" l="1"/>
  <c r="M242"/>
  <c r="K243"/>
  <c r="L243" s="1"/>
  <c r="J244"/>
  <c r="P241"/>
  <c r="N242"/>
  <c r="O242" l="1"/>
  <c r="M243"/>
  <c r="K244"/>
  <c r="L244" s="1"/>
  <c r="J245"/>
  <c r="P242"/>
  <c r="N243"/>
  <c r="O243" l="1"/>
  <c r="M244"/>
  <c r="K245"/>
  <c r="L245" s="1"/>
  <c r="J246"/>
  <c r="P243"/>
  <c r="N244"/>
  <c r="O244" l="1"/>
  <c r="M245"/>
  <c r="K246"/>
  <c r="L246" s="1"/>
  <c r="J247"/>
  <c r="P244"/>
  <c r="N245"/>
  <c r="O245" l="1"/>
  <c r="M246"/>
  <c r="K247"/>
  <c r="L247" s="1"/>
  <c r="J248"/>
  <c r="P245"/>
  <c r="N246"/>
  <c r="O246" l="1"/>
  <c r="M247"/>
  <c r="K248"/>
  <c r="L248" s="1"/>
  <c r="J249"/>
  <c r="P246"/>
  <c r="N247"/>
  <c r="O247" l="1"/>
  <c r="M248"/>
  <c r="K249"/>
  <c r="L249" s="1"/>
  <c r="J250"/>
  <c r="P247"/>
  <c r="N248"/>
  <c r="O248" l="1"/>
  <c r="M249"/>
  <c r="K250"/>
  <c r="L250" s="1"/>
  <c r="J251"/>
  <c r="P248"/>
  <c r="P249"/>
  <c r="M250" l="1"/>
  <c r="K251"/>
  <c r="L251" s="1"/>
  <c r="J252"/>
  <c r="N249"/>
  <c r="N250"/>
  <c r="O249" l="1"/>
  <c r="O250"/>
  <c r="M251"/>
  <c r="K252"/>
  <c r="L252" s="1"/>
  <c r="J253"/>
  <c r="P250"/>
  <c r="N251"/>
  <c r="O251" l="1"/>
  <c r="M252"/>
  <c r="K253"/>
  <c r="L253" s="1"/>
  <c r="J254"/>
  <c r="P251"/>
  <c r="N252"/>
  <c r="O252" l="1"/>
  <c r="M253"/>
  <c r="K254"/>
  <c r="L254" s="1"/>
  <c r="J255"/>
  <c r="P252"/>
  <c r="N253"/>
  <c r="O253" l="1"/>
  <c r="M254"/>
  <c r="K255"/>
  <c r="L255" s="1"/>
  <c r="J256"/>
  <c r="P253"/>
  <c r="N254"/>
  <c r="O254" l="1"/>
  <c r="M255"/>
  <c r="K256"/>
  <c r="L256" s="1"/>
  <c r="J257"/>
  <c r="P254"/>
  <c r="N255"/>
  <c r="O255" l="1"/>
  <c r="M256"/>
  <c r="K257"/>
  <c r="L257" s="1"/>
  <c r="J258"/>
  <c r="P255"/>
  <c r="N256"/>
  <c r="O256" l="1"/>
  <c r="M257"/>
  <c r="K258"/>
  <c r="L258" s="1"/>
  <c r="J259"/>
  <c r="P256"/>
  <c r="N257"/>
  <c r="O257" l="1"/>
  <c r="M258"/>
  <c r="K259"/>
  <c r="L259" s="1"/>
  <c r="J260"/>
  <c r="P257"/>
  <c r="N258"/>
  <c r="O258" l="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K5" i="25"/>
  <c r="H5"/>
  <c r="P5"/>
  <c r="O5"/>
  <c r="P501" i="31"/>
  <c r="D5" i="25"/>
  <c r="P500" i="31"/>
  <c r="N5" i="25"/>
  <c r="Q5"/>
  <c r="E5"/>
  <c r="J5"/>
  <c r="G5"/>
  <c r="L5"/>
  <c r="M5"/>
  <c r="I5"/>
  <c r="F5"/>
  <c r="P8" i="27" l="1"/>
  <c r="P7"/>
  <c r="O10"/>
  <c r="O4"/>
  <c r="O6"/>
  <c r="BL4" i="9"/>
  <c r="BL3"/>
  <c r="B9" i="25"/>
  <c r="R9" l="1"/>
  <c r="M9"/>
  <c r="N9"/>
  <c r="J9"/>
  <c r="K9"/>
  <c r="L9"/>
  <c r="O9"/>
  <c r="P9"/>
  <c r="Q9"/>
  <c r="H9"/>
  <c r="E9"/>
  <c r="F9"/>
  <c r="G9"/>
  <c r="I9"/>
  <c r="B10"/>
  <c r="D9"/>
  <c r="C5"/>
  <c r="R10" l="1"/>
  <c r="Q10"/>
  <c r="O10"/>
  <c r="P10"/>
  <c r="M10"/>
  <c r="L10"/>
  <c r="N10"/>
  <c r="J10"/>
  <c r="K10"/>
  <c r="B11"/>
  <c r="E10"/>
  <c r="C9"/>
  <c r="H10"/>
  <c r="G10"/>
  <c r="I10"/>
  <c r="F10"/>
  <c r="D10"/>
  <c r="C10"/>
  <c r="R11" l="1"/>
  <c r="M11"/>
  <c r="L11"/>
  <c r="O11"/>
  <c r="Q11"/>
  <c r="N11"/>
  <c r="P11"/>
  <c r="K11"/>
  <c r="J11"/>
  <c r="D11"/>
  <c r="C11"/>
  <c r="E11"/>
  <c r="H11"/>
  <c r="G11"/>
  <c r="I11"/>
  <c r="B12"/>
  <c r="F11"/>
  <c r="R12" l="1"/>
  <c r="N12"/>
  <c r="P12"/>
  <c r="Q12"/>
  <c r="L12"/>
  <c r="M12"/>
  <c r="O12"/>
  <c r="K12"/>
  <c r="J12"/>
  <c r="E12"/>
  <c r="H12"/>
  <c r="I12"/>
  <c r="F12"/>
  <c r="D12"/>
  <c r="G12"/>
  <c r="B13"/>
  <c r="C12"/>
  <c r="R13" l="1"/>
  <c r="M13"/>
  <c r="O13"/>
  <c r="P13"/>
  <c r="Q13"/>
  <c r="L13"/>
  <c r="N13"/>
  <c r="K13"/>
  <c r="J13"/>
  <c r="G13"/>
  <c r="F13"/>
  <c r="E13"/>
  <c r="C13"/>
  <c r="I13"/>
  <c r="B14"/>
  <c r="D13"/>
  <c r="H13"/>
  <c r="R14" l="1"/>
  <c r="Q14"/>
  <c r="O14"/>
  <c r="N14"/>
  <c r="P14"/>
  <c r="M14"/>
  <c r="L14"/>
  <c r="J14"/>
  <c r="K14"/>
  <c r="E14"/>
  <c r="D14"/>
  <c r="F14"/>
  <c r="G14"/>
  <c r="H14"/>
  <c r="I14"/>
  <c r="B15"/>
  <c r="C14"/>
  <c r="R15" l="1"/>
  <c r="O15"/>
  <c r="L15"/>
  <c r="Q15"/>
  <c r="P15"/>
  <c r="N15"/>
  <c r="M15"/>
  <c r="J15"/>
  <c r="K15"/>
  <c r="F15"/>
  <c r="B16"/>
  <c r="E15"/>
  <c r="I15"/>
  <c r="C15"/>
  <c r="G15"/>
  <c r="H15"/>
  <c r="D15"/>
  <c r="R16" l="1"/>
  <c r="L16"/>
  <c r="O16"/>
  <c r="Q16"/>
  <c r="N16"/>
  <c r="M16"/>
  <c r="P16"/>
  <c r="J16"/>
  <c r="K16"/>
  <c r="B17"/>
  <c r="C16"/>
  <c r="H16"/>
  <c r="F16"/>
  <c r="I16"/>
  <c r="E16"/>
  <c r="D16"/>
  <c r="G16"/>
  <c r="R17" l="1"/>
  <c r="M17"/>
  <c r="Q17"/>
  <c r="O17"/>
  <c r="N17"/>
  <c r="L17"/>
  <c r="P17"/>
  <c r="J17"/>
  <c r="K17"/>
  <c r="E17"/>
  <c r="C17"/>
  <c r="H17"/>
  <c r="G17"/>
  <c r="F17"/>
  <c r="D17"/>
  <c r="I17"/>
  <c r="B18"/>
  <c r="R18" l="1"/>
  <c r="N18"/>
  <c r="Q18"/>
  <c r="L18"/>
  <c r="O18"/>
  <c r="P18"/>
  <c r="M18"/>
  <c r="K18"/>
  <c r="J18"/>
  <c r="E18"/>
  <c r="D18"/>
  <c r="I18"/>
  <c r="B19"/>
  <c r="C18"/>
  <c r="F18"/>
  <c r="H18"/>
  <c r="G18"/>
  <c r="R19" l="1"/>
  <c r="O19"/>
  <c r="N19"/>
  <c r="Q19"/>
  <c r="M19"/>
  <c r="P19"/>
  <c r="L19"/>
  <c r="J19"/>
  <c r="K19"/>
  <c r="B20"/>
  <c r="G19"/>
  <c r="F19"/>
  <c r="D19"/>
  <c r="E19"/>
  <c r="I19"/>
  <c r="H19"/>
  <c r="C19"/>
  <c r="R20" l="1"/>
  <c r="Q20"/>
  <c r="L20"/>
  <c r="O20"/>
  <c r="M20"/>
  <c r="N20"/>
  <c r="P20"/>
  <c r="J20"/>
  <c r="K20"/>
  <c r="H20"/>
  <c r="C20"/>
  <c r="E20"/>
  <c r="B21"/>
  <c r="I20"/>
  <c r="D20"/>
  <c r="F20"/>
  <c r="G20"/>
  <c r="R21" l="1"/>
  <c r="N21"/>
  <c r="Q21"/>
  <c r="M21"/>
  <c r="O21"/>
  <c r="L21"/>
  <c r="P21"/>
  <c r="J21"/>
  <c r="K21"/>
  <c r="E21"/>
  <c r="B22"/>
  <c r="F21"/>
  <c r="H21"/>
  <c r="I21"/>
  <c r="D21"/>
  <c r="G21"/>
  <c r="C21"/>
  <c r="R22" l="1"/>
  <c r="Q22"/>
  <c r="L22"/>
  <c r="P22"/>
  <c r="M22"/>
  <c r="O22"/>
  <c r="N22"/>
  <c r="K22"/>
  <c r="J22"/>
  <c r="E22"/>
  <c r="I22"/>
  <c r="F22"/>
  <c r="D22"/>
  <c r="B23"/>
  <c r="H22"/>
  <c r="C22"/>
  <c r="G22"/>
  <c r="R23" l="1"/>
  <c r="O23"/>
  <c r="M23"/>
  <c r="Q23"/>
  <c r="N23"/>
  <c r="P23"/>
  <c r="L23"/>
  <c r="K23"/>
  <c r="J23"/>
  <c r="B24"/>
  <c r="F23"/>
  <c r="H23"/>
  <c r="G23"/>
  <c r="D23"/>
  <c r="I23"/>
  <c r="C23"/>
  <c r="E23"/>
  <c r="R24" l="1"/>
  <c r="M24"/>
  <c r="P24"/>
  <c r="L24"/>
  <c r="N24"/>
  <c r="Q24"/>
  <c r="O24"/>
  <c r="K24"/>
  <c r="J24"/>
  <c r="G24"/>
  <c r="H24"/>
  <c r="D24"/>
  <c r="E24"/>
  <c r="B25"/>
  <c r="C24"/>
  <c r="I24"/>
  <c r="F24"/>
  <c r="R25" l="1"/>
  <c r="Q25"/>
  <c r="O25"/>
  <c r="L25"/>
  <c r="P25"/>
  <c r="N25"/>
  <c r="M25"/>
  <c r="J25"/>
  <c r="K25"/>
  <c r="I25"/>
  <c r="C25"/>
  <c r="F25"/>
  <c r="D25"/>
  <c r="G25"/>
  <c r="B26"/>
  <c r="E25"/>
  <c r="H25"/>
  <c r="R26" l="1"/>
  <c r="M26"/>
  <c r="P26"/>
  <c r="N26"/>
  <c r="O26"/>
  <c r="Q26"/>
  <c r="L26"/>
  <c r="J26"/>
  <c r="K26"/>
  <c r="G26"/>
  <c r="F26"/>
  <c r="D26"/>
  <c r="B27"/>
  <c r="I26"/>
  <c r="C26"/>
  <c r="H26"/>
  <c r="E26"/>
  <c r="R27" l="1"/>
  <c r="L27"/>
  <c r="P27"/>
  <c r="M27"/>
  <c r="O27"/>
  <c r="Q27"/>
  <c r="N27"/>
  <c r="K27"/>
  <c r="J27"/>
  <c r="H27"/>
  <c r="F27"/>
  <c r="E27"/>
  <c r="C27"/>
  <c r="G27"/>
  <c r="D27"/>
  <c r="I27"/>
  <c r="B28"/>
  <c r="R28" l="1"/>
  <c r="N28"/>
  <c r="M28"/>
  <c r="L28"/>
  <c r="Q28"/>
  <c r="P28"/>
  <c r="O28"/>
  <c r="J28"/>
  <c r="K28"/>
  <c r="B29"/>
  <c r="F28"/>
  <c r="H28"/>
  <c r="G28"/>
  <c r="E28"/>
  <c r="C28"/>
  <c r="I28"/>
  <c r="D28"/>
  <c r="R29" l="1"/>
  <c r="P29"/>
  <c r="L29"/>
  <c r="M29"/>
  <c r="N29"/>
  <c r="Q29"/>
  <c r="O29"/>
  <c r="J29"/>
  <c r="K29"/>
  <c r="H29"/>
  <c r="E29"/>
  <c r="D29"/>
  <c r="G29"/>
  <c r="B30"/>
  <c r="F29"/>
  <c r="I29"/>
  <c r="C29"/>
  <c r="R30" l="1"/>
  <c r="L30"/>
  <c r="O30"/>
  <c r="Q30"/>
  <c r="P30"/>
  <c r="N30"/>
  <c r="M30"/>
  <c r="K30"/>
  <c r="J30"/>
  <c r="I30"/>
  <c r="D30"/>
  <c r="B31"/>
  <c r="H30"/>
  <c r="F30"/>
  <c r="E30"/>
  <c r="G30"/>
  <c r="C30"/>
  <c r="R31" l="1"/>
  <c r="L31"/>
  <c r="N31"/>
  <c r="P31"/>
  <c r="O31"/>
  <c r="Q31"/>
  <c r="M31"/>
  <c r="J31"/>
  <c r="K31"/>
  <c r="G31"/>
  <c r="E31"/>
  <c r="H31"/>
  <c r="D31"/>
  <c r="F31"/>
  <c r="C31"/>
  <c r="I31"/>
  <c r="B32"/>
  <c r="R32" l="1"/>
  <c r="N32"/>
  <c r="L32"/>
  <c r="Q32"/>
  <c r="P32"/>
  <c r="O32"/>
  <c r="M32"/>
  <c r="J32"/>
  <c r="K32"/>
  <c r="I32"/>
  <c r="H32"/>
  <c r="D32"/>
  <c r="F32"/>
  <c r="C32"/>
  <c r="G32"/>
  <c r="B33"/>
  <c r="E32"/>
  <c r="R33" l="1"/>
  <c r="Q33"/>
  <c r="M33"/>
  <c r="P33"/>
  <c r="L33"/>
  <c r="N33"/>
  <c r="O33"/>
  <c r="J33"/>
  <c r="K33"/>
  <c r="G33"/>
  <c r="I33"/>
  <c r="E33"/>
  <c r="D33"/>
  <c r="F33"/>
  <c r="H33"/>
  <c r="C33"/>
  <c r="B34"/>
  <c r="R34" l="1"/>
  <c r="O34"/>
  <c r="M34"/>
  <c r="P34"/>
  <c r="N34"/>
  <c r="Q34"/>
  <c r="L34"/>
  <c r="K34"/>
  <c r="J34"/>
  <c r="I34"/>
  <c r="F34"/>
  <c r="D34"/>
  <c r="B35"/>
  <c r="E34"/>
  <c r="G34"/>
  <c r="H34"/>
  <c r="C34"/>
  <c r="R35" l="1"/>
  <c r="M35"/>
  <c r="N35"/>
  <c r="P35"/>
  <c r="O35"/>
  <c r="L35"/>
  <c r="Q35"/>
  <c r="K35"/>
  <c r="J35"/>
  <c r="G35"/>
  <c r="E35"/>
  <c r="D35"/>
  <c r="C35"/>
  <c r="I35"/>
  <c r="F35"/>
  <c r="B36"/>
  <c r="H35"/>
  <c r="R36" l="1"/>
  <c r="O36"/>
  <c r="P36"/>
  <c r="L36"/>
  <c r="M36"/>
  <c r="Q36"/>
  <c r="N36"/>
  <c r="J36"/>
  <c r="K36"/>
  <c r="C36"/>
  <c r="F36"/>
  <c r="B37"/>
  <c r="D36"/>
  <c r="G36"/>
  <c r="E36"/>
  <c r="H36"/>
  <c r="I36"/>
  <c r="R37" l="1"/>
  <c r="N37"/>
  <c r="L37"/>
  <c r="P37"/>
  <c r="M37"/>
  <c r="Q37"/>
  <c r="O37"/>
  <c r="J37"/>
  <c r="K37"/>
  <c r="C37"/>
  <c r="F37"/>
  <c r="D37"/>
  <c r="E37"/>
  <c r="G37"/>
  <c r="H37"/>
  <c r="I37"/>
  <c r="B38"/>
  <c r="Q38" l="1"/>
  <c r="J38"/>
  <c r="P38"/>
  <c r="N38"/>
  <c r="O38"/>
  <c r="L38"/>
  <c r="K38"/>
  <c r="M38"/>
  <c r="R38"/>
  <c r="F38"/>
  <c r="I38"/>
  <c r="B39"/>
  <c r="C38"/>
  <c r="E38"/>
  <c r="H38"/>
  <c r="D38"/>
  <c r="G38"/>
  <c r="N39" l="1"/>
  <c r="P39"/>
  <c r="Q39"/>
  <c r="O39"/>
  <c r="M39"/>
  <c r="K39"/>
  <c r="L39"/>
  <c r="J39"/>
  <c r="R39"/>
  <c r="E39"/>
  <c r="G39"/>
  <c r="B40"/>
  <c r="I39"/>
  <c r="H39"/>
  <c r="C39"/>
  <c r="F39"/>
  <c r="D39"/>
  <c r="M40" l="1"/>
  <c r="L40"/>
  <c r="O40"/>
  <c r="R40"/>
  <c r="N40"/>
  <c r="J40"/>
  <c r="K40"/>
  <c r="Q40"/>
  <c r="P40"/>
  <c r="G40"/>
  <c r="F40"/>
  <c r="H40"/>
  <c r="C40"/>
  <c r="I40"/>
  <c r="B41"/>
  <c r="E40"/>
  <c r="D40"/>
  <c r="J41" l="1"/>
  <c r="P41"/>
  <c r="M41"/>
  <c r="Q41"/>
  <c r="L41"/>
  <c r="R41"/>
  <c r="K41"/>
  <c r="O41"/>
  <c r="N41"/>
  <c r="F41"/>
  <c r="D41"/>
  <c r="C41"/>
  <c r="G41"/>
  <c r="E41"/>
  <c r="B42"/>
  <c r="I41"/>
  <c r="H41"/>
  <c r="P42" l="1"/>
  <c r="L42"/>
  <c r="M42"/>
  <c r="K42"/>
  <c r="Q42"/>
  <c r="J42"/>
  <c r="R42"/>
  <c r="O42"/>
  <c r="N42"/>
  <c r="D42"/>
  <c r="H42"/>
  <c r="C42"/>
  <c r="B43"/>
  <c r="E42"/>
  <c r="I42"/>
  <c r="F42"/>
  <c r="G42"/>
  <c r="L43" l="1"/>
  <c r="P43"/>
  <c r="R43"/>
  <c r="N43"/>
  <c r="Q43"/>
  <c r="J43"/>
  <c r="O43"/>
  <c r="K43"/>
  <c r="M43"/>
  <c r="I43"/>
  <c r="B44"/>
  <c r="F43"/>
  <c r="C43"/>
  <c r="H43"/>
  <c r="G43"/>
  <c r="D43"/>
  <c r="E43"/>
  <c r="M44" l="1"/>
  <c r="R44"/>
  <c r="P44"/>
  <c r="O44"/>
  <c r="N44"/>
  <c r="K44"/>
  <c r="Q44"/>
  <c r="L44"/>
  <c r="J44"/>
  <c r="F44"/>
  <c r="C44"/>
  <c r="H44"/>
  <c r="B45"/>
  <c r="G44"/>
  <c r="D44"/>
  <c r="I44"/>
  <c r="E44"/>
  <c r="L45" l="1"/>
  <c r="O45"/>
  <c r="K45"/>
  <c r="M45"/>
  <c r="J45"/>
  <c r="P45"/>
  <c r="N45"/>
  <c r="Q45"/>
  <c r="R45"/>
  <c r="G45"/>
  <c r="I45"/>
  <c r="H45"/>
  <c r="E45"/>
  <c r="C45"/>
  <c r="F45"/>
  <c r="B46"/>
  <c r="D45"/>
  <c r="R46" l="1"/>
  <c r="Q46"/>
  <c r="O46"/>
  <c r="P46"/>
  <c r="K46"/>
  <c r="M46"/>
  <c r="N46"/>
  <c r="L46"/>
  <c r="J46"/>
  <c r="E46"/>
  <c r="I46"/>
  <c r="G46"/>
  <c r="H46"/>
  <c r="F46"/>
  <c r="C46"/>
  <c r="D46"/>
  <c r="B47"/>
  <c r="J47" l="1"/>
  <c r="M47"/>
  <c r="R47"/>
  <c r="P47"/>
  <c r="O47"/>
  <c r="N47"/>
  <c r="Q47"/>
  <c r="L47"/>
  <c r="K47"/>
  <c r="D47"/>
  <c r="G47"/>
  <c r="B48"/>
  <c r="I47"/>
  <c r="H47"/>
  <c r="E47"/>
  <c r="C47"/>
  <c r="F47"/>
  <c r="P48" l="1"/>
  <c r="R48"/>
  <c r="O48"/>
  <c r="L48"/>
  <c r="J48"/>
  <c r="Q48"/>
  <c r="M48"/>
  <c r="K48"/>
  <c r="N48"/>
  <c r="F48"/>
  <c r="D48"/>
  <c r="B49"/>
  <c r="E48"/>
  <c r="H48"/>
  <c r="C48"/>
  <c r="G48"/>
  <c r="I48"/>
  <c r="Q49" l="1"/>
  <c r="J49"/>
  <c r="O49"/>
  <c r="N49"/>
  <c r="R49"/>
  <c r="K49"/>
  <c r="L49"/>
  <c r="M49"/>
  <c r="P49"/>
  <c r="G49"/>
  <c r="E49"/>
  <c r="I49"/>
  <c r="D49"/>
  <c r="H49"/>
  <c r="C49"/>
  <c r="F49"/>
  <c r="B50"/>
  <c r="N50" l="1"/>
  <c r="O50"/>
  <c r="L50"/>
  <c r="J50"/>
  <c r="K50"/>
  <c r="P50"/>
  <c r="R50"/>
  <c r="M50"/>
  <c r="Q50"/>
  <c r="E50"/>
  <c r="C50"/>
  <c r="B51"/>
  <c r="D50"/>
  <c r="I50"/>
  <c r="H50"/>
  <c r="F50"/>
  <c r="G50"/>
  <c r="P51" l="1"/>
  <c r="O51"/>
  <c r="J51"/>
  <c r="N51"/>
  <c r="L51"/>
  <c r="K51"/>
  <c r="R51"/>
  <c r="M51"/>
  <c r="Q51"/>
  <c r="E51"/>
  <c r="G51"/>
  <c r="H51"/>
  <c r="B52"/>
  <c r="F51"/>
  <c r="D51"/>
  <c r="I51"/>
  <c r="C51"/>
  <c r="J52" l="1"/>
  <c r="L52"/>
  <c r="O52"/>
  <c r="N52"/>
  <c r="M52"/>
  <c r="P52"/>
  <c r="R52"/>
  <c r="Q52"/>
  <c r="K52"/>
  <c r="F52"/>
  <c r="C52"/>
  <c r="B53"/>
  <c r="E52"/>
  <c r="G52"/>
  <c r="D52"/>
  <c r="H52"/>
  <c r="I52"/>
  <c r="N53" l="1"/>
  <c r="R53"/>
  <c r="L53"/>
  <c r="O53"/>
  <c r="Q53"/>
  <c r="M53"/>
  <c r="J53"/>
  <c r="P53"/>
  <c r="K53"/>
  <c r="F53"/>
  <c r="B54"/>
  <c r="G53"/>
  <c r="I53"/>
  <c r="D53"/>
  <c r="H53"/>
  <c r="E53"/>
  <c r="C53"/>
  <c r="J54" l="1"/>
  <c r="Q54"/>
  <c r="N54"/>
  <c r="M54"/>
  <c r="K54"/>
  <c r="L54"/>
  <c r="R54"/>
  <c r="P54"/>
  <c r="O54"/>
  <c r="G54"/>
  <c r="D54"/>
  <c r="I54"/>
  <c r="H54"/>
  <c r="E54"/>
  <c r="C54"/>
  <c r="B55"/>
  <c r="F54"/>
  <c r="M55" l="1"/>
  <c r="N55"/>
  <c r="L55"/>
  <c r="J55"/>
  <c r="O55"/>
  <c r="Q55"/>
  <c r="R55"/>
  <c r="P55"/>
  <c r="K55"/>
  <c r="D55"/>
  <c r="B56"/>
  <c r="F55"/>
  <c r="C55"/>
  <c r="G55"/>
  <c r="E55"/>
  <c r="I55"/>
  <c r="H55"/>
  <c r="M56" l="1"/>
  <c r="Q56"/>
  <c r="O56"/>
  <c r="K56"/>
  <c r="J56"/>
  <c r="P56"/>
  <c r="N56"/>
  <c r="L56"/>
  <c r="R56"/>
  <c r="G56"/>
  <c r="I56"/>
  <c r="D56"/>
  <c r="F56"/>
  <c r="E56"/>
  <c r="H56"/>
  <c r="C56"/>
  <c r="B57"/>
  <c r="Q57" l="1"/>
  <c r="O57"/>
  <c r="M57"/>
  <c r="R57"/>
  <c r="L57"/>
  <c r="P57"/>
  <c r="K57"/>
  <c r="J57"/>
  <c r="N57"/>
  <c r="F57"/>
  <c r="G57"/>
  <c r="E57"/>
  <c r="B58"/>
  <c r="I57"/>
  <c r="C57"/>
  <c r="H57"/>
  <c r="D57"/>
  <c r="O58" l="1"/>
  <c r="R58"/>
  <c r="N58"/>
  <c r="Q58"/>
  <c r="J58"/>
  <c r="M58"/>
  <c r="K58"/>
  <c r="P58"/>
  <c r="L58"/>
  <c r="D58"/>
  <c r="H58"/>
  <c r="F58"/>
  <c r="B59"/>
  <c r="E58"/>
  <c r="I58"/>
  <c r="C58"/>
  <c r="G58"/>
  <c r="M59" l="1"/>
  <c r="L59"/>
  <c r="J59"/>
  <c r="Q59"/>
  <c r="P59"/>
  <c r="R59"/>
  <c r="O59"/>
  <c r="N59"/>
  <c r="K59"/>
  <c r="I59"/>
  <c r="B60"/>
  <c r="G59"/>
  <c r="H59"/>
  <c r="F59"/>
  <c r="C59"/>
  <c r="E59"/>
  <c r="D59"/>
  <c r="Q60" l="1"/>
  <c r="M60"/>
  <c r="P60"/>
  <c r="R60"/>
  <c r="K60"/>
  <c r="O60"/>
  <c r="J60"/>
  <c r="N60"/>
  <c r="L60"/>
  <c r="F60"/>
  <c r="C60"/>
  <c r="D60"/>
  <c r="E60"/>
  <c r="B61"/>
  <c r="G60"/>
  <c r="I60"/>
  <c r="H60"/>
  <c r="K61" l="1"/>
  <c r="Q61"/>
  <c r="J61"/>
  <c r="P61"/>
  <c r="O61"/>
  <c r="R61"/>
  <c r="M61"/>
  <c r="N61"/>
  <c r="L61"/>
  <c r="F61"/>
  <c r="B62"/>
  <c r="D61"/>
  <c r="I61"/>
  <c r="E61"/>
  <c r="C61"/>
  <c r="G61"/>
  <c r="H61"/>
  <c r="N62" l="1"/>
  <c r="Q62"/>
  <c r="M62"/>
  <c r="K62"/>
  <c r="P62"/>
  <c r="J62"/>
  <c r="R62"/>
  <c r="O62"/>
  <c r="L62"/>
  <c r="E62"/>
  <c r="I62"/>
  <c r="G62"/>
  <c r="F62"/>
  <c r="B63"/>
  <c r="H62"/>
  <c r="C62"/>
  <c r="D62"/>
  <c r="P63" l="1"/>
  <c r="J63"/>
  <c r="R63"/>
  <c r="L63"/>
  <c r="N63"/>
  <c r="K63"/>
  <c r="Q63"/>
  <c r="O63"/>
  <c r="M63"/>
  <c r="E63"/>
  <c r="I63"/>
  <c r="F63"/>
  <c r="D63"/>
  <c r="G63"/>
  <c r="H63"/>
  <c r="C63"/>
  <c r="B64"/>
  <c r="J64" l="1"/>
  <c r="Q64"/>
  <c r="K64"/>
  <c r="P64"/>
  <c r="L64"/>
  <c r="R64"/>
  <c r="O64"/>
  <c r="M64"/>
  <c r="N64"/>
  <c r="F64"/>
  <c r="H64"/>
  <c r="I64"/>
  <c r="C64"/>
  <c r="D64"/>
  <c r="E64"/>
  <c r="G64"/>
  <c r="B65"/>
  <c r="M65" l="1"/>
  <c r="J65"/>
  <c r="O65"/>
  <c r="K65"/>
  <c r="L65"/>
  <c r="N65"/>
  <c r="P65"/>
  <c r="Q65"/>
  <c r="R65"/>
  <c r="G65"/>
  <c r="C65"/>
  <c r="D65"/>
  <c r="H65"/>
  <c r="F65"/>
  <c r="I65"/>
  <c r="B66"/>
  <c r="E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<sst xmlns="http://schemas.openxmlformats.org/spreadsheetml/2006/main" count="4009" uniqueCount="1658">
  <si>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</si>
  <si>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</si>
  <si>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</si>
  <si>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</si>
  <si>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</si>
  <si>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</si>
  <si>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</si>
  <si>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</si>
  <si>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</si>
  <si>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</si>
  <si>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</si>
  <si>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</si>
  <si>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</si>
  <si>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</si>
  <si>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</si>
  <si>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</si>
  <si>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</si>
  <si>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</si>
  <si>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</si>
  <si>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</si>
  <si>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</si>
  <si>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</si>
  <si>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</si>
  <si>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</si>
  <si>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</si>
  <si>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</si>
  <si>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</si>
  <si>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</si>
  <si>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</si>
  <si>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</si>
  <si>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</si>
  <si>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</si>
  <si>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</si>
  <si>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</si>
  <si>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</si>
  <si>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</si>
  <si>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</si>
  <si>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</si>
  <si>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</si>
  <si>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</si>
  <si>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</si>
  <si>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</si>
  <si>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</si>
  <si>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</si>
  <si>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</si>
  <si>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</si>
  <si>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</si>
  <si>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</si>
  <si>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</si>
  <si>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</si>
  <si>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</si>
  <si>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</si>
  <si>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</si>
  <si>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</si>
  <si>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</si>
  <si>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</si>
  <si>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</si>
  <si>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</si>
  <si>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</si>
  <si>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</si>
  <si>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</si>
  <si>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</si>
  <si>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</si>
  <si>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</si>
  <si>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</si>
  <si>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</si>
  <si>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</si>
  <si>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</si>
  <si>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</si>
  <si>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</si>
  <si>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</si>
  <si>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</si>
  <si>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</si>
  <si>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</si>
  <si>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</si>
  <si>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</si>
  <si>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</si>
  <si>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</si>
  <si>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</si>
  <si>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</si>
  <si>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</si>
  <si>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</si>
  <si>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</si>
  <si>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</si>
  <si>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</si>
  <si>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</si>
  <si>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</si>
  <si>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</si>
  <si>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</si>
  <si>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</si>
  <si>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</si>
  <si>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</si>
  <si>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</si>
  <si>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</si>
  <si>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</si>
  <si>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</si>
  <si>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</si>
  <si>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</si>
  <si>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</si>
  <si>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</si>
  <si>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</si>
  <si>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</si>
  <si>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</si>
  <si>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</si>
  <si>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</si>
  <si>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</si>
  <si>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</si>
  <si>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</si>
  <si>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</si>
  <si>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</si>
  <si>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</si>
  <si>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</si>
  <si>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</si>
  <si>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</si>
  <si>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</si>
  <si>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</si>
  <si>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</si>
  <si>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</si>
  <si>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</si>
  <si>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</si>
  <si>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</si>
  <si>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</si>
  <si>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</si>
  <si>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</si>
  <si>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</si>
  <si>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</si>
  <si>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</si>
  <si>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</si>
  <si>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</si>
  <si>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</si>
  <si>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</si>
  <si>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</si>
  <si>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</si>
  <si>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</si>
  <si>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</si>
  <si>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</si>
  <si>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</si>
  <si>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</si>
  <si>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</si>
  <si>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</si>
  <si>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</si>
  <si>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</si>
  <si>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</si>
  <si>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</si>
  <si>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</si>
  <si>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</si>
  <si>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</si>
  <si>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</si>
  <si>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</si>
  <si>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</si>
  <si>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</si>
  <si>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</si>
  <si>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</si>
  <si>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</si>
  <si>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</si>
  <si>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</si>
  <si>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</si>
  <si>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</si>
  <si>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</si>
  <si>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</si>
  <si>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</si>
  <si>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</si>
  <si>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</si>
  <si>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</si>
  <si>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</si>
  <si>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</si>
  <si>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</si>
  <si>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</si>
  <si>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</si>
  <si>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</si>
  <si>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</si>
  <si>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</si>
  <si>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</si>
  <si>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</si>
  <si>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</si>
  <si>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</si>
  <si>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</si>
  <si>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</si>
  <si>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</si>
  <si>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</si>
  <si>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</si>
  <si>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</si>
  <si>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</si>
  <si>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</si>
  <si>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</si>
  <si>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</si>
  <si>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</si>
  <si>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</si>
  <si>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</si>
  <si>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</si>
  <si>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</si>
  <si>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</si>
  <si>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</si>
  <si>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</si>
  <si>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</si>
  <si>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</si>
  <si>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</si>
  <si>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</si>
  <si>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</si>
  <si>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</si>
  <si>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</si>
  <si>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</si>
  <si>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</si>
  <si>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</si>
  <si>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</si>
  <si>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</si>
  <si>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</si>
  <si>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</si>
  <si>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</si>
  <si>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</si>
  <si>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</si>
  <si>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</si>
  <si>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</si>
  <si>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</si>
  <si>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</si>
  <si>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</si>
  <si>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</si>
  <si>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</si>
  <si>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</si>
  <si>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</si>
  <si>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</si>
  <si>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</si>
  <si>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</si>
  <si>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</si>
  <si>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</si>
  <si>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</si>
  <si>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</si>
  <si>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</si>
  <si>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</si>
  <si>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</si>
  <si>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</si>
  <si>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</si>
  <si>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</si>
  <si>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</si>
  <si>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</si>
  <si>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</si>
  <si>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</si>
  <si>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</si>
  <si>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</si>
  <si>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</si>
  <si>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</si>
  <si>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</si>
  <si>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</si>
  <si>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</si>
  <si>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</si>
  <si>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</si>
  <si>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</si>
  <si>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</si>
  <si>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</si>
  <si>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</si>
  <si>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</si>
  <si>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</si>
  <si>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</si>
  <si>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</si>
  <si>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</si>
  <si>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</si>
  <si>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</si>
  <si>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</si>
  <si>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</si>
  <si>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</si>
  <si>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</si>
  <si>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</si>
  <si>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</si>
  <si>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</si>
  <si>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</si>
  <si>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</si>
  <si>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</si>
  <si>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</si>
  <si>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</si>
  <si>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</si>
  <si>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</si>
  <si>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</si>
  <si>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</si>
  <si>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</si>
  <si>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</si>
  <si>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</si>
  <si>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</si>
  <si>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</si>
  <si>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</si>
  <si>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</si>
  <si>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</si>
  <si>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</si>
  <si>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</si>
  <si>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</si>
  <si>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</si>
  <si>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</si>
  <si>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</si>
  <si>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</si>
  <si>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</si>
  <si>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</si>
  <si>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</si>
  <si>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</si>
  <si>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</si>
  <si>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</si>
  <si>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</si>
  <si>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</si>
  <si>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</si>
  <si>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</si>
  <si>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</si>
  <si>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</si>
  <si>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</si>
  <si>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</si>
  <si>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</si>
  <si>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</si>
  <si>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</si>
  <si>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</si>
  <si>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</si>
  <si>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</si>
  <si>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</si>
  <si>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</si>
  <si>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</si>
  <si>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</si>
  <si>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</si>
  <si>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</si>
  <si>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</si>
  <si>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</si>
  <si>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</si>
  <si>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</si>
  <si>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</si>
  <si>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</si>
  <si>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</si>
  <si>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</si>
  <si>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</si>
  <si>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</si>
  <si>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</si>
  <si>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</si>
  <si>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</si>
  <si>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</si>
  <si>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</si>
  <si>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</si>
  <si>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</si>
  <si>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</si>
  <si>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</si>
  <si>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</si>
  <si>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</si>
  <si>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</si>
  <si>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</si>
  <si>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</si>
  <si>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</si>
  <si>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</si>
  <si>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</si>
  <si>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</si>
  <si>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</si>
  <si>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</si>
  <si>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</si>
  <si>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</si>
  <si>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</si>
  <si>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</si>
  <si>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</si>
  <si>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</si>
  <si>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</si>
  <si>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</si>
  <si>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</si>
  <si>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</si>
  <si>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</si>
  <si>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</si>
  <si>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</si>
  <si>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</si>
  <si>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</si>
  <si>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</si>
  <si>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</si>
  <si>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</si>
  <si>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</si>
  <si>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</si>
  <si>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</si>
  <si>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</si>
  <si>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</si>
  <si>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</si>
  <si>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</si>
  <si>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</si>
  <si>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</si>
  <si>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</si>
  <si>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</si>
  <si>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</si>
  <si>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</si>
  <si>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</si>
  <si>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</si>
  <si>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</si>
  <si>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</si>
  <si>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</si>
  <si>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</si>
  <si>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</si>
  <si>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</si>
  <si>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</si>
  <si>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</si>
  <si>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</si>
  <si>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</si>
  <si>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</si>
  <si>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</si>
  <si>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</si>
  <si>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</si>
  <si>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</si>
  <si>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</si>
  <si>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</si>
  <si>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</si>
  <si>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</si>
  <si>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</si>
  <si>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</si>
  <si>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</si>
  <si>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</si>
  <si>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</si>
  <si>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</si>
  <si>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</si>
  <si>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</si>
  <si>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</si>
  <si>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</si>
  <si>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</si>
  <si>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</si>
  <si>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</si>
  <si>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</si>
  <si>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</si>
  <si>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</si>
  <si>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</si>
  <si>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</si>
  <si>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</si>
  <si>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</si>
  <si>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</si>
  <si>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</si>
  <si>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</si>
  <si>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</si>
  <si>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</si>
  <si>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</si>
  <si>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</si>
  <si>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</si>
  <si>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</si>
  <si>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</si>
  <si>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</si>
  <si>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</si>
  <si>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</si>
  <si>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</si>
  <si>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</si>
  <si>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</si>
  <si>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</si>
  <si>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</si>
  <si>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</si>
  <si>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</si>
  <si>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</si>
  <si>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</si>
  <si>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</si>
  <si>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</si>
  <si>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</si>
  <si>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</si>
  <si>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</si>
  <si>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</si>
  <si>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</si>
  <si>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</si>
  <si>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</si>
  <si>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</si>
  <si>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</si>
  <si>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</si>
  <si>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</si>
  <si>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</si>
  <si>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</si>
  <si>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</si>
  <si>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</si>
  <si>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</si>
  <si>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</si>
  <si>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</si>
  <si>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</si>
  <si>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</si>
  <si>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</si>
  <si>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</si>
  <si>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</si>
  <si>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</si>
  <si>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</si>
  <si>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</si>
  <si>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</si>
  <si>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</si>
  <si>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</si>
  <si>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</si>
  <si>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</si>
  <si>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</si>
  <si>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</si>
  <si>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</si>
  <si>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</si>
  <si>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</si>
  <si>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</si>
  <si>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</si>
  <si>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</si>
  <si>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</si>
  <si>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</si>
  <si>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</si>
  <si>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</si>
  <si>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</si>
  <si>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</si>
  <si>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</si>
  <si>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</si>
  <si>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</si>
  <si>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</si>
  <si>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</si>
  <si>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</si>
  <si>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</si>
  <si>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</si>
  <si>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</si>
  <si>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</si>
  <si>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</si>
  <si>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</si>
  <si>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</si>
  <si>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</si>
  <si>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</si>
  <si>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</si>
  <si>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</si>
  <si>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</si>
  <si>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</si>
  <si>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</si>
  <si>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</si>
  <si>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</si>
  <si>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</si>
  <si>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</si>
  <si>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</si>
  <si>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</si>
  <si>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</si>
  <si>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</si>
  <si>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</si>
  <si>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</si>
  <si>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</si>
  <si>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</si>
  <si>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</si>
  <si>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</si>
  <si>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</si>
  <si>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</si>
  <si>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</si>
  <si>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</si>
  <si>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</si>
  <si>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</si>
  <si>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</si>
  <si>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</si>
  <si>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</si>
  <si>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</si>
  <si>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</si>
  <si>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</si>
  <si>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</si>
  <si>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</si>
  <si>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</si>
  <si>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</si>
  <si>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</si>
  <si>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</si>
  <si>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</si>
  <si>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</si>
  <si>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</si>
  <si>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</si>
  <si>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</si>
  <si>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</si>
  <si>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</si>
  <si>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</si>
  <si>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</si>
  <si>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</si>
  <si>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</si>
  <si>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</si>
  <si>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</si>
  <si>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</si>
  <si>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</si>
  <si>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</si>
  <si>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</si>
  <si>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</si>
  <si>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</si>
  <si>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</si>
  <si>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</si>
  <si>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</si>
  <si>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</si>
  <si>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</si>
  <si>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</si>
  <si>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</si>
  <si>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</si>
  <si>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</si>
  <si>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</si>
  <si>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</si>
  <si>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</si>
  <si>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</si>
  <si>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</si>
  <si>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</si>
  <si>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</si>
  <si>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</si>
  <si>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</si>
  <si>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</si>
  <si>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</si>
  <si>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</si>
  <si>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</si>
  <si>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</si>
  <si>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</si>
  <si>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</si>
  <si>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</si>
  <si>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</si>
  <si>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</si>
  <si>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</si>
  <si>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</si>
  <si>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</si>
  <si>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</si>
  <si>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</si>
  <si>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</si>
  <si>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</si>
  <si>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</si>
  <si>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</si>
  <si>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</si>
  <si>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</si>
  <si>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</si>
  <si>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</si>
  <si>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</si>
  <si>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</si>
  <si>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</si>
  <si>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</si>
  <si>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</si>
  <si>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</si>
  <si>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</si>
  <si>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</si>
  <si>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</si>
  <si>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</si>
  <si>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</si>
  <si>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</si>
  <si>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</si>
  <si>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</si>
  <si>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</si>
  <si>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</si>
  <si>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</si>
  <si>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</si>
  <si>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</si>
  <si>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</si>
  <si>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</si>
  <si>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</si>
  <si>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</si>
  <si>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</si>
  <si>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</si>
  <si>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</si>
  <si>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</si>
  <si>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</si>
  <si>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</si>
  <si>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</si>
  <si>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</si>
  <si>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</si>
  <si>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</si>
  <si>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</si>
  <si>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</si>
  <si>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</si>
  <si>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</si>
  <si>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</si>
  <si>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</si>
  <si>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</si>
  <si>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</si>
  <si>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</si>
  <si>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</si>
  <si>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</si>
  <si>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</si>
  <si>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</si>
  <si>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</si>
  <si>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</si>
  <si>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</si>
  <si>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</si>
  <si>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</si>
  <si>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</si>
  <si>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</si>
  <si>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</si>
  <si>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</si>
  <si>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</si>
  <si>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</si>
  <si>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</si>
  <si>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</si>
  <si>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</si>
  <si>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</si>
  <si>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</si>
  <si>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</si>
  <si>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</si>
  <si>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</si>
  <si>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</si>
  <si>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</si>
  <si>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</si>
  <si>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</si>
  <si>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</si>
  <si>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</si>
  <si>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</si>
  <si>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</si>
  <si>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</si>
  <si>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</si>
  <si>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</si>
  <si>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</si>
  <si>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</si>
  <si>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</si>
  <si>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</si>
  <si>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</si>
  <si>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</si>
  <si>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</si>
  <si>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</si>
  <si>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</si>
  <si>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</si>
  <si>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</si>
  <si>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</si>
  <si>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</si>
  <si>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</si>
  <si>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</si>
  <si>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</si>
  <si>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</si>
  <si>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</si>
  <si>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</si>
  <si>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</si>
  <si>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</si>
  <si>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</si>
  <si>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</si>
  <si>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</si>
  <si>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</si>
  <si>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</si>
  <si>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</si>
  <si>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</si>
  <si>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</si>
  <si>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</si>
  <si>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</si>
  <si>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</si>
  <si>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</si>
  <si>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</si>
  <si>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</si>
  <si>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</si>
  <si>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</si>
  <si>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</si>
  <si>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</si>
  <si>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</si>
  <si>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</si>
  <si>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</si>
  <si>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</si>
  <si>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</si>
  <si>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</si>
  <si>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</si>
  <si>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</si>
  <si>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</si>
  <si>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</si>
  <si>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</si>
  <si>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</si>
  <si>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</si>
  <si>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</si>
  <si>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</si>
  <si>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</si>
  <si>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</si>
  <si>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</si>
  <si>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</si>
  <si>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</si>
  <si>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</si>
  <si>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</si>
  <si>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</si>
  <si>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</si>
  <si>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</si>
  <si>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</si>
  <si>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</si>
  <si>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</si>
  <si>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</si>
  <si>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</si>
  <si>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</si>
  <si>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</si>
  <si>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</si>
  <si>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</si>
  <si>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</si>
  <si>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</si>
  <si>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</si>
  <si>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</si>
  <si>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</si>
  <si>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</si>
  <si>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</si>
  <si>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</si>
  <si>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</si>
  <si>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</si>
  <si>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</si>
  <si>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</si>
  <si>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</si>
  <si>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</si>
  <si>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</si>
  <si>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</si>
  <si>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</si>
  <si>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</si>
  <si>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</si>
  <si>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</si>
  <si>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</si>
  <si>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</si>
  <si>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</si>
  <si>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</si>
  <si>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</si>
  <si>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</si>
  <si>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</si>
  <si>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</si>
  <si>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</si>
  <si>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</si>
  <si>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</si>
  <si>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</si>
  <si>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</si>
  <si>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</si>
  <si>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</si>
  <si>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</si>
  <si>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</si>
  <si>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</si>
  <si>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</si>
  <si>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</si>
  <si>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</si>
  <si>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</si>
  <si>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</si>
  <si>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</si>
  <si>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</si>
  <si>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</si>
  <si>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</si>
  <si>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</si>
  <si>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</si>
  <si>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</si>
  <si>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</si>
  <si>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</si>
  <si>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</si>
  <si>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</si>
  <si>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</si>
  <si>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</si>
  <si>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</si>
  <si>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</si>
  <si>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</si>
  <si>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</si>
  <si>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</si>
  <si>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</si>
  <si>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</si>
  <si>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</si>
  <si>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</si>
  <si>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</si>
  <si>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</si>
  <si>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</si>
  <si>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</si>
  <si>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</si>
  <si>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</si>
  <si>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</si>
  <si>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</si>
  <si>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</si>
  <si>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</si>
  <si>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</si>
  <si>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</si>
  <si>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</si>
  <si>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</si>
  <si>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</si>
  <si>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</si>
  <si>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</si>
  <si>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</si>
  <si>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</si>
  <si>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</si>
  <si>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</si>
  <si>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</si>
  <si>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</si>
  <si>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</si>
  <si>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</si>
  <si>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</si>
  <si>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</si>
  <si>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</si>
  <si>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</si>
  <si>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</si>
  <si>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</si>
  <si>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</si>
  <si>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</si>
  <si>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</si>
  <si>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</si>
  <si>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</si>
  <si>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</si>
  <si>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</si>
  <si>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</si>
  <si>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</si>
  <si>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</si>
  <si>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</si>
  <si>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</si>
  <si>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</si>
  <si>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</si>
  <si>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</si>
  <si>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</si>
  <si>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</si>
  <si>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</si>
  <si>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</si>
  <si>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</si>
  <si>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</si>
  <si>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</si>
  <si>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</si>
  <si>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</si>
  <si>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</si>
  <si>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</si>
  <si>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</si>
  <si>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</si>
  <si>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</si>
  <si>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</si>
  <si>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</si>
  <si>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</si>
  <si>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</si>
  <si>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</si>
  <si>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</si>
  <si>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</si>
  <si>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</si>
  <si>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</si>
  <si>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</si>
  <si>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</si>
  <si>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</si>
  <si>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</si>
  <si>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</si>
  <si>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</si>
  <si>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</si>
  <si>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</si>
  <si>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</si>
  <si>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</si>
  <si>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</si>
  <si>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</si>
  <si>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</si>
  <si>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</si>
  <si>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</si>
  <si>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</si>
  <si>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</si>
  <si>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</si>
  <si>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</si>
  <si>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</si>
  <si>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</si>
  <si>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</si>
  <si>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</si>
  <si>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</si>
  <si>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</si>
  <si>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</si>
  <si>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</si>
  <si>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</si>
  <si>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</si>
  <si>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</si>
  <si>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</si>
  <si>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</si>
  <si>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</si>
  <si>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</si>
  <si>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</si>
  <si>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</si>
  <si>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</si>
  <si>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</si>
  <si>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</si>
  <si>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</si>
  <si>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</si>
  <si>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</si>
  <si>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</si>
  <si>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</si>
  <si>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</si>
  <si>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</si>
  <si>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</si>
  <si>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</si>
  <si>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</si>
  <si>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</si>
  <si>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</si>
  <si>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</si>
  <si>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</si>
  <si>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</si>
  <si>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</si>
  <si>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</si>
  <si>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</si>
  <si>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</si>
  <si>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</si>
  <si>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</si>
  <si>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</si>
  <si>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</si>
  <si>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</si>
  <si>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</si>
  <si>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</si>
  <si>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</si>
  <si>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</si>
  <si>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</si>
  <si>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</si>
  <si>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</si>
  <si>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</si>
  <si>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</si>
  <si>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</si>
  <si>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</si>
  <si>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</si>
  <si>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</si>
  <si>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</si>
  <si>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</si>
  <si>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</si>
  <si>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</si>
  <si>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</si>
  <si>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</si>
  <si>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</si>
  <si>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</si>
  <si>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</si>
  <si>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</si>
  <si>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</si>
  <si>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</si>
  <si>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</si>
  <si>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</si>
  <si>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</si>
  <si>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</si>
  <si>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</si>
  <si>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</si>
  <si>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</si>
  <si>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</si>
  <si>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</si>
  <si>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</si>
  <si>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</si>
  <si>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</si>
  <si>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</si>
  <si>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</si>
  <si>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</si>
  <si>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</si>
  <si>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</si>
  <si>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</si>
  <si>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</si>
  <si>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</si>
  <si>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</si>
  <si>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</si>
  <si>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</si>
  <si>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</si>
  <si>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</si>
  <si>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</si>
  <si>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</si>
  <si>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</si>
  <si>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</si>
  <si>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</si>
  <si>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</si>
  <si>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</si>
  <si>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</si>
  <si>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</si>
  <si>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</si>
  <si>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</si>
  <si>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</si>
  <si>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</si>
  <si>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</si>
  <si>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</si>
  <si>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</si>
  <si>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</si>
  <si>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</si>
  <si>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</si>
  <si>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</si>
  <si>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</si>
  <si>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</si>
  <si>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</si>
  <si>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</si>
  <si>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</si>
  <si>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</si>
  <si>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</si>
  <si>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</si>
  <si>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</si>
  <si>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</si>
  <si>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</si>
  <si>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</si>
  <si>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</si>
  <si>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</si>
  <si>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</si>
  <si>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</si>
  <si>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</si>
  <si>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</si>
  <si>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</si>
  <si>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</si>
  <si>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</si>
  <si>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</si>
  <si>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</si>
  <si>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</si>
  <si>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</si>
  <si>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</si>
  <si>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</si>
  <si>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</si>
  <si>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</si>
  <si>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</si>
  <si>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</si>
  <si>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</si>
  <si>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</si>
  <si>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</si>
  <si>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</si>
  <si>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</si>
  <si>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</si>
  <si>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</si>
  <si>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</si>
  <si>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</si>
  <si>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</si>
  <si>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</si>
  <si>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</si>
  <si>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</si>
  <si>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</si>
  <si>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</si>
  <si>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</si>
  <si>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</si>
  <si>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</si>
  <si>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</si>
  <si>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</si>
  <si>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</si>
  <si>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</si>
  <si>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</si>
  <si>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</si>
  <si>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</si>
  <si>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</si>
  <si>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</si>
  <si>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</si>
  <si>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</si>
  <si>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</si>
  <si>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</si>
  <si>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</si>
  <si>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</si>
  <si>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</si>
  <si>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</si>
  <si>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</si>
  <si>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</si>
  <si>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</si>
  <si>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</si>
  <si>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</si>
  <si>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</si>
  <si>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</si>
  <si>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</si>
  <si>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</si>
  <si>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</si>
  <si>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</si>
  <si>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</si>
  <si>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</si>
  <si>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</si>
  <si>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</si>
  <si>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</si>
  <si>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</si>
  <si>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</si>
  <si>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</si>
  <si>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</si>
  <si>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</si>
  <si>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</si>
  <si>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</si>
  <si>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</si>
  <si>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</si>
  <si>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</si>
  <si>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</si>
  <si>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</si>
  <si>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</si>
  <si>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</si>
  <si>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</si>
  <si>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</si>
  <si>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</si>
  <si>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</si>
  <si>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</si>
  <si>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</si>
  <si>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</si>
  <si>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</si>
  <si>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</si>
  <si>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</si>
  <si>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</si>
  <si>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</si>
  <si>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</si>
  <si>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</si>
  <si>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</si>
  <si>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</si>
  <si>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</si>
  <si>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</si>
  <si>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</si>
  <si>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</si>
  <si>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</si>
  <si>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</si>
  <si>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</si>
  <si>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</si>
  <si>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</si>
  <si>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</si>
  <si>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</si>
  <si>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</si>
  <si>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</si>
  <si>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</si>
  <si>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</si>
  <si>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</si>
  <si>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</si>
  <si>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</si>
  <si>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</si>
  <si>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</si>
  <si>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</si>
  <si>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</si>
  <si>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</si>
  <si>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</si>
  <si>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</si>
  <si>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</si>
  <si>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</si>
  <si>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</si>
  <si>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</si>
  <si>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</si>
  <si>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</si>
  <si>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</si>
  <si>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</si>
  <si>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</si>
  <si>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</si>
  <si>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</si>
  <si>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</si>
  <si>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</si>
  <si>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</si>
  <si>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</si>
  <si>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</si>
  <si>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</si>
  <si>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</si>
  <si>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</si>
  <si>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</si>
  <si>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</si>
  <si>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</si>
  <si>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</si>
  <si>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</si>
  <si>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</si>
  <si>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</si>
  <si>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</si>
  <si>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</si>
  <si>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</si>
  <si>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</si>
  <si>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</si>
  <si>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</si>
  <si>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</si>
  <si>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</si>
  <si>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</si>
  <si>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</si>
  <si>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</si>
  <si>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</si>
  <si>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</si>
  <si>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</si>
  <si>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</si>
  <si>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</si>
  <si>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</si>
  <si>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</si>
  <si>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</si>
  <si>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</si>
  <si>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</si>
  <si>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</si>
  <si>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</si>
  <si>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</si>
  <si>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</si>
  <si>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</si>
  <si>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</si>
  <si>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</si>
  <si>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</si>
  <si>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</si>
  <si>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</si>
  <si>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</si>
  <si>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</si>
  <si>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</si>
  <si>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</si>
  <si>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</si>
  <si>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</si>
  <si>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</si>
  <si>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</si>
  <si>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</si>
  <si>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</si>
  <si>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</si>
  <si>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</si>
  <si>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</si>
  <si>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</si>
  <si>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</si>
  <si>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</si>
  <si>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</si>
  <si>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</si>
  <si>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</si>
  <si>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</si>
  <si>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</si>
  <si>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</si>
  <si>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</si>
  <si>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</si>
  <si>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</si>
  <si>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</si>
  <si>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</si>
  <si>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</si>
  <si>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</si>
  <si>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</si>
  <si>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</si>
  <si>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</si>
  <si>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</si>
  <si>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</si>
  <si>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</si>
  <si>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</si>
  <si>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</si>
  <si>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</si>
  <si>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</si>
  <si>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</si>
  <si>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</si>
  <si>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</si>
  <si>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</si>
  <si>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</si>
  <si>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</si>
  <si>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</si>
  <si>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</si>
  <si>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</si>
  <si>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</si>
  <si>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</si>
  <si>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</si>
  <si>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</si>
  <si>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</si>
  <si>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</si>
  <si>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</si>
  <si>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</si>
  <si>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</si>
  <si>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</si>
  <si>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</si>
  <si>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</si>
  <si>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</si>
  <si>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</si>
  <si>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</si>
  <si>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</si>
  <si>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</si>
  <si>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</si>
  <si>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</si>
  <si>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</si>
  <si>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</si>
  <si>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</si>
  <si>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</si>
  <si>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</si>
  <si>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</si>
  <si>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</si>
  <si>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</si>
  <si>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</si>
  <si>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</si>
  <si>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</si>
  <si>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</si>
  <si>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</si>
  <si>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</si>
  <si>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</si>
  <si>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</si>
  <si>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</si>
  <si>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</si>
  <si>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</si>
  <si>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</si>
  <si>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</si>
  <si>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</si>
  <si>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</si>
  <si>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</si>
  <si>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</si>
  <si>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</si>
  <si>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</si>
  <si>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</si>
  <si>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</si>
  <si>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</si>
  <si>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</si>
  <si>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</si>
  <si>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</si>
  <si>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</si>
  <si>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</si>
  <si>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</si>
  <si>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</si>
  <si>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</si>
  <si>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</si>
  <si>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</si>
  <si>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</si>
  <si>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</si>
  <si>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</si>
  <si>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</si>
  <si>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</si>
  <si>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</si>
  <si>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</si>
  <si>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</si>
  <si>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</si>
  <si>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</si>
  <si>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</si>
  <si>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</si>
  <si>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</si>
  <si>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</si>
  <si>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</si>
  <si>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</si>
  <si>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</si>
  <si>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</si>
  <si>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</si>
  <si>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</si>
  <si>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</si>
  <si>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</si>
  <si>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</si>
  <si>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</si>
  <si>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</si>
  <si>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</si>
  <si>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</si>
  <si>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</si>
  <si>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</si>
  <si>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</si>
  <si>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</si>
  <si>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</si>
  <si>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</si>
  <si>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</si>
  <si>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</si>
  <si>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</si>
  <si>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</si>
  <si>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</si>
  <si>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</si>
  <si>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</si>
  <si>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</si>
  <si>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</si>
  <si>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</si>
  <si>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</si>
  <si>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</si>
  <si>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</si>
  <si>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</si>
  <si>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</si>
  <si>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</si>
  <si>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</si>
  <si>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</si>
  <si>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</si>
  <si>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</si>
  <si>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</si>
  <si>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</si>
  <si>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</si>
  <si>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</si>
  <si>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</si>
  <si>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</si>
  <si>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</si>
  <si>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</si>
  <si>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</si>
  <si>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</si>
  <si>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</si>
  <si>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</si>
  <si>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</si>
  <si>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</si>
  <si>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</si>
  <si>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</si>
  <si>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</si>
  <si>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</si>
  <si>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</si>
  <si>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</si>
  <si>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</si>
  <si>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</si>
  <si>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</si>
  <si>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</si>
  <si>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</si>
  <si>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</si>
  <si>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</si>
  <si>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</si>
  <si>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</si>
  <si>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</si>
  <si>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</si>
  <si>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</si>
  <si>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</si>
  <si>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</si>
  <si>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</si>
  <si>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</si>
  <si>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</si>
  <si>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</si>
  <si>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</si>
  <si>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</si>
  <si>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</si>
  <si>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</si>
  <si>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</si>
  <si>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</si>
  <si>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</si>
  <si>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</si>
  <si>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</si>
  <si>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</si>
  <si>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</si>
  <si>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</si>
  <si>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</si>
  <si>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</si>
  <si>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</si>
  <si>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</si>
  <si>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</si>
  <si>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</si>
  <si>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</si>
  <si>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</si>
  <si>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</si>
  <si>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</si>
  <si>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</si>
  <si>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</si>
  <si>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</si>
  <si>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</si>
  <si>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</si>
  <si>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</si>
  <si>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</si>
  <si>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</si>
  <si>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</si>
  <si>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</si>
  <si>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</si>
  <si>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</si>
  <si>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</si>
  <si>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</si>
  <si>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</si>
  <si>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</si>
  <si>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</si>
  <si>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</si>
  <si>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</si>
  <si>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</si>
  <si>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</si>
  <si>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</si>
  <si>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</si>
  <si>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</si>
  <si>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</si>
  <si>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</si>
  <si>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</si>
  <si>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</si>
  <si>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</si>
  <si>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</si>
  <si>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</si>
  <si>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</si>
  <si>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</si>
  <si>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</si>
  <si>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</si>
  <si>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</si>
  <si>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</si>
  <si>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</si>
  <si>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</si>
  <si>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</si>
  <si>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</si>
  <si>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</si>
  <si>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</si>
  <si>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</si>
  <si>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</si>
  <si>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</si>
  <si>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</si>
  <si>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</si>
  <si>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</si>
  <si>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</si>
  <si>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</si>
  <si>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</si>
  <si>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</si>
  <si>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</si>
  <si>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</si>
  <si>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</si>
  <si>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</si>
  <si>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</si>
  <si>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</si>
  <si>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</si>
  <si>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</si>
  <si>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</si>
  <si>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</si>
  <si>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</si>
  <si>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</si>
  <si>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</si>
  <si>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</si>
  <si>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</si>
  <si>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</si>
  <si>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</si>
  <si>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</si>
  <si>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</si>
  <si>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</si>
  <si>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</si>
  <si>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</si>
  <si>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</si>
  <si>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</si>
  <si>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</si>
  <si>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</si>
  <si>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</si>
  <si>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</si>
  <si>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</si>
  <si>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</si>
  <si>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</si>
  <si>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</si>
  <si>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</si>
  <si>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</si>
  <si>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</si>
  <si>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</si>
  <si>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</si>
  <si>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</si>
  <si>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</si>
  <si>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</si>
  <si>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</si>
  <si>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</si>
  <si>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</si>
  <si>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</si>
  <si>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</si>
  <si>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</si>
  <si>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</si>
  <si>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</si>
  <si>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</si>
  <si>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</si>
  <si>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</si>
  <si>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</si>
  <si>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</si>
  <si>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</si>
  <si>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</si>
  <si>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</si>
  <si>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</si>
  <si>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</si>
  <si>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</si>
  <si>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</si>
  <si>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</si>
  <si>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</si>
  <si>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</si>
  <si>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</si>
  <si>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</si>
  <si>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</si>
  <si>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</si>
  <si>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</si>
  <si>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</si>
  <si>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</si>
  <si>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</si>
  <si>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</si>
  <si>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</si>
  <si>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</si>
  <si>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</si>
  <si>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</si>
  <si>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</si>
  <si>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</si>
  <si>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</si>
  <si>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</si>
  <si>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</si>
  <si>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</si>
  <si>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</si>
  <si>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</si>
  <si>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</si>
  <si>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</si>
  <si>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</si>
  <si>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</si>
  <si>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</si>
  <si>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</si>
  <si>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</si>
  <si>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</si>
  <si>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</si>
  <si>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</si>
  <si>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</si>
  <si>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</si>
  <si>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</si>
  <si>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</si>
  <si>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</si>
  <si>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</si>
  <si>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</si>
  <si>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</si>
  <si>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</si>
  <si>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</si>
  <si>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</si>
  <si>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</si>
  <si>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</si>
  <si>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</si>
  <si>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</si>
  <si>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</si>
  <si>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</si>
  <si>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</si>
  <si>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</si>
  <si>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</si>
  <si>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</si>
  <si>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</si>
  <si>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</si>
  <si>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</si>
  <si>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</si>
  <si>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</si>
  <si>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</si>
  <si>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</si>
  <si>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</si>
  <si>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</si>
  <si>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</si>
  <si>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</si>
  <si>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</si>
  <si>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</si>
  <si>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</si>
  <si>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</si>
  <si>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User/UsersList</t>
  </si>
  <si>
    <t>ePlus Administrator</t>
  </si>
  <si>
    <t>Group Users</t>
  </si>
  <si>
    <t>Product Transaction Nature</t>
  </si>
  <si>
    <t>Product Transaction Type</t>
  </si>
  <si>
    <t>truncate</t>
  </si>
  <si>
    <t>Sales Function Code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</si>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</sst>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7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0">
  <autoFilter ref="A1:J74"/>
  <tableColumns count="10">
    <tableColumn id="2" name="Name" dataDxfId="469"/>
    <tableColumn id="10" name="Table" dataDxfId="468">
      <calculatedColumnFormula>[Name]</calculatedColumnFormula>
    </tableColumn>
    <tableColumn id="5" name="Singular Name" dataDxfId="467">
      <calculatedColumnFormula>IF(RIGHT([Name],3)="ies",MID([Name],1,LEN([Name])-3)&amp;"y",IF(RIGHT([Name],1)="s",MID([Name],1,LEN([Name])-1),[Name]))</calculatedColumnFormula>
    </tableColumn>
    <tableColumn id="8" name="Model NS" dataDxfId="466">
      <calculatedColumnFormula>"Milestone\SS\Model"</calculatedColumnFormula>
    </tableColumn>
    <tableColumn id="4" name="Class Name" dataDxfId="465">
      <calculatedColumnFormula>SUBSTITUTE(PROPER([Singular Name]),"_","")</calculatedColumnFormula>
    </tableColumn>
    <tableColumn id="1" name="Migration Artisan" dataDxfId="464">
      <calculatedColumnFormula>"php artisan make:migration create_"&amp;[Table]&amp;"_table --create="&amp;[Table]</calculatedColumnFormula>
    </tableColumn>
    <tableColumn id="6" name="Model Artisan" dataDxfId="463">
      <calculatedColumnFormula>"php artisan make:model "&amp;[Class Name]</calculatedColumnFormula>
    </tableColumn>
    <tableColumn id="3" name="Model Statement" dataDxfId="462">
      <calculatedColumnFormula>"protected $table = '"&amp;[Table]&amp;"';"</calculatedColumnFormula>
    </tableColumn>
    <tableColumn id="7" name="Seeder Artisan" dataDxfId="461">
      <calculatedColumnFormula>"php artisan make:seed "&amp;[Class Name]&amp;"TableSeeder"</calculatedColumnFormula>
    </tableColumn>
    <tableColumn id="9" name="Seeder Class" dataDxfId="46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14" totalsRowShown="0" headerRowDxfId="366" dataDxfId="365">
  <autoFilter ref="A1:Y14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64">
      <calculatedColumnFormula>'Table Seed Map'!$A$34&amp;"-"&amp;(COUNTA($E$1:ResourceAction[[#This Row],[Resource]])-2)</calculatedColumnFormula>
    </tableColumn>
    <tableColumn id="13" name="Display" dataDxfId="363">
      <calculatedColumnFormula>ResourceAction[[#This Row],[Resource Name]]&amp;"/"&amp;ResourceAction[[#This Row],[Name]]</calculatedColumnFormula>
    </tableColumn>
    <tableColumn id="2" name="Resource Name" dataDxfId="362"/>
    <tableColumn id="11" name="No" dataDxfId="361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60">
      <calculatedColumnFormula>IFERROR(VLOOKUP(ResourceAction[[#This Row],[Resource Name]],ResourceTable[[RName]:[No]],3,0),"resource")</calculatedColumnFormula>
    </tableColumn>
    <tableColumn id="4" name="Name" dataDxfId="359"/>
    <tableColumn id="6" name="Description" dataDxfId="358"/>
    <tableColumn id="7" name="Title" dataDxfId="357"/>
    <tableColumn id="8" name="Type" dataDxfId="356"/>
    <tableColumn id="9" name="Menu" dataDxfId="355"/>
    <tableColumn id="20" name="Primary Method" dataDxfId="354">
      <calculatedColumnFormula>'Table Seed Map'!$A$35&amp;"-"&amp;(COUNTA($E$1:ResourceAction[[#This Row],[Resource]])-2)</calculatedColumnFormula>
    </tableColumn>
    <tableColumn id="12" name="Method ID" dataDxfId="353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52">
      <calculatedColumnFormula>IF(ResourceAction[[#This Row],[No]]="id","resource_action",ResourceAction[[#This Row],[No]])</calculatedColumnFormula>
    </tableColumn>
    <tableColumn id="15" name="Method Type" dataDxfId="351"/>
    <tableColumn id="16" name="IDN 1" dataDxfId="35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45"/>
    <tableColumn id="22" name="IDN2" dataDxfId="344"/>
    <tableColumn id="24" name="IDN3" dataDxfId="343"/>
    <tableColumn id="25" name="IDN4" dataDxfId="342"/>
    <tableColumn id="23" name="IDN5" dataDxfId="341"/>
    <tableColumn id="1" name="AID" dataDxfId="340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7" totalsRowShown="0" headerRowDxfId="339" dataDxfId="338">
  <autoFilter ref="AA1:AL7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37"/>
    <tableColumn id="3" name="Action" dataDxfId="336">
      <calculatedColumnFormula>VLOOKUP(ActionListNData[[#This Row],[Action Name]],ResourceAction[[Display]:[No]],3,0)</calculatedColumnFormula>
    </tableColumn>
    <tableColumn id="5" name="Resource List" dataDxfId="335"/>
    <tableColumn id="6" name="Resource Data" dataDxfId="334"/>
    <tableColumn id="9" name="Primary List" dataDxfId="333">
      <calculatedColumnFormula>'Table Seed Map'!$A$37&amp;"-"&amp;-1+COUNTA($AC$1:ActionListNData[[#This Row],[Resource List]])</calculatedColumnFormula>
    </tableColumn>
    <tableColumn id="10" name="List ID" dataDxfId="332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31">
      <calculatedColumnFormula>ActionListNData[[#This Row],[Action]]</calculatedColumnFormula>
    </tableColumn>
    <tableColumn id="4" name="List" dataDxfId="33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9">
      <calculatedColumnFormula>'Table Seed Map'!$A$38&amp;"-"&amp;-1+COUNTA($AD$1:ActionListNData[[#This Row],[Resource Data]])</calculatedColumnFormula>
    </tableColumn>
    <tableColumn id="12" name="Data ID" dataDxfId="328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7">
      <calculatedColumnFormula>ActionListNData[[#This Row],[Action]]</calculatedColumnFormula>
    </tableColumn>
    <tableColumn id="2" name="Data" dataDxfId="32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25" dataDxfId="324">
  <autoFilter ref="AN1:AS2"/>
  <tableColumns count="6">
    <tableColumn id="1" name="Action Name for Attr" dataDxfId="323"/>
    <tableColumn id="5" name="Primary" dataDxfId="322">
      <calculatedColumnFormula>'Table Seed Map'!$A$36&amp;"-"&amp;(COUNTA($AN$2:ActionAttr[[#This Row],[Action Name for Attr]]))</calculatedColumnFormula>
    </tableColumn>
    <tableColumn id="6" name="No" dataDxfId="321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2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9"/>
    <tableColumn id="3" name="Value" dataDxfId="31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5" totalsRowShown="0" headerRowDxfId="317" dataDxfId="316">
  <autoFilter ref="A1:K5">
    <filterColumn colId="1"/>
    <filterColumn colId="2"/>
    <filterColumn colId="4"/>
    <filterColumn colId="7"/>
    <filterColumn colId="10"/>
  </autoFilter>
  <tableColumns count="11">
    <tableColumn id="1" name="Primary" dataDxfId="315">
      <calculatedColumnFormula>'Table Seed Map'!$A$11&amp;"-"&amp;(COUNTA($F$1:ResourceForms[[#This Row],[Resource]])-2)</calculatedColumnFormula>
    </tableColumn>
    <tableColumn id="11" name="FormName" dataDxfId="314">
      <calculatedColumnFormula>ResourceForms[[#This Row],[Resource Name]]&amp;"/"&amp;ResourceForms[[#This Row],[Name]]</calculatedColumnFormula>
    </tableColumn>
    <tableColumn id="10" name="No" dataDxfId="313">
      <calculatedColumnFormula>COUNTA($A$1:ResourceForms[[#This Row],[Primary]])-2</calculatedColumnFormula>
    </tableColumn>
    <tableColumn id="2" name="Resource Name" dataDxfId="312"/>
    <tableColumn id="12" name="ID" dataDxfId="311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10">
      <calculatedColumnFormula>IFERROR(VLOOKUP(ResourceForms[[#This Row],[Resource Name]],ResourceTable[[RName]:[No]],3,0),"resource")</calculatedColumnFormula>
    </tableColumn>
    <tableColumn id="4" name="Name" dataDxfId="309"/>
    <tableColumn id="5" name="Description" dataDxfId="308"/>
    <tableColumn id="6" name="Title" dataDxfId="307"/>
    <tableColumn id="7" name="Action Text" dataDxfId="306"/>
    <tableColumn id="8" name="Form ID" dataDxfId="30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10" headerRowDxfId="304" dataDxfId="303">
  <autoFilter ref="M1:AZ1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302">
      <calculatedColumnFormula>'Table Seed Map'!$A$12&amp;"-"&amp;FormFields[[#This Row],[No]]</calculatedColumnFormula>
    </tableColumn>
    <tableColumn id="1" name="Form Name" totalsRowLabel="Total" dataDxfId="301"/>
    <tableColumn id="44" name="No" dataDxfId="300">
      <calculatedColumnFormula>COUNTA($N$1:FormFields[[#This Row],[Form Name]])-1</calculatedColumnFormula>
    </tableColumn>
    <tableColumn id="24" name="Field Name" dataDxfId="299">
      <calculatedColumnFormula>FormFields[[#This Row],[Form Name]]&amp;"/"&amp;FormFields[[#This Row],[Name]]</calculatedColumnFormula>
    </tableColumn>
    <tableColumn id="11" name="ID" dataDxfId="298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7">
      <calculatedColumnFormula>IFERROR(VLOOKUP(FormFields[[#This Row],[Form Name]],ResourceForms[[FormName]:[ID]],4,0),"resource_form")</calculatedColumnFormula>
    </tableColumn>
    <tableColumn id="3" name="Name" dataDxfId="296"/>
    <tableColumn id="4" name="Type" dataDxfId="295"/>
    <tableColumn id="5" name="Label" dataDxfId="294"/>
    <tableColumn id="6" name="Rel" dataDxfId="293"/>
    <tableColumn id="7" name="Rel1" dataDxfId="292"/>
    <tableColumn id="8" name="Rel2" dataDxfId="291"/>
    <tableColumn id="9" name="Rel3" dataDxfId="290"/>
    <tableColumn id="45" name="Primary FD" dataDxfId="289">
      <calculatedColumnFormula>'Table Seed Map'!$A$13&amp;"-"&amp;FormFields[[#This Row],[NO2]]</calculatedColumnFormula>
    </tableColumn>
    <tableColumn id="46" name="NO2" dataDxfId="288">
      <calculatedColumnFormula>COUNTIF($AB$2:FormFields[[#This Row],[Exists]],1)-1</calculatedColumnFormula>
    </tableColumn>
    <tableColumn id="49" name="Exists" dataDxfId="287">
      <calculatedColumnFormula>IF(AND(FormFields[[#This Row],[Attribute]]="",FormFields[[#This Row],[Relation]]=""),0,1)</calculatedColumnFormula>
    </tableColumn>
    <tableColumn id="47" name="NO3" dataDxfId="286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85">
      <calculatedColumnFormula>IF(FormFields[[#This Row],[ID]]="id","form_field",FormFields[[#This Row],[ID]])</calculatedColumnFormula>
    </tableColumn>
    <tableColumn id="40" name="Attribute" dataDxfId="284">
      <calculatedColumnFormula>[Name]</calculatedColumnFormula>
    </tableColumn>
    <tableColumn id="12" name="Relation" dataDxfId="283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82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81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80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79">
      <calculatedColumnFormula>IF(OR(FormFields[[#This Row],[Option Type]]="",FormFields[[#This Row],[Option Type]]="type"),0,1)</calculatedColumnFormula>
    </tableColumn>
    <tableColumn id="50" name="Primary FO" dataDxfId="278">
      <calculatedColumnFormula>'Table Seed Map'!$A$14&amp;"-"&amp;FormFields[[#This Row],[NO4]]</calculatedColumnFormula>
    </tableColumn>
    <tableColumn id="51" name="NO4" dataDxfId="277">
      <calculatedColumnFormula>COUNTIF($AJ$2:FormFields[[#This Row],[Exists FO]],1)</calculatedColumnFormula>
    </tableColumn>
    <tableColumn id="53" name="NO5" dataDxfId="276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75">
      <calculatedColumnFormula>IF(FormFields[[#This Row],[ID]]="id","form_field",FormFields[[#This Row],[ID]])</calculatedColumnFormula>
    </tableColumn>
    <tableColumn id="18" name="Option Type" dataDxfId="274"/>
    <tableColumn id="19" name="Detail" dataDxfId="273"/>
    <tableColumn id="20" name="Value Attr" dataDxfId="272"/>
    <tableColumn id="21" name="Label Attr" dataDxfId="271"/>
    <tableColumn id="22" name="Preload" dataDxfId="270"/>
    <tableColumn id="67" name="Exists FL" dataDxfId="269">
      <calculatedColumnFormula>IF(OR(FormFields[[#This Row],[Colspan]]="",FormFields[[#This Row],[Colspan]]="colspan"),0,1)</calculatedColumnFormula>
    </tableColumn>
    <tableColumn id="68" name="Primary FL" dataDxfId="268">
      <calculatedColumnFormula>'Table Seed Map'!$A$19&amp;"-"&amp;FormFields[[#This Row],[NO8]]</calculatedColumnFormula>
    </tableColumn>
    <tableColumn id="69" name="NO8" dataDxfId="267">
      <calculatedColumnFormula>COUNTIF($AT$1:FormFields[[#This Row],[Exists FL]],1)</calculatedColumnFormula>
    </tableColumn>
    <tableColumn id="70" name="FL ID" dataDxfId="266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65">
      <calculatedColumnFormula>[Form]</calculatedColumnFormula>
    </tableColumn>
    <tableColumn id="42" name="Layout Field ID" dataDxfId="264">
      <calculatedColumnFormula>IF(FormFields[[#This Row],[ID]]="id","form_field",FormFields[[#This Row],[ID]])</calculatedColumnFormula>
    </tableColumn>
    <tableColumn id="43" name="Colspan" dataDxfId="26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62" dataDxfId="261">
  <autoFilter ref="BB1:BG2">
    <filterColumn colId="1"/>
    <filterColumn colId="2"/>
    <filterColumn colId="3"/>
  </autoFilter>
  <tableColumns count="6">
    <tableColumn id="1" name="ATTR Field" dataDxfId="260"/>
    <tableColumn id="5" name="Primary" dataDxfId="259">
      <calculatedColumnFormula>'Table Seed Map'!$A$15&amp;"-"&amp;(COUNTA($BB$2:FieldAttrs[[#This Row],[ATTR Field]]))</calculatedColumnFormula>
    </tableColumn>
    <tableColumn id="6" name="No" dataDxfId="258">
      <calculatedColumnFormula>IF($BD1="id",IF(ISNUMBER(VLOOKUP('Table Seed Map'!$A$15,SeedMap[],9,0)),VLOOKUP('Table Seed Map'!$A$15,SeedMap[],9,0)+1,1),IFERROR($BD1+1,"id"))</calculatedColumnFormula>
    </tableColumn>
    <tableColumn id="4" name="Field" dataDxfId="257">
      <calculatedColumnFormula>VLOOKUP([ATTR Field],FormFields[[Field Name]:[ID]],2,0)</calculatedColumnFormula>
    </tableColumn>
    <tableColumn id="2" name="Name" dataDxfId="256"/>
    <tableColumn id="3" name="Value" dataDxfId="255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5" totalsRowShown="0" headerRowDxfId="254" dataDxfId="253">
  <autoFilter ref="BI1:BQ5">
    <filterColumn colId="1"/>
    <filterColumn colId="2"/>
    <filterColumn colId="3"/>
  </autoFilter>
  <tableColumns count="9">
    <tableColumn id="1" name="Validation Field" dataDxfId="252"/>
    <tableColumn id="8" name="Primary" dataDxfId="251">
      <calculatedColumnFormula>'Table Seed Map'!$A$17&amp;"-"&amp;(COUNTA($BI$2:FieldValidations[[#This Row],[Validation Field]]))</calculatedColumnFormula>
    </tableColumn>
    <tableColumn id="9" name="No" dataDxfId="250">
      <calculatedColumnFormula>IF($BK1="id",IF(ISNUMBER(VLOOKUP('Table Seed Map'!$A$17,SeedMap[],9,0)),VLOOKUP('Table Seed Map'!$A$17,SeedMap[],9,0)+1,1),IFERROR($BK1+1,"id"))</calculatedColumnFormula>
    </tableColumn>
    <tableColumn id="7" name="Field" dataDxfId="249">
      <calculatedColumnFormula>VLOOKUP([Validation Field],FormFields[[Field Name]:[ID]],2,0)</calculatedColumnFormula>
    </tableColumn>
    <tableColumn id="2" name="Rule" dataDxfId="248"/>
    <tableColumn id="3" name="Message" dataDxfId="247"/>
    <tableColumn id="4" name="Arg 1" dataDxfId="246"/>
    <tableColumn id="5" name="Arg 2" dataDxfId="245"/>
    <tableColumn id="6" name="Arg 3" dataDxfId="24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43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42">
      <calculatedColumnFormula>'Table Seed Map'!$A$21&amp;"-"&amp;COUNTA($CF$1:FormDefault[[#This Row],[Form for Default]])-1</calculatedColumnFormula>
    </tableColumn>
    <tableColumn id="2" name="Form for Default" dataDxfId="241"/>
    <tableColumn id="3" name="No" dataDxfId="240">
      <calculatedColumnFormula>IF($CG1="id",IF(ISNUMBER(VLOOKUP('Table Seed Map'!$A$21,SeedMap[],9,0)),VLOOKUP('Table Seed Map'!$A$21,SeedMap[],9,0)+1,1),IFERROR($CG1+1,"id"))</calculatedColumnFormula>
    </tableColumn>
    <tableColumn id="12" name="Form" dataDxfId="239">
      <calculatedColumnFormula>IFERROR(VLOOKUP(FormDefault[[#This Row],[Form for Default]],ResourceForms[[FormName]:[ID]],4,0),"resource_form")</calculatedColumnFormula>
    </tableColumn>
    <tableColumn id="4" name="Name" dataDxfId="238"/>
    <tableColumn id="5" name="Value" dataDxfId="237"/>
    <tableColumn id="6" name="Relation" dataDxfId="236">
      <calculatedColumnFormula>IFERROR(VLOOKUP(FormDefault[[#This Row],[R]],RelationTable[[Display]:[RELID]],2,0),"")</calculatedColumnFormula>
    </tableColumn>
    <tableColumn id="7" name="Attribute" dataDxfId="235"/>
    <tableColumn id="20" name="REL1" dataDxfId="234">
      <calculatedColumnFormula>IFERROR(VLOOKUP(FormDefault[[#This Row],[R1]],RelationTable[[Display]:[RELID]],2,0),"")</calculatedColumnFormula>
    </tableColumn>
    <tableColumn id="19" name="REL2" dataDxfId="233">
      <calculatedColumnFormula>IFERROR(VLOOKUP(FormDefault[[#This Row],[R2]],RelationTable[[Display]:[RELID]],2,0),"")</calculatedColumnFormula>
    </tableColumn>
    <tableColumn id="18" name="REL3" dataDxfId="232">
      <calculatedColumnFormula>IFERROR(VLOOKUP(FormDefault[[#This Row],[R3]],RelationTable[[Display]:[RELID]],2,0),"")</calculatedColumnFormula>
    </tableColumn>
    <tableColumn id="13" name="Method" dataDxfId="231"/>
    <tableColumn id="17" name="R" dataDxfId="230"/>
    <tableColumn id="14" name="R1" dataDxfId="229"/>
    <tableColumn id="15" name="R2" dataDxfId="228"/>
    <tableColumn id="16" name="R3" dataDxfId="227"/>
    <tableColumn id="8" name="R12" dataDxfId="226"/>
    <tableColumn id="9" name="R22" dataDxfId="225"/>
    <tableColumn id="10" name="R32" dataDxfId="224"/>
    <tableColumn id="11" name="Method2" dataDxfId="22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22" dataDxfId="221">
  <autoFilter ref="BS1:CB2"/>
  <tableColumns count="10">
    <tableColumn id="1" name="Primary" dataDxfId="220">
      <calculatedColumnFormula>'Table Seed Map'!$A$22&amp;"-"&amp;COUNTA($BT$1:FormCollection[[#This Row],[Main Form for Collection]])-1</calculatedColumnFormula>
    </tableColumn>
    <tableColumn id="2" name="Main Form for Collection" dataDxfId="219"/>
    <tableColumn id="3" name="Collection Form" dataDxfId="218"/>
    <tableColumn id="4" name="Relation" dataDxfId="217"/>
    <tableColumn id="5" name="Foreign Field" dataDxfId="216"/>
    <tableColumn id="6" name="No" dataDxfId="215">
      <calculatedColumnFormula>IF($BX1="id",IF(ISNUMBER(VLOOKUP('Table Seed Map'!$A$22,SeedMap[],9,0)),VLOOKUP('Table Seed Map'!$A$22,SeedMap[],9,0)+1,1),IFERROR($BX1+1,"id"))</calculatedColumnFormula>
    </tableColumn>
    <tableColumn id="7" name="Resource Form" dataDxfId="214">
      <calculatedColumnFormula>IFERROR(VLOOKUP([Main Form for Collection],ResourceForms[[FormName]:[ID]],4,0),"resource_form")</calculatedColumnFormula>
    </tableColumn>
    <tableColumn id="8" name="Collection Form2" dataDxfId="213">
      <calculatedColumnFormula>IFERROR(VLOOKUP([Collection Form],ResourceForms[[FormName]:[ID]],4,0),"collection_form")</calculatedColumnFormula>
    </tableColumn>
    <tableColumn id="9" name="Relation3" dataDxfId="212">
      <calculatedColumnFormula>IFERROR(VLOOKUP([Relation],RelationTable[[Display]:[RELID]],2,0),"")</calculatedColumnFormula>
    </tableColumn>
    <tableColumn id="10" name="Foreign" dataDxfId="21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210" dataDxfId="209">
  <autoFilter ref="CZ1:DJ2">
    <filterColumn colId="1"/>
    <filterColumn colId="2"/>
    <filterColumn colId="3"/>
    <filterColumn colId="8"/>
  </autoFilter>
  <tableColumns count="11">
    <tableColumn id="1" name="Field for Depend" dataDxfId="208"/>
    <tableColumn id="9" name="Primary" dataDxfId="207">
      <calculatedColumnFormula>'Table Seed Map'!$A$18&amp;"-"&amp;COUNTA($CZ$2:FieldDepends[[#This Row],[Field for Depend]])</calculatedColumnFormula>
    </tableColumn>
    <tableColumn id="10" name="ID" dataDxfId="206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205">
      <calculatedColumnFormula>IFERROR(VLOOKUP(FieldDepends[[#This Row],[Field for Depend]],FormFields[[Field Name]:[ID]],2,0),"form_field")</calculatedColumnFormula>
    </tableColumn>
    <tableColumn id="2" name="Field name - depends on" dataDxfId="204"/>
    <tableColumn id="3" name="Database Field" dataDxfId="203"/>
    <tableColumn id="4" name="Operator" dataDxfId="202"/>
    <tableColumn id="5" name="Compare Method" dataDxfId="201"/>
    <tableColumn id="11" name="Method" dataDxfId="200"/>
    <tableColumn id="6" name="Value DB Field" dataDxfId="199"/>
    <tableColumn id="7" name="Ignore Null" dataDxfId="19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5">
  <autoFilter ref="A1:J241">
    <filterColumn colId="2"/>
    <filterColumn colId="3">
      <filters>
        <filter val="users"/>
      </filters>
    </filterColumn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97" dataDxfId="196">
  <autoFilter ref="DL1:DU2"/>
  <tableColumns count="10">
    <tableColumn id="1" name="Field for Dynamic" dataDxfId="195"/>
    <tableColumn id="9" name="Primary" dataDxfId="194">
      <calculatedColumnFormula>'Table Seed Map'!$A$16&amp;"-"&amp;COUNTA($DL$2:FieldDynamic[[#This Row],[Field for Dynamic]])</calculatedColumnFormula>
    </tableColumn>
    <tableColumn id="10" name="ID" dataDxfId="19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92">
      <calculatedColumnFormula>IFERROR(VLOOKUP(FieldDynamic[[#This Row],[Field for Dynamic]],FormFields[[Field Name]:[ID]],2,0),"form_field")</calculatedColumnFormula>
    </tableColumn>
    <tableColumn id="2" name="Type" dataDxfId="191"/>
    <tableColumn id="3" name="Depend Field" dataDxfId="190"/>
    <tableColumn id="4" name="Alter On" dataDxfId="189"/>
    <tableColumn id="5" name="Value" dataDxfId="188"/>
    <tableColumn id="11" name="Values" dataDxfId="187"/>
    <tableColumn id="6" name="Operator" dataDxfId="18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85" dataDxfId="184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83"/>
    <tableColumn id="2" name="Resource Data" dataDxfId="182"/>
    <tableColumn id="3" name="Form Field" dataDxfId="181"/>
    <tableColumn id="4" name="Primary" dataDxfId="180">
      <calculatedColumnFormula>'Table Seed Map'!$A$20&amp;"-"&amp;COUNTA($DW$2:FormDataMapping[[#This Row],[Form for Data Mapping]])</calculatedColumnFormula>
    </tableColumn>
    <tableColumn id="5" name="ID" dataDxfId="179">
      <calculatedColumnFormula>IF(FormDataMapping[[#This Row],[Form for Data Mapping]]="","id",COUNTA(#REF!:FormDataMapping[[#This Row],[Form for Data Mapping]])+IF(VLOOKUP('Table Seed Map'!$A$20,SeedMap[],9,0),VLOOKUP('Table Seed Map'!$A$20,SeedMap[],9,0),0))</calculatedColumnFormula>
    </tableColumn>
    <tableColumn id="6" name="Form" dataDxfId="178">
      <calculatedColumnFormula>IF(FormDataMapping[[#This Row],[Form for Data Mapping]]="","resource_form",VLOOKUP([Form for Data Mapping],ResourceForms[[FormName]:[ID]],4,0))</calculatedColumnFormula>
    </tableColumn>
    <tableColumn id="7" name="Data" dataDxfId="177">
      <calculatedColumnFormula>IF(FormDataMapping[[#This Row],[Form for Data Mapping]]="","resource_data",VLOOKUP([Resource Data],ResourceData[[DataDisplayName]:[ID]],8,0))</calculatedColumnFormula>
    </tableColumn>
    <tableColumn id="8" name="Field" dataDxfId="176">
      <calculatedColumnFormula>IF(FormDataMapping[[#This Row],[Form for Data Mapping]]="","form_field",VLOOKUP([Form Field],FormFields[[Field Name]:[ID]],2,0))</calculatedColumnFormula>
    </tableColumn>
    <tableColumn id="9" name="Attribute" dataDxfId="175"/>
    <tableColumn id="10" name="R0" dataDxfId="174">
      <calculatedColumnFormula>IF(FormDataMapping[[#This Row],[Form for Data Mapping]]="","relation",IFERROR(VLOOKUP([Relation],RelationTable[[Display]:[RELID]],2,0),""))</calculatedColumnFormula>
    </tableColumn>
    <tableColumn id="11" name="R1" dataDxfId="173">
      <calculatedColumnFormula>IF(FormDataMapping[[#This Row],[Form for Data Mapping]]="","nest_relation1",IFERROR(VLOOKUP([Rel1],RelationTable[[Display]:[RELID]],2,0),""))</calculatedColumnFormula>
    </tableColumn>
    <tableColumn id="12" name="R2" dataDxfId="172">
      <calculatedColumnFormula>IF(FormDataMapping[[#This Row],[Form for Data Mapping]]="","nest_relation2",IFERROR(VLOOKUP([Rel2],RelationTable[[Display]:[RELID]],2,0),""))</calculatedColumnFormula>
    </tableColumn>
    <tableColumn id="13" name="R3" dataDxfId="171">
      <calculatedColumnFormula>IF(FormDataMapping[[#This Row],[Form for Data Mapping]]="","nest_relation3",IFERROR(VLOOKUP([Rel3],RelationTable[[Display]:[RELID]],2,0),""))</calculatedColumnFormula>
    </tableColumn>
    <tableColumn id="14" name="R4" dataDxfId="170">
      <calculatedColumnFormula>IF(FormDataMapping[[#This Row],[Form for Data Mapping]]="","nest_relation4",IFERROR(VLOOKUP([Rel4],RelationTable[[Display]:[RELID]],2,0),""))</calculatedColumnFormula>
    </tableColumn>
    <tableColumn id="15" name="R5" dataDxfId="169">
      <calculatedColumnFormula>IF(FormDataMapping[[#This Row],[Form for Data Mapping]]="","nest_relation5",IFERROR(VLOOKUP([Rel5],RelationTable[[Display]:[RELID]],2,0),""))</calculatedColumnFormula>
    </tableColumn>
    <tableColumn id="16" name="Relation" dataDxfId="168"/>
    <tableColumn id="17" name="Rel1" dataDxfId="167"/>
    <tableColumn id="18" name="Rel2" dataDxfId="166"/>
    <tableColumn id="19" name="Rel3" dataDxfId="165"/>
    <tableColumn id="20" name="Rel4" dataDxfId="164"/>
    <tableColumn id="21" name="Rel5" dataDxfId="16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62">
  <autoFilter ref="A1:H30">
    <filterColumn colId="2"/>
  </autoFilter>
  <tableColumns count="8">
    <tableColumn id="1" name="No" dataDxfId="161">
      <calculatedColumnFormula>IFERROR($A1+1,1)</calculatedColumnFormula>
    </tableColumn>
    <tableColumn id="2" name="Filename" dataDxfId="160"/>
    <tableColumn id="9" name="Table" dataDxfId="159">
      <calculatedColumnFormula>MID([Filename],26,LEN([Filename])-35)</calculatedColumnFormula>
    </tableColumn>
    <tableColumn id="3" name="Date Part" dataDxfId="158">
      <calculatedColumnFormula>"2019_03_28_"</calculatedColumnFormula>
    </tableColumn>
    <tableColumn id="4" name="Sequence" dataDxfId="157">
      <calculatedColumnFormula>TEXT(MATCH(MigrationRenamer[[#This Row],[Table]],Tables[Table],0),"000000")</calculatedColumnFormula>
    </tableColumn>
    <tableColumn id="5" name="Name Part" dataDxfId="156">
      <calculatedColumnFormula>RIGHT([Filename],LEN([Filename])-LEN([Date Part])-LEN([Sequence]))</calculatedColumnFormula>
    </tableColumn>
    <tableColumn id="6" name="New Name" dataDxfId="155">
      <calculatedColumnFormula>[Date Part]&amp;[Sequence]&amp;[Name Part]</calculatedColumnFormula>
    </tableColumn>
    <tableColumn id="7" name="CMD" dataDxfId="30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7" totalsRowShown="0" dataDxfId="3">
  <autoFilter ref="A1:K7">
    <filterColumn colId="2"/>
    <filterColumn colId="4"/>
    <filterColumn colId="8"/>
    <filterColumn colId="9"/>
    <filterColumn colId="10"/>
  </autoFilter>
  <tableColumns count="11">
    <tableColumn id="1" name="Primary" dataDxfId="14">
      <calculatedColumnFormula>'Table Seed Map'!$A$24&amp;"-"&amp;COUNTA($B$1:ResourceList[[#This Row],[Resource Name]])-1</calculatedColumnFormula>
    </tableColumn>
    <tableColumn id="2" name="Resource Name" dataDxfId="13"/>
    <tableColumn id="8" name="ListDisplayName" dataDxfId="12">
      <calculatedColumnFormula>ResourceList[[#This Row],[Resource Name]]&amp;"/"&amp;ResourceList[[#This Row],[Name]]</calculatedColumnFormula>
    </tableColumn>
    <tableColumn id="3" name="No" dataDxfId="11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0">
      <calculatedColumnFormula>IFERROR(VLOOKUP(ResourceList[[#This Row],[Resource Name]],ResourceTable[[RName]:[No]],3,0),"resource")</calculatedColumnFormula>
    </tableColumn>
    <tableColumn id="4" name="Name" dataDxfId="9"/>
    <tableColumn id="5" name="Description" dataDxfId="8"/>
    <tableColumn id="6" name="Title" dataDxfId="7"/>
    <tableColumn id="11" name="Identity" dataDxfId="6"/>
    <tableColumn id="10" name="Page" dataDxfId="5"/>
    <tableColumn id="9" name="ID" dataDxfId="4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4" totalsRowShown="0" headerRowDxfId="154" dataDxfId="153">
  <autoFilter ref="M1:AD4"/>
  <tableColumns count="18">
    <tableColumn id="1" name="List Name" dataDxfId="152"/>
    <tableColumn id="2" name="LID" dataDxfId="151">
      <calculatedColumnFormula>VLOOKUP(ListExtras[[#This Row],[List Name]],ResourceList[[ListDisplayName]:[No]],2,0)</calculatedColumnFormula>
    </tableColumn>
    <tableColumn id="3" name="Scope Name" dataDxfId="150"/>
    <tableColumn id="4" name="Relation Name" dataDxfId="149"/>
    <tableColumn id="5" name="R1 Name" dataDxfId="148"/>
    <tableColumn id="6" name="R2 Name" dataDxfId="147"/>
    <tableColumn id="7" name="R3 Name" dataDxfId="146"/>
    <tableColumn id="8" name="Scope Primary" dataDxfId="145">
      <calculatedColumnFormula>'Table Seed Map'!$A$25&amp;"-"&amp;COUNT($W$1:ListExtras[[#This Row],[Scope ID]])</calculatedColumnFormula>
    </tableColumn>
    <tableColumn id="9" name="Scope Table ID" dataDxfId="144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43">
      <calculatedColumnFormula>IF(ListExtras[[#This Row],[LID]]=0,"resource_list",ListExtras[[#This Row],[LID]])</calculatedColumnFormula>
    </tableColumn>
    <tableColumn id="11" name="Scope ID" dataDxfId="142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41">
      <calculatedColumnFormula>'Table Seed Map'!$A$26&amp;"-"&amp;COUNT($AA$1:ListExtras[[#This Row],[Relation]])</calculatedColumnFormula>
    </tableColumn>
    <tableColumn id="13" name="Relation Table ID" dataDxfId="140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39">
      <calculatedColumnFormula>IF(ListExtras[[#This Row],[LID]]=0,"resource_list",ListExtras[[#This Row],[LID]])</calculatedColumnFormula>
    </tableColumn>
    <tableColumn id="15" name="Relation" dataDxfId="138">
      <calculatedColumnFormula>IFERROR(VLOOKUP(ListExtras[[#This Row],[Relation Name]],RelationTable[[Display]:[RELID]],2,0),IF(ListExtras[[#This Row],[LID]]=0,"relation",""))</calculatedColumnFormula>
    </tableColumn>
    <tableColumn id="16" name="R1" dataDxfId="137">
      <calculatedColumnFormula>IFERROR(VLOOKUP(ListExtras[[#This Row],[R1 Name]],RelationTable[[Display]:[RELID]],2,0),IF(ListExtras[[#This Row],[LID]]=0,"nest_relation1",""))</calculatedColumnFormula>
    </tableColumn>
    <tableColumn id="17" name="R2" dataDxfId="136">
      <calculatedColumnFormula>IFERROR(VLOOKUP(ListExtras[[#This Row],[R2 Name]],RelationTable[[Display]:[RELID]],2,0),IF(ListExtras[[#This Row],[LID]]=0,"nest_relation2",""))</calculatedColumnFormula>
    </tableColumn>
    <tableColumn id="18" name="R3" dataDxfId="135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1" totalsRowShown="0" headerRowDxfId="134" dataDxfId="133">
  <autoFilter ref="AF1:AR11">
    <filterColumn colId="0"/>
  </autoFilter>
  <tableColumns count="13">
    <tableColumn id="13" name="Primary" dataDxfId="132">
      <calculatedColumnFormula>'Table Seed Map'!$A$28&amp;"-"&amp;COUNTA($AH$1:ListSearch[[#This Row],[No]])-2</calculatedColumnFormula>
    </tableColumn>
    <tableColumn id="1" name="List Name for Search" dataDxfId="131"/>
    <tableColumn id="2" name="No" dataDxfId="2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30">
      <calculatedColumnFormula>IFERROR(VLOOKUP(ListSearch[[#This Row],[List Name for Search]],ResourceList[[ListDisplayName]:[No]],2,0),"resource_list")</calculatedColumnFormula>
    </tableColumn>
    <tableColumn id="4" name="Field" dataDxfId="129"/>
    <tableColumn id="5" name="REL" dataDxfId="12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2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2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2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24"/>
    <tableColumn id="10" name="Relation 1" dataDxfId="123"/>
    <tableColumn id="11" name="Relation 2" dataDxfId="122"/>
    <tableColumn id="12" name="Relation 3" dataDxfId="12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5" totalsRowShown="0" headerRowDxfId="120" dataDxfId="119">
  <autoFilter ref="AT1:BE15">
    <filterColumn colId="4"/>
  </autoFilter>
  <tableColumns count="12">
    <tableColumn id="13" name="Primary" dataDxfId="118">
      <calculatedColumnFormula>'Table Seed Map'!$A$27&amp;"-"&amp;COUNTA($AV$1:ListLayout[[#This Row],[No]])-2</calculatedColumnFormula>
    </tableColumn>
    <tableColumn id="1" name="List Name for Layout" dataDxfId="117"/>
    <tableColumn id="2" name="No" dataDxfId="116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15">
      <calculatedColumnFormula>IFERROR(VLOOKUP(ListLayout[[#This Row],[List Name for Layout]],ResourceList[[ListDisplayName]:[No]],2,0),"resource_list")</calculatedColumnFormula>
    </tableColumn>
    <tableColumn id="14" name="Label" dataDxfId="114"/>
    <tableColumn id="4" name="Field" dataDxfId="113"/>
    <tableColumn id="5" name="REL" dataDxfId="11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1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1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09"/>
    <tableColumn id="10" name="Relation 1" dataDxfId="108"/>
    <tableColumn id="11" name="Relation 2" dataDxfId="10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5" totalsRowShown="0" dataDxfId="106">
  <autoFilter ref="A1:J5">
    <filterColumn colId="2"/>
    <filterColumn colId="4"/>
    <filterColumn colId="8"/>
    <filterColumn colId="9"/>
  </autoFilter>
  <tableColumns count="10">
    <tableColumn id="1" name="Primary" dataDxfId="105">
      <calculatedColumnFormula>'Table Seed Map'!$A$29&amp;"-"&amp;COUNTA($E$1:ResourceData[[#This Row],[Resource]])-2</calculatedColumnFormula>
    </tableColumn>
    <tableColumn id="2" name="Resource Name" dataDxfId="104"/>
    <tableColumn id="8" name="DataDisplayName" dataDxfId="103">
      <calculatedColumnFormula>ResourceData[[#This Row],[Resource Name]]&amp;"/"&amp;ResourceData[[#This Row],[Name]]</calculatedColumnFormula>
    </tableColumn>
    <tableColumn id="3" name="No" dataDxfId="102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01">
      <calculatedColumnFormula>IFERROR(VLOOKUP(ResourceData[[#This Row],[Resource Name]],ResourceTable[[RName]:[No]],3,0),"resource")</calculatedColumnFormula>
    </tableColumn>
    <tableColumn id="4" name="Name" dataDxfId="100"/>
    <tableColumn id="5" name="Description" dataDxfId="99"/>
    <tableColumn id="6" name="Title Field" dataDxfId="98"/>
    <tableColumn id="9" name="Method" dataDxfId="97"/>
    <tableColumn id="10" name="ID" dataDxfId="96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95" dataDxfId="94">
  <autoFilter ref="L1:AC2"/>
  <tableColumns count="18">
    <tableColumn id="1" name="Data Name" dataDxfId="93"/>
    <tableColumn id="2" name="DID" dataDxfId="92">
      <calculatedColumnFormula>VLOOKUP(DataExtra[[#This Row],[Data Name]],ResourceData[[DataDisplayName]:[No]],2,0)</calculatedColumnFormula>
    </tableColumn>
    <tableColumn id="3" name="Scope Name" dataDxfId="91"/>
    <tableColumn id="4" name="Relation Name" dataDxfId="90"/>
    <tableColumn id="5" name="R1 Name" dataDxfId="89"/>
    <tableColumn id="6" name="R2 Name" dataDxfId="88"/>
    <tableColumn id="7" name="R3 Name" dataDxfId="87"/>
    <tableColumn id="8" name="Scope Primary" dataDxfId="86">
      <calculatedColumnFormula>'Table Seed Map'!$A$30&amp;"-"&amp;COUNT($V$1:DataExtra[[#This Row],[Scope ID]])</calculatedColumnFormula>
    </tableColumn>
    <tableColumn id="9" name="Scope Table ID" dataDxfId="85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84">
      <calculatedColumnFormula>IF(DataExtra[[#This Row],[DID]]=0,"resource_data",DataExtra[[#This Row],[DID]])</calculatedColumnFormula>
    </tableColumn>
    <tableColumn id="11" name="Scope ID" dataDxfId="8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82">
      <calculatedColumnFormula>'Table Seed Map'!$A$31&amp;"-"&amp;COUNT($Z$1:DataExtra[[#This Row],[Relation]])</calculatedColumnFormula>
    </tableColumn>
    <tableColumn id="13" name="Relation Table ID" dataDxfId="81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80">
      <calculatedColumnFormula>IF(DataExtra[[#This Row],[DID]]=0,"resource_data",DataExtra[[#This Row],[DID]])</calculatedColumnFormula>
    </tableColumn>
    <tableColumn id="15" name="Relation" dataDxfId="79">
      <calculatedColumnFormula>IFERROR(VLOOKUP(DataExtra[[#This Row],[Relation Name]],RelationTable[[Display]:[RELID]],2,0),IF(DataExtra[[#This Row],[DID]]=0,"relation",""))</calculatedColumnFormula>
    </tableColumn>
    <tableColumn id="16" name="R1" dataDxfId="78">
      <calculatedColumnFormula>IFERROR(VLOOKUP(DataExtra[[#This Row],[R1 Name]],RelationTable[[Display]:[RELID]],2,0),IF(DataExtra[[#This Row],[DID]]=0,"nest_relation1",""))</calculatedColumnFormula>
    </tableColumn>
    <tableColumn id="17" name="R2" dataDxfId="77">
      <calculatedColumnFormula>IFERROR(VLOOKUP(DataExtra[[#This Row],[R2 Name]],RelationTable[[Display]:[RELID]],2,0),IF(DataExtra[[#This Row],[DID]]=0,"nest_relation2",""))</calculatedColumnFormula>
    </tableColumn>
    <tableColumn id="18" name="R3" dataDxfId="7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6" totalsRowShown="0" headerRowDxfId="75" dataDxfId="74">
  <autoFilter ref="AE1:AN6">
    <filterColumn colId="0"/>
    <filterColumn colId="2"/>
    <filterColumn colId="5"/>
    <filterColumn colId="6"/>
    <filterColumn colId="7"/>
  </autoFilter>
  <tableColumns count="10">
    <tableColumn id="13" name="Primary" dataDxfId="73">
      <calculatedColumnFormula>'Table Seed Map'!$A$32&amp;"-"&amp;COUNTA($AH$1:DataViewSection[[#This Row],[No]])-2</calculatedColumnFormula>
    </tableColumn>
    <tableColumn id="1" name="Data Name for Layout" dataDxfId="72"/>
    <tableColumn id="17" name="DataSectionDisplayName" dataDxfId="71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70">
      <calculatedColumnFormula>IF(DataViewSection[[#This Row],[Data Name for Layout]]="","id",IFERROR($AH1+1,IF(ISNUMBER(VLOOKUP('Table Seed Map'!$A$32,SeedMap[],9,0)),VLOOKUP('Table Seed Map'!$A$32,SeedMap[],9,0)+1,1)))</calculatedColumnFormula>
    </tableColumn>
    <tableColumn id="3" name="Data ID" dataDxfId="69">
      <calculatedColumnFormula>IFERROR(VLOOKUP(DataViewSection[[#This Row],[Data Name for Layout]],ResourceData[[DataDisplayName]:[No]],2,0),"resource_data")</calculatedColumnFormula>
    </tableColumn>
    <tableColumn id="14" name="Title" dataDxfId="68"/>
    <tableColumn id="15" name="Title Field" dataDxfId="67"/>
    <tableColumn id="16" name="Rel" dataDxfId="66">
      <calculatedColumnFormula>IFERROR(VLOOKUP(DataViewSection[[#This Row],[Relation]],RelationTable[[Display]:[RELID]],2,0),"")</calculatedColumnFormula>
    </tableColumn>
    <tableColumn id="4" name="Colspan" dataDxfId="65"/>
    <tableColumn id="9" name="Relation" dataDxfId="6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2" totalsRowShown="0" dataDxfId="444">
  <autoFilter ref="A1:K362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63" dataDxfId="62">
  <autoFilter ref="AP1:AW10">
    <filterColumn colId="4"/>
  </autoFilter>
  <tableColumns count="8">
    <tableColumn id="13" name="Primary" dataDxfId="61">
      <calculatedColumnFormula>'Table Seed Map'!$A$33&amp;"-"&amp;-1+COUNTA($AQ$1:DataViewSectionItem[[#This Row],[Data Section for Items]])</calculatedColumnFormula>
    </tableColumn>
    <tableColumn id="1" name="Data Section for Items" dataDxfId="60"/>
    <tableColumn id="2" name="No" dataDxfId="59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58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57"/>
    <tableColumn id="4" name="Attribute" dataDxfId="56"/>
    <tableColumn id="5" name="REL" dataDxfId="55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54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53" dataDxfId="52">
  <autoFilter ref="A1:H5">
    <filterColumn colId="5"/>
    <filterColumn colId="6"/>
    <filterColumn colId="7"/>
  </autoFilter>
  <tableColumns count="8">
    <tableColumn id="1" name="Type" dataDxfId="51"/>
    <tableColumn id="2" name="Table Name" dataDxfId="50"/>
    <tableColumn id="3" name="Count Field" dataDxfId="49"/>
    <tableColumn id="4" name="Count Reduce" dataDxfId="48"/>
    <tableColumn id="5" name="Records" dataDxfId="47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46"/>
    <tableColumn id="8" name="Name Field Position" dataDxfId="45"/>
    <tableColumn id="9" name="ID Field Position" dataDxfId="44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43" dataDxfId="42">
  <autoFilter ref="J1:P501">
    <filterColumn colId="2"/>
    <filterColumn colId="3"/>
    <filterColumn colId="4"/>
    <filterColumn colId="5"/>
    <filterColumn colId="6"/>
  </autoFilter>
  <tableColumns count="7">
    <tableColumn id="1" name="No" dataDxfId="41">
      <calculatedColumnFormula>IFERROR($J1+1,1)</calculatedColumnFormula>
    </tableColumn>
    <tableColumn id="2" name="Type" dataDxfId="40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39">
      <calculatedColumnFormula>IF(IDNMaps[[#This Row],[Type]]="","",COUNTIF($K$1:IDNMaps[[#This Row],[Type]],IDNMaps[[#This Row],[Type]]))</calculatedColumnFormula>
    </tableColumn>
    <tableColumn id="4" name="Primary" dataDxfId="38">
      <calculatedColumnFormula>IFERROR(VLOOKUP(IDNMaps[[#This Row],[Type]],RecordCount[],6,0)&amp;"-"&amp;IDNMaps[[#This Row],[Type Count]],"")</calculatedColumnFormula>
    </tableColumn>
    <tableColumn id="5" name="Name" dataDxfId="37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6">
      <calculatedColumnFormula>IF(IDNMaps[[#This Row],[Name]]="","","("&amp;IDNMaps[[#This Row],[Type]]&amp;") "&amp;IDNMaps[[#This Row],[Name]])</calculatedColumnFormula>
    </tableColumn>
    <tableColumn id="7" name="ID" dataDxfId="35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2" totalsRowShown="0" headerRowDxfId="432" dataDxfId="431">
  <autoFilter ref="A1:R62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6" totalsRowShown="0" dataDxfId="412">
  <autoFilter ref="A1:K46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02">
  <autoFilter ref="A1:M31">
    <filterColumn colId="0"/>
    <filterColumn colId="1"/>
    <filterColumn colId="2"/>
    <filterColumn colId="11"/>
    <filterColumn colId="12"/>
  </autoFilter>
  <tableColumns count="13">
    <tableColumn id="11" name="Primary" dataDxfId="401">
      <calculatedColumnFormula>Page&amp;"-"&amp;(COUNTA($E$1:ResourceTable[[#This Row],[Name]])-2)</calculatedColumnFormula>
    </tableColumn>
    <tableColumn id="12" name="RName" dataDxfId="400">
      <calculatedColumnFormula>ResourceTable[[#This Row],[Name]]</calculatedColumnFormula>
    </tableColumn>
    <tableColumn id="13" name="RID" dataDxfId="399">
      <calculatedColumnFormula>COUNTA($A$1:ResourceTable[[#This Row],[Primary]])-2</calculatedColumnFormula>
    </tableColumn>
    <tableColumn id="1" name="No" dataDxfId="398">
      <calculatedColumnFormula>IF(ResourceTable[[#This Row],[RID]]=0,"id",ResourceTable[[#This Row],[RID]]+IF(ISNUMBER(VLOOKUP(Page,SeedMap[],9,0)),VLOOKUP(Page,SeedMap[],9,0),0))</calculatedColumnFormula>
    </tableColumn>
    <tableColumn id="2" name="Name" dataDxfId="397"/>
    <tableColumn id="3" name="Description" dataDxfId="396"/>
    <tableColumn id="4" name="Title" dataDxfId="395"/>
    <tableColumn id="5" name="NS" dataDxfId="394">
      <calculatedColumnFormula>"Milestone\SS\Model"</calculatedColumnFormula>
    </tableColumn>
    <tableColumn id="6" name="Table" dataDxfId="393"/>
    <tableColumn id="8" name="Controller" dataDxfId="392"/>
    <tableColumn id="9" name="Controller NS" dataDxfId="391"/>
    <tableColumn id="7" name="Development" dataDxfId="390"/>
    <tableColumn id="10" name="RID2" dataDxfId="389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6" totalsRowShown="0" dataDxfId="388">
  <autoFilter ref="O1:Z6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7"/>
    <tableColumn id="2" name="List" dataDxfId="386"/>
    <tableColumn id="3" name="Form" dataDxfId="385"/>
    <tableColumn id="4" name="Data" dataDxfId="384"/>
    <tableColumn id="5" name="FormWithData" dataDxfId="383"/>
    <tableColumn id="6" name="Primary" dataDxfId="382">
      <calculatedColumnFormula>'Table Seed Map'!$A$39&amp;"-"&amp;COUNTA($O$2:ResourceDefaultsTable[[#This Row],[Select Resource for Default]])</calculatedColumnFormula>
    </tableColumn>
    <tableColumn id="12" name="ID" dataDxfId="38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9" totalsRowShown="0" dataDxfId="15">
  <autoFilter ref="A1:N59">
    <filterColumn colId="0"/>
    <filterColumn colId="2"/>
    <filterColumn colId="3"/>
    <filterColumn colId="6"/>
    <filterColumn colId="13"/>
  </autoFilter>
  <tableColumns count="14">
    <tableColumn id="11" name="Primary" dataDxfId="29">
      <calculatedColumnFormula>Page&amp;"-"&amp;(COUNTA($E$1:RelationTable[[#This Row],[Resource]])-1)</calculatedColumnFormula>
    </tableColumn>
    <tableColumn id="1" name="No" dataDxfId="28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27">
      <calculatedColumnFormula>RelationTable[[#This Row],[Resource]]&amp;"/"&amp;RelationTable[[#This Row],[Method]]</calculatedColumnFormula>
    </tableColumn>
    <tableColumn id="14" name="RELID" dataDxfId="26">
      <calculatedColumnFormula>RelationTable[[#This Row],[No]]</calculatedColumnFormula>
    </tableColumn>
    <tableColumn id="3" name="Resource" dataDxfId="25"/>
    <tableColumn id="4" name="Relate Resource" dataDxfId="24"/>
    <tableColumn id="12" name="ID" dataDxfId="23">
      <calculatedColumnFormula>RelationTable[[#This Row],[No]]</calculatedColumnFormula>
    </tableColumn>
    <tableColumn id="2" name="Resource Id" dataDxfId="22">
      <calculatedColumnFormula>IF(RelationTable[[#This Row],[No]]="id","resource",VLOOKUP([Resource],CHOOSE({1,2},ResourceTable[Name],ResourceTable[No]),2,0))</calculatedColumnFormula>
    </tableColumn>
    <tableColumn id="5" name="Name" dataDxfId="21"/>
    <tableColumn id="6" name="Description" dataDxfId="20"/>
    <tableColumn id="7" name="Method" dataDxfId="19"/>
    <tableColumn id="8" name="Type" dataDxfId="18"/>
    <tableColumn id="10" name="Relate Id" dataDxfId="17">
      <calculatedColumnFormula>VLOOKUP([Relate Resource],CHOOSE({1,2},ResourceTable[Name],ResourceTable[No]),2,0)</calculatedColumnFormula>
    </tableColumn>
    <tableColumn id="9" name="RID" dataDxfId="1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75">
  <autoFilter ref="P1:W2">
    <filterColumn colId="2"/>
    <filterColumn colId="4"/>
  </autoFilter>
  <tableColumns count="8">
    <tableColumn id="1" name="Primary" dataDxfId="374">
      <calculatedColumnFormula>'Table Seed Map'!$A$9&amp;"-"&amp;COUNTA($Q$1:ResourceScopes[[#This Row],[Resource for Scope]])-1</calculatedColumnFormula>
    </tableColumn>
    <tableColumn id="2" name="Resource for Scope" dataDxfId="373"/>
    <tableColumn id="8" name="ScopesDisplayNames" dataDxfId="372">
      <calculatedColumnFormula>ResourceScopes[[#This Row],[Resource for Scope]]&amp;"/"&amp;ResourceScopes[[#This Row],[Name]]</calculatedColumnFormula>
    </tableColumn>
    <tableColumn id="3" name="No" dataDxfId="371">
      <calculatedColumnFormula>IF($S1="id",IF(ISNUMBER(VLOOKUP('Table Seed Map'!$A$9,SeedMap[],9,0)),VLOOKUP('Table Seed Map'!$A$9,SeedMap[],9,0)+1,1),IFERROR($S1+1,"id"))</calculatedColumnFormula>
    </tableColumn>
    <tableColumn id="7" name="Resource ID" dataDxfId="370">
      <calculatedColumnFormula>VLOOKUP(ResourceScopes[[#This Row],[Resource for Scope]],ResourceTable[[RName]:[RID]],2,0)</calculatedColumnFormula>
    </tableColumn>
    <tableColumn id="4" name="Name" dataDxfId="369"/>
    <tableColumn id="5" name="Description" dataDxfId="368"/>
    <tableColumn id="6" name="Method" dataDxfId="36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A56" workbookViewId="0">
      <selection activeCell="E70" sqref="E7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504</v>
      </c>
      <c r="E2" s="8" t="s">
        <v>74</v>
      </c>
      <c r="F2" s="8" t="s">
        <v>505</v>
      </c>
      <c r="G2" s="8" t="s">
        <v>506</v>
      </c>
      <c r="H2" s="8" t="s">
        <v>507</v>
      </c>
      <c r="I2" s="8" t="s">
        <v>508</v>
      </c>
      <c r="J2" s="8" t="s">
        <v>509</v>
      </c>
    </row>
    <row r="3" spans="1:10">
      <c r="A3" s="5" t="s">
        <v>59</v>
      </c>
      <c r="B3" s="8" t="s">
        <v>77</v>
      </c>
      <c r="C3" s="8" t="s">
        <v>63</v>
      </c>
      <c r="D3" s="8" t="s">
        <v>504</v>
      </c>
      <c r="E3" s="8" t="s">
        <v>96</v>
      </c>
      <c r="F3" s="8" t="s">
        <v>510</v>
      </c>
      <c r="G3" s="8" t="s">
        <v>511</v>
      </c>
      <c r="H3" s="8" t="s">
        <v>512</v>
      </c>
      <c r="I3" s="8" t="s">
        <v>513</v>
      </c>
      <c r="J3" s="8" t="s">
        <v>514</v>
      </c>
    </row>
    <row r="4" spans="1:10">
      <c r="A4" s="5" t="s">
        <v>60</v>
      </c>
      <c r="B4" s="8" t="s">
        <v>515</v>
      </c>
      <c r="C4" s="8" t="s">
        <v>516</v>
      </c>
      <c r="D4" s="8" t="s">
        <v>504</v>
      </c>
      <c r="E4" s="8" t="s">
        <v>517</v>
      </c>
      <c r="F4" s="8" t="s">
        <v>518</v>
      </c>
      <c r="G4" s="8" t="s">
        <v>519</v>
      </c>
      <c r="H4" s="8" t="s">
        <v>520</v>
      </c>
      <c r="I4" s="8" t="s">
        <v>521</v>
      </c>
      <c r="J4" s="8" t="s">
        <v>522</v>
      </c>
    </row>
    <row r="5" spans="1:10">
      <c r="A5" s="5" t="s">
        <v>61</v>
      </c>
      <c r="B5" s="8" t="s">
        <v>80</v>
      </c>
      <c r="C5" s="8" t="s">
        <v>65</v>
      </c>
      <c r="D5" s="8" t="s">
        <v>504</v>
      </c>
      <c r="E5" s="8" t="s">
        <v>112</v>
      </c>
      <c r="F5" s="8" t="s">
        <v>523</v>
      </c>
      <c r="G5" s="8" t="s">
        <v>524</v>
      </c>
      <c r="H5" s="8" t="s">
        <v>525</v>
      </c>
      <c r="I5" s="8" t="s">
        <v>526</v>
      </c>
      <c r="J5" s="8" t="s">
        <v>527</v>
      </c>
    </row>
    <row r="6" spans="1:10">
      <c r="A6" s="5" t="s">
        <v>62</v>
      </c>
      <c r="B6" s="8" t="s">
        <v>528</v>
      </c>
      <c r="C6" s="8" t="s">
        <v>529</v>
      </c>
      <c r="D6" s="8" t="s">
        <v>504</v>
      </c>
      <c r="E6" s="8" t="s">
        <v>530</v>
      </c>
      <c r="F6" s="8" t="s">
        <v>531</v>
      </c>
      <c r="G6" s="8" t="s">
        <v>532</v>
      </c>
      <c r="H6" s="8" t="s">
        <v>533</v>
      </c>
      <c r="I6" s="8" t="s">
        <v>534</v>
      </c>
      <c r="J6" s="8" t="s">
        <v>535</v>
      </c>
    </row>
    <row r="7" spans="1:10">
      <c r="A7" s="1" t="s">
        <v>2</v>
      </c>
      <c r="B7" s="6" t="s">
        <v>87</v>
      </c>
      <c r="C7" s="6" t="s">
        <v>22</v>
      </c>
      <c r="D7" s="8" t="s">
        <v>504</v>
      </c>
      <c r="E7" s="8" t="s">
        <v>86</v>
      </c>
      <c r="F7" s="8" t="s">
        <v>536</v>
      </c>
      <c r="G7" s="8" t="s">
        <v>537</v>
      </c>
      <c r="H7" s="8" t="s">
        <v>538</v>
      </c>
      <c r="I7" s="8" t="s">
        <v>539</v>
      </c>
      <c r="J7" s="8" t="s">
        <v>540</v>
      </c>
    </row>
    <row r="8" spans="1:10">
      <c r="A8" s="5" t="s">
        <v>89</v>
      </c>
      <c r="B8" s="8" t="s">
        <v>132</v>
      </c>
      <c r="C8" s="8" t="s">
        <v>541</v>
      </c>
      <c r="D8" s="8" t="s">
        <v>504</v>
      </c>
      <c r="E8" s="8" t="s">
        <v>131</v>
      </c>
      <c r="F8" s="8" t="s">
        <v>542</v>
      </c>
      <c r="G8" s="8" t="s">
        <v>543</v>
      </c>
      <c r="H8" s="8" t="s">
        <v>544</v>
      </c>
      <c r="I8" s="8" t="s">
        <v>545</v>
      </c>
      <c r="J8" s="8" t="s">
        <v>546</v>
      </c>
    </row>
    <row r="9" spans="1:10">
      <c r="A9" s="2" t="s">
        <v>3</v>
      </c>
      <c r="B9" s="8" t="s">
        <v>207</v>
      </c>
      <c r="C9" s="8" t="s">
        <v>184</v>
      </c>
      <c r="D9" s="8" t="s">
        <v>504</v>
      </c>
      <c r="E9" s="8" t="s">
        <v>206</v>
      </c>
      <c r="F9" s="8" t="s">
        <v>547</v>
      </c>
      <c r="G9" s="8" t="s">
        <v>548</v>
      </c>
      <c r="H9" s="8" t="s">
        <v>549</v>
      </c>
      <c r="I9" s="8" t="s">
        <v>550</v>
      </c>
      <c r="J9" s="8" t="s">
        <v>551</v>
      </c>
    </row>
    <row r="10" spans="1:10">
      <c r="A10" s="2" t="s">
        <v>0</v>
      </c>
      <c r="B10" s="8" t="s">
        <v>190</v>
      </c>
      <c r="C10" s="8" t="s">
        <v>552</v>
      </c>
      <c r="D10" s="8" t="s">
        <v>504</v>
      </c>
      <c r="E10" s="8" t="s">
        <v>189</v>
      </c>
      <c r="F10" s="8" t="s">
        <v>553</v>
      </c>
      <c r="G10" s="8" t="s">
        <v>554</v>
      </c>
      <c r="H10" s="8" t="s">
        <v>555</v>
      </c>
      <c r="I10" s="8" t="s">
        <v>556</v>
      </c>
      <c r="J10" s="8" t="s">
        <v>557</v>
      </c>
    </row>
    <row r="11" spans="1:10">
      <c r="A11" s="2" t="s">
        <v>6</v>
      </c>
      <c r="B11" s="8" t="s">
        <v>135</v>
      </c>
      <c r="C11" s="8" t="s">
        <v>52</v>
      </c>
      <c r="D11" s="8" t="s">
        <v>504</v>
      </c>
      <c r="E11" s="8" t="s">
        <v>133</v>
      </c>
      <c r="F11" s="8" t="s">
        <v>558</v>
      </c>
      <c r="G11" s="8" t="s">
        <v>559</v>
      </c>
      <c r="H11" s="8" t="s">
        <v>560</v>
      </c>
      <c r="I11" s="8" t="s">
        <v>561</v>
      </c>
      <c r="J11" s="8" t="s">
        <v>562</v>
      </c>
    </row>
    <row r="12" spans="1:10">
      <c r="A12" s="2" t="s">
        <v>48</v>
      </c>
      <c r="B12" s="8" t="s">
        <v>138</v>
      </c>
      <c r="C12" s="8" t="s">
        <v>563</v>
      </c>
      <c r="D12" s="8" t="s">
        <v>504</v>
      </c>
      <c r="E12" s="8" t="s">
        <v>136</v>
      </c>
      <c r="F12" s="8" t="s">
        <v>564</v>
      </c>
      <c r="G12" s="8" t="s">
        <v>565</v>
      </c>
      <c r="H12" s="8" t="s">
        <v>566</v>
      </c>
      <c r="I12" s="8" t="s">
        <v>567</v>
      </c>
      <c r="J12" s="8" t="s">
        <v>568</v>
      </c>
    </row>
    <row r="13" spans="1:10">
      <c r="A13" s="2" t="s">
        <v>49</v>
      </c>
      <c r="B13" s="8" t="s">
        <v>167</v>
      </c>
      <c r="C13" s="8" t="s">
        <v>569</v>
      </c>
      <c r="D13" s="8" t="s">
        <v>504</v>
      </c>
      <c r="E13" s="8" t="s">
        <v>166</v>
      </c>
      <c r="F13" s="8" t="s">
        <v>570</v>
      </c>
      <c r="G13" s="8" t="s">
        <v>571</v>
      </c>
      <c r="H13" s="8" t="s">
        <v>572</v>
      </c>
      <c r="I13" s="8" t="s">
        <v>573</v>
      </c>
      <c r="J13" s="8" t="s">
        <v>574</v>
      </c>
    </row>
    <row r="14" spans="1:10">
      <c r="A14" s="2" t="s">
        <v>50</v>
      </c>
      <c r="B14" s="8" t="s">
        <v>183</v>
      </c>
      <c r="C14" s="8" t="s">
        <v>50</v>
      </c>
      <c r="D14" s="8" t="s">
        <v>504</v>
      </c>
      <c r="E14" s="8" t="s">
        <v>181</v>
      </c>
      <c r="F14" s="8" t="s">
        <v>575</v>
      </c>
      <c r="G14" s="8" t="s">
        <v>576</v>
      </c>
      <c r="H14" s="8" t="s">
        <v>577</v>
      </c>
      <c r="I14" s="8" t="s">
        <v>578</v>
      </c>
      <c r="J14" s="8" t="s">
        <v>579</v>
      </c>
    </row>
    <row r="15" spans="1:10">
      <c r="A15" s="2" t="s">
        <v>51</v>
      </c>
      <c r="B15" s="8" t="s">
        <v>176</v>
      </c>
      <c r="C15" s="8" t="s">
        <v>580</v>
      </c>
      <c r="D15" s="8" t="s">
        <v>504</v>
      </c>
      <c r="E15" s="8" t="s">
        <v>175</v>
      </c>
      <c r="F15" s="8" t="s">
        <v>581</v>
      </c>
      <c r="G15" s="8" t="s">
        <v>582</v>
      </c>
      <c r="H15" s="8" t="s">
        <v>583</v>
      </c>
      <c r="I15" s="8" t="s">
        <v>584</v>
      </c>
      <c r="J15" s="8" t="s">
        <v>585</v>
      </c>
    </row>
    <row r="16" spans="1:10">
      <c r="A16" s="2" t="s">
        <v>168</v>
      </c>
      <c r="B16" s="8" t="s">
        <v>174</v>
      </c>
      <c r="C16" s="8" t="s">
        <v>586</v>
      </c>
      <c r="D16" s="8" t="s">
        <v>504</v>
      </c>
      <c r="E16" s="8" t="s">
        <v>172</v>
      </c>
      <c r="F16" s="8" t="s">
        <v>587</v>
      </c>
      <c r="G16" s="8" t="s">
        <v>588</v>
      </c>
      <c r="H16" s="8" t="s">
        <v>589</v>
      </c>
      <c r="I16" s="8" t="s">
        <v>590</v>
      </c>
      <c r="J16" s="8" t="s">
        <v>591</v>
      </c>
    </row>
    <row r="17" spans="1:10">
      <c r="A17" s="2" t="s">
        <v>237</v>
      </c>
      <c r="B17" s="8" t="s">
        <v>244</v>
      </c>
      <c r="C17" s="8" t="s">
        <v>592</v>
      </c>
      <c r="D17" s="8" t="s">
        <v>504</v>
      </c>
      <c r="E17" s="8" t="s">
        <v>243</v>
      </c>
      <c r="F17" s="8" t="s">
        <v>593</v>
      </c>
      <c r="G17" s="8" t="s">
        <v>594</v>
      </c>
      <c r="H17" s="8" t="s">
        <v>595</v>
      </c>
      <c r="I17" s="8" t="s">
        <v>596</v>
      </c>
      <c r="J17" s="8" t="s">
        <v>597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504</v>
      </c>
      <c r="E18" s="8" t="s">
        <v>268</v>
      </c>
      <c r="F18" s="8" t="s">
        <v>598</v>
      </c>
      <c r="G18" s="8" t="s">
        <v>599</v>
      </c>
      <c r="H18" s="8" t="s">
        <v>600</v>
      </c>
      <c r="I18" s="8" t="s">
        <v>601</v>
      </c>
      <c r="J18" s="8" t="s">
        <v>602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504</v>
      </c>
      <c r="E19" s="8" t="s">
        <v>213</v>
      </c>
      <c r="F19" s="8" t="s">
        <v>603</v>
      </c>
      <c r="G19" s="8" t="s">
        <v>604</v>
      </c>
      <c r="H19" s="8" t="s">
        <v>605</v>
      </c>
      <c r="I19" s="8" t="s">
        <v>606</v>
      </c>
      <c r="J19" s="8" t="s">
        <v>607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504</v>
      </c>
      <c r="E20" s="8" t="s">
        <v>226</v>
      </c>
      <c r="F20" s="8" t="s">
        <v>608</v>
      </c>
      <c r="G20" s="8" t="s">
        <v>609</v>
      </c>
      <c r="H20" s="8" t="s">
        <v>610</v>
      </c>
      <c r="I20" s="8" t="s">
        <v>611</v>
      </c>
      <c r="J20" s="8" t="s">
        <v>612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504</v>
      </c>
      <c r="E21" s="8" t="s">
        <v>291</v>
      </c>
      <c r="F21" s="8" t="s">
        <v>613</v>
      </c>
      <c r="G21" s="8" t="s">
        <v>614</v>
      </c>
      <c r="H21" s="8" t="s">
        <v>615</v>
      </c>
      <c r="I21" s="8" t="s">
        <v>616</v>
      </c>
      <c r="J21" s="8" t="s">
        <v>617</v>
      </c>
    </row>
    <row r="22" spans="1:10">
      <c r="A22" s="2" t="s">
        <v>66</v>
      </c>
      <c r="B22" s="9" t="s">
        <v>180</v>
      </c>
      <c r="C22" s="9" t="s">
        <v>618</v>
      </c>
      <c r="D22" s="8" t="s">
        <v>504</v>
      </c>
      <c r="E22" s="8" t="s">
        <v>178</v>
      </c>
      <c r="F22" s="8" t="s">
        <v>619</v>
      </c>
      <c r="G22" s="8" t="s">
        <v>620</v>
      </c>
      <c r="H22" s="8" t="s">
        <v>621</v>
      </c>
      <c r="I22" s="8" t="s">
        <v>622</v>
      </c>
      <c r="J22" s="8" t="s">
        <v>623</v>
      </c>
    </row>
    <row r="23" spans="1:10">
      <c r="A23" s="2" t="s">
        <v>5</v>
      </c>
      <c r="B23" s="9" t="s">
        <v>186</v>
      </c>
      <c r="C23" s="9" t="s">
        <v>43</v>
      </c>
      <c r="D23" s="8" t="s">
        <v>504</v>
      </c>
      <c r="E23" s="8" t="s">
        <v>185</v>
      </c>
      <c r="F23" s="8" t="s">
        <v>624</v>
      </c>
      <c r="G23" s="8" t="s">
        <v>625</v>
      </c>
      <c r="H23" s="8" t="s">
        <v>626</v>
      </c>
      <c r="I23" s="8" t="s">
        <v>627</v>
      </c>
      <c r="J23" s="8" t="s">
        <v>628</v>
      </c>
    </row>
    <row r="24" spans="1:10">
      <c r="A24" s="4" t="s">
        <v>10</v>
      </c>
      <c r="B24" s="7" t="s">
        <v>188</v>
      </c>
      <c r="C24" s="7" t="s">
        <v>629</v>
      </c>
      <c r="D24" s="8" t="s">
        <v>504</v>
      </c>
      <c r="E24" s="8" t="s">
        <v>187</v>
      </c>
      <c r="F24" s="8" t="s">
        <v>630</v>
      </c>
      <c r="G24" s="8" t="s">
        <v>631</v>
      </c>
      <c r="H24" s="8" t="s">
        <v>632</v>
      </c>
      <c r="I24" s="8" t="s">
        <v>633</v>
      </c>
      <c r="J24" s="8" t="s">
        <v>634</v>
      </c>
    </row>
    <row r="25" spans="1:10">
      <c r="A25" s="4" t="s">
        <v>11</v>
      </c>
      <c r="B25" s="7" t="s">
        <v>193</v>
      </c>
      <c r="C25" s="7" t="s">
        <v>635</v>
      </c>
      <c r="D25" s="8" t="s">
        <v>504</v>
      </c>
      <c r="E25" s="8" t="s">
        <v>191</v>
      </c>
      <c r="F25" s="8" t="s">
        <v>636</v>
      </c>
      <c r="G25" s="8" t="s">
        <v>637</v>
      </c>
      <c r="H25" s="8" t="s">
        <v>638</v>
      </c>
      <c r="I25" s="8" t="s">
        <v>639</v>
      </c>
      <c r="J25" s="8" t="s">
        <v>640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504</v>
      </c>
      <c r="E26" s="8" t="s">
        <v>202</v>
      </c>
      <c r="F26" s="8" t="s">
        <v>641</v>
      </c>
      <c r="G26" s="8" t="s">
        <v>642</v>
      </c>
      <c r="H26" s="8" t="s">
        <v>643</v>
      </c>
      <c r="I26" s="8" t="s">
        <v>644</v>
      </c>
      <c r="J26" s="8" t="s">
        <v>645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504</v>
      </c>
      <c r="E27" s="8" t="s">
        <v>234</v>
      </c>
      <c r="F27" s="8" t="s">
        <v>646</v>
      </c>
      <c r="G27" s="8" t="s">
        <v>647</v>
      </c>
      <c r="H27" s="8" t="s">
        <v>648</v>
      </c>
      <c r="I27" s="8" t="s">
        <v>649</v>
      </c>
      <c r="J27" s="8" t="s">
        <v>650</v>
      </c>
    </row>
    <row r="28" spans="1:10">
      <c r="A28" s="2" t="s">
        <v>4</v>
      </c>
      <c r="B28" s="9" t="s">
        <v>195</v>
      </c>
      <c r="C28" s="9" t="s">
        <v>4</v>
      </c>
      <c r="D28" s="8" t="s">
        <v>504</v>
      </c>
      <c r="E28" s="8" t="s">
        <v>194</v>
      </c>
      <c r="F28" s="8" t="s">
        <v>651</v>
      </c>
      <c r="G28" s="8" t="s">
        <v>652</v>
      </c>
      <c r="H28" s="8" t="s">
        <v>653</v>
      </c>
      <c r="I28" s="8" t="s">
        <v>654</v>
      </c>
      <c r="J28" s="8" t="s">
        <v>655</v>
      </c>
    </row>
    <row r="29" spans="1:10">
      <c r="A29" s="4" t="s">
        <v>9</v>
      </c>
      <c r="B29" s="7" t="s">
        <v>198</v>
      </c>
      <c r="C29" s="7" t="s">
        <v>656</v>
      </c>
      <c r="D29" s="8" t="s">
        <v>504</v>
      </c>
      <c r="E29" s="8" t="s">
        <v>196</v>
      </c>
      <c r="F29" s="8" t="s">
        <v>657</v>
      </c>
      <c r="G29" s="8" t="s">
        <v>658</v>
      </c>
      <c r="H29" s="8" t="s">
        <v>659</v>
      </c>
      <c r="I29" s="8" t="s">
        <v>660</v>
      </c>
      <c r="J29" s="8" t="s">
        <v>661</v>
      </c>
    </row>
    <row r="30" spans="1:10">
      <c r="A30" s="4" t="s">
        <v>205</v>
      </c>
      <c r="B30" s="7" t="s">
        <v>662</v>
      </c>
      <c r="C30" s="7" t="s">
        <v>663</v>
      </c>
      <c r="D30" s="8" t="s">
        <v>504</v>
      </c>
      <c r="E30" s="8" t="s">
        <v>290</v>
      </c>
      <c r="F30" s="8" t="s">
        <v>664</v>
      </c>
      <c r="G30" s="8" t="s">
        <v>665</v>
      </c>
      <c r="H30" s="8" t="s">
        <v>666</v>
      </c>
      <c r="I30" s="8" t="s">
        <v>667</v>
      </c>
      <c r="J30" s="8" t="s">
        <v>668</v>
      </c>
    </row>
    <row r="31" spans="1:10">
      <c r="A31" s="4" t="s">
        <v>216</v>
      </c>
      <c r="B31" s="7" t="s">
        <v>220</v>
      </c>
      <c r="C31" s="7" t="s">
        <v>669</v>
      </c>
      <c r="D31" s="8" t="s">
        <v>504</v>
      </c>
      <c r="E31" s="8" t="s">
        <v>218</v>
      </c>
      <c r="F31" s="8" t="s">
        <v>670</v>
      </c>
      <c r="G31" s="8" t="s">
        <v>671</v>
      </c>
      <c r="H31" s="8" t="s">
        <v>672</v>
      </c>
      <c r="I31" s="8" t="s">
        <v>673</v>
      </c>
      <c r="J31" s="8" t="s">
        <v>674</v>
      </c>
    </row>
    <row r="32" spans="1:10">
      <c r="A32" s="4" t="s">
        <v>217</v>
      </c>
      <c r="B32" s="7" t="s">
        <v>223</v>
      </c>
      <c r="C32" s="7" t="s">
        <v>675</v>
      </c>
      <c r="D32" s="8" t="s">
        <v>504</v>
      </c>
      <c r="E32" s="8" t="s">
        <v>221</v>
      </c>
      <c r="F32" s="8" t="s">
        <v>676</v>
      </c>
      <c r="G32" s="8" t="s">
        <v>677</v>
      </c>
      <c r="H32" s="8" t="s">
        <v>678</v>
      </c>
      <c r="I32" s="8" t="s">
        <v>679</v>
      </c>
      <c r="J32" s="8" t="s">
        <v>680</v>
      </c>
    </row>
    <row r="33" spans="1:10">
      <c r="A33" s="2" t="s">
        <v>483</v>
      </c>
      <c r="B33" s="8" t="s">
        <v>681</v>
      </c>
      <c r="C33" s="8" t="s">
        <v>483</v>
      </c>
      <c r="D33" s="8" t="s">
        <v>504</v>
      </c>
      <c r="E33" s="8" t="s">
        <v>682</v>
      </c>
      <c r="F33" s="8" t="s">
        <v>683</v>
      </c>
      <c r="G33" s="8" t="s">
        <v>684</v>
      </c>
      <c r="H33" s="8" t="s">
        <v>685</v>
      </c>
      <c r="I33" s="8" t="s">
        <v>686</v>
      </c>
      <c r="J33" s="8" t="s">
        <v>687</v>
      </c>
    </row>
    <row r="34" spans="1:10">
      <c r="A34" s="2" t="s">
        <v>8</v>
      </c>
      <c r="B34" s="9" t="s">
        <v>111</v>
      </c>
      <c r="C34" s="9" t="s">
        <v>45</v>
      </c>
      <c r="D34" s="8" t="s">
        <v>504</v>
      </c>
      <c r="E34" s="8" t="s">
        <v>110</v>
      </c>
      <c r="F34" s="8" t="s">
        <v>688</v>
      </c>
      <c r="G34" s="8" t="s">
        <v>689</v>
      </c>
      <c r="H34" s="8" t="s">
        <v>690</v>
      </c>
      <c r="I34" s="8" t="s">
        <v>691</v>
      </c>
      <c r="J34" s="8" t="s">
        <v>692</v>
      </c>
    </row>
    <row r="35" spans="1:10">
      <c r="A35" s="2" t="s">
        <v>46</v>
      </c>
      <c r="B35" s="7" t="s">
        <v>295</v>
      </c>
      <c r="C35" s="7" t="s">
        <v>693</v>
      </c>
      <c r="D35" s="8" t="s">
        <v>504</v>
      </c>
      <c r="E35" s="8" t="s">
        <v>294</v>
      </c>
      <c r="F35" s="8" t="s">
        <v>694</v>
      </c>
      <c r="G35" s="8" t="s">
        <v>695</v>
      </c>
      <c r="H35" s="8" t="s">
        <v>696</v>
      </c>
      <c r="I35" s="8" t="s">
        <v>697</v>
      </c>
      <c r="J35" s="8" t="s">
        <v>698</v>
      </c>
    </row>
    <row r="36" spans="1:10">
      <c r="A36" s="2" t="s">
        <v>47</v>
      </c>
      <c r="B36" s="7" t="s">
        <v>124</v>
      </c>
      <c r="C36" s="7" t="s">
        <v>699</v>
      </c>
      <c r="D36" s="8" t="s">
        <v>504</v>
      </c>
      <c r="E36" s="8" t="s">
        <v>123</v>
      </c>
      <c r="F36" s="8" t="s">
        <v>700</v>
      </c>
      <c r="G36" s="8" t="s">
        <v>701</v>
      </c>
      <c r="H36" s="8" t="s">
        <v>702</v>
      </c>
      <c r="I36" s="8" t="s">
        <v>703</v>
      </c>
      <c r="J36" s="8" t="s">
        <v>704</v>
      </c>
    </row>
    <row r="37" spans="1:10">
      <c r="A37" s="4" t="s">
        <v>57</v>
      </c>
      <c r="B37" s="7" t="s">
        <v>126</v>
      </c>
      <c r="C37" s="7" t="s">
        <v>705</v>
      </c>
      <c r="D37" s="8" t="s">
        <v>504</v>
      </c>
      <c r="E37" s="8" t="s">
        <v>125</v>
      </c>
      <c r="F37" s="8" t="s">
        <v>706</v>
      </c>
      <c r="G37" s="8" t="s">
        <v>707</v>
      </c>
      <c r="H37" s="8" t="s">
        <v>708</v>
      </c>
      <c r="I37" s="8" t="s">
        <v>709</v>
      </c>
      <c r="J37" s="8" t="s">
        <v>710</v>
      </c>
    </row>
    <row r="38" spans="1:10">
      <c r="A38" s="4" t="s">
        <v>58</v>
      </c>
      <c r="B38" s="7" t="s">
        <v>127</v>
      </c>
      <c r="C38" s="7" t="s">
        <v>58</v>
      </c>
      <c r="D38" s="8" t="s">
        <v>504</v>
      </c>
      <c r="E38" s="8" t="s">
        <v>128</v>
      </c>
      <c r="F38" s="8" t="s">
        <v>711</v>
      </c>
      <c r="G38" s="8" t="s">
        <v>712</v>
      </c>
      <c r="H38" s="8" t="s">
        <v>713</v>
      </c>
      <c r="I38" s="8" t="s">
        <v>714</v>
      </c>
      <c r="J38" s="8" t="s">
        <v>715</v>
      </c>
    </row>
    <row r="39" spans="1:10">
      <c r="A39" s="2" t="s">
        <v>7</v>
      </c>
      <c r="B39" s="9" t="s">
        <v>297</v>
      </c>
      <c r="C39" s="9" t="s">
        <v>716</v>
      </c>
      <c r="D39" s="8" t="s">
        <v>504</v>
      </c>
      <c r="E39" s="8" t="s">
        <v>296</v>
      </c>
      <c r="F39" s="8" t="s">
        <v>717</v>
      </c>
      <c r="G39" s="8" t="s">
        <v>718</v>
      </c>
      <c r="H39" s="8" t="s">
        <v>719</v>
      </c>
      <c r="I39" s="8" t="s">
        <v>720</v>
      </c>
      <c r="J39" s="8" t="s">
        <v>721</v>
      </c>
    </row>
    <row r="40" spans="1:10">
      <c r="A40" s="4" t="s">
        <v>247</v>
      </c>
      <c r="B40" s="9" t="s">
        <v>264</v>
      </c>
      <c r="C40" s="7" t="s">
        <v>722</v>
      </c>
      <c r="D40" s="8" t="s">
        <v>504</v>
      </c>
      <c r="E40" s="8" t="s">
        <v>259</v>
      </c>
      <c r="F40" s="8" t="s">
        <v>723</v>
      </c>
      <c r="G40" s="8" t="s">
        <v>724</v>
      </c>
      <c r="H40" s="8" t="s">
        <v>725</v>
      </c>
      <c r="I40" s="8" t="s">
        <v>726</v>
      </c>
      <c r="J40" s="8" t="s">
        <v>727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504</v>
      </c>
      <c r="E41" s="8" t="s">
        <v>256</v>
      </c>
      <c r="F41" s="8" t="s">
        <v>728</v>
      </c>
      <c r="G41" s="8" t="s">
        <v>729</v>
      </c>
      <c r="H41" s="8" t="s">
        <v>730</v>
      </c>
      <c r="I41" s="8" t="s">
        <v>731</v>
      </c>
      <c r="J41" s="8" t="s">
        <v>732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504</v>
      </c>
      <c r="E42" s="8" t="s">
        <v>257</v>
      </c>
      <c r="F42" s="8" t="s">
        <v>733</v>
      </c>
      <c r="G42" s="8" t="s">
        <v>734</v>
      </c>
      <c r="H42" s="8" t="s">
        <v>735</v>
      </c>
      <c r="I42" s="8" t="s">
        <v>736</v>
      </c>
      <c r="J42" s="8" t="s">
        <v>737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504</v>
      </c>
      <c r="E43" s="8" t="s">
        <v>258</v>
      </c>
      <c r="F43" s="8" t="s">
        <v>738</v>
      </c>
      <c r="G43" s="8" t="s">
        <v>739</v>
      </c>
      <c r="H43" s="8" t="s">
        <v>740</v>
      </c>
      <c r="I43" s="8" t="s">
        <v>741</v>
      </c>
      <c r="J43" s="8" t="s">
        <v>742</v>
      </c>
    </row>
    <row r="44" spans="1:10">
      <c r="A44" s="2" t="s">
        <v>81</v>
      </c>
      <c r="B44" s="9" t="s">
        <v>85</v>
      </c>
      <c r="C44" s="9" t="s">
        <v>81</v>
      </c>
      <c r="D44" s="8" t="s">
        <v>504</v>
      </c>
      <c r="E44" s="9" t="s">
        <v>84</v>
      </c>
      <c r="F44" s="9" t="s">
        <v>743</v>
      </c>
      <c r="G44" s="9" t="s">
        <v>744</v>
      </c>
      <c r="H44" s="9" t="s">
        <v>745</v>
      </c>
      <c r="I44" s="9" t="s">
        <v>746</v>
      </c>
      <c r="J44" s="9" t="s">
        <v>747</v>
      </c>
    </row>
    <row r="45" spans="1:10">
      <c r="A45" s="2" t="s">
        <v>82</v>
      </c>
      <c r="B45" s="9" t="s">
        <v>107</v>
      </c>
      <c r="C45" s="9" t="s">
        <v>748</v>
      </c>
      <c r="D45" s="8" t="s">
        <v>504</v>
      </c>
      <c r="E45" s="9" t="s">
        <v>113</v>
      </c>
      <c r="F45" s="9" t="s">
        <v>749</v>
      </c>
      <c r="G45" s="9" t="s">
        <v>750</v>
      </c>
      <c r="H45" s="9" t="s">
        <v>751</v>
      </c>
      <c r="I45" s="9" t="s">
        <v>752</v>
      </c>
      <c r="J45" s="9" t="s">
        <v>753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1089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1290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915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981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902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862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762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761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764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765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758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759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756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1291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760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763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840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847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766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910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911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1068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1069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1086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962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963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918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894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10"/>
  <sheetViews>
    <sheetView topLeftCell="AE1" workbookViewId="0">
      <selection activeCell="I2" sqref="I2:R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hidden="1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453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B1" s="1" t="s">
        <v>336</v>
      </c>
      <c r="BC1" s="1" t="s">
        <v>344</v>
      </c>
      <c r="BD1" s="1" t="s">
        <v>99</v>
      </c>
      <c r="BE1" s="1" t="s">
        <v>13</v>
      </c>
      <c r="BF1" s="1" t="s">
        <v>1</v>
      </c>
      <c r="BG1" s="1" t="s">
        <v>276</v>
      </c>
      <c r="BI1" s="1" t="s">
        <v>338</v>
      </c>
      <c r="BJ1" s="1" t="s">
        <v>344</v>
      </c>
      <c r="BK1" s="1" t="s">
        <v>99</v>
      </c>
      <c r="BL1" s="1" t="s">
        <v>13</v>
      </c>
      <c r="BM1" s="1" t="s">
        <v>273</v>
      </c>
      <c r="BN1" s="1" t="s">
        <v>274</v>
      </c>
      <c r="BO1" s="1" t="s">
        <v>319</v>
      </c>
      <c r="BP1" s="1" t="s">
        <v>320</v>
      </c>
      <c r="BQ1" s="1" t="s">
        <v>321</v>
      </c>
      <c r="BR1" s="1"/>
      <c r="BS1" s="1" t="s">
        <v>344</v>
      </c>
      <c r="BT1" s="1" t="s">
        <v>400</v>
      </c>
      <c r="BU1" s="1" t="s">
        <v>227</v>
      </c>
      <c r="BV1" s="1" t="s">
        <v>105</v>
      </c>
      <c r="BW1" s="1" t="s">
        <v>401</v>
      </c>
      <c r="BX1" s="1" t="s">
        <v>99</v>
      </c>
      <c r="BY1" s="1" t="s">
        <v>402</v>
      </c>
      <c r="BZ1" s="1" t="s">
        <v>403</v>
      </c>
      <c r="CA1" s="1" t="s">
        <v>404</v>
      </c>
      <c r="CB1" s="1" t="s">
        <v>278</v>
      </c>
      <c r="CC1" s="1"/>
      <c r="CE1" s="20" t="s">
        <v>344</v>
      </c>
      <c r="CF1" s="20" t="s">
        <v>391</v>
      </c>
      <c r="CG1" s="20" t="s">
        <v>99</v>
      </c>
      <c r="CH1" s="20" t="s">
        <v>121</v>
      </c>
      <c r="CI1" s="20" t="s">
        <v>1</v>
      </c>
      <c r="CJ1" s="20" t="s">
        <v>276</v>
      </c>
      <c r="CK1" s="20" t="s">
        <v>105</v>
      </c>
      <c r="CL1" s="20" t="s">
        <v>106</v>
      </c>
      <c r="CM1" s="20" t="s">
        <v>397</v>
      </c>
      <c r="CN1" s="20" t="s">
        <v>398</v>
      </c>
      <c r="CO1" s="20" t="s">
        <v>399</v>
      </c>
      <c r="CP1" s="20" t="s">
        <v>120</v>
      </c>
      <c r="CQ1" s="20" t="s">
        <v>396</v>
      </c>
      <c r="CR1" s="20" t="s">
        <v>300</v>
      </c>
      <c r="CS1" s="20" t="s">
        <v>301</v>
      </c>
      <c r="CT1" s="20" t="s">
        <v>302</v>
      </c>
      <c r="CU1" s="20" t="s">
        <v>393</v>
      </c>
      <c r="CV1" s="20" t="s">
        <v>394</v>
      </c>
      <c r="CW1" s="20" t="s">
        <v>395</v>
      </c>
      <c r="CX1" s="20" t="s">
        <v>17</v>
      </c>
      <c r="CZ1" s="1" t="s">
        <v>478</v>
      </c>
      <c r="DA1" s="1" t="s">
        <v>344</v>
      </c>
      <c r="DB1" s="1" t="s">
        <v>307</v>
      </c>
      <c r="DC1" s="1" t="s">
        <v>475</v>
      </c>
      <c r="DD1" s="1" t="s">
        <v>473</v>
      </c>
      <c r="DE1" s="1" t="s">
        <v>474</v>
      </c>
      <c r="DF1" s="1" t="s">
        <v>315</v>
      </c>
      <c r="DG1" s="1" t="s">
        <v>275</v>
      </c>
      <c r="DH1" s="1" t="s">
        <v>120</v>
      </c>
      <c r="DI1" s="1" t="s">
        <v>316</v>
      </c>
      <c r="DJ1" s="1" t="s">
        <v>317</v>
      </c>
      <c r="DL1" s="1" t="s">
        <v>479</v>
      </c>
      <c r="DM1" s="1" t="s">
        <v>344</v>
      </c>
      <c r="DN1" s="1" t="s">
        <v>307</v>
      </c>
      <c r="DO1" s="1" t="s">
        <v>475</v>
      </c>
      <c r="DP1" s="1" t="s">
        <v>14</v>
      </c>
      <c r="DQ1" s="1" t="s">
        <v>314</v>
      </c>
      <c r="DR1" s="1" t="s">
        <v>318</v>
      </c>
      <c r="DS1" s="1" t="s">
        <v>276</v>
      </c>
      <c r="DT1" s="1" t="s">
        <v>277</v>
      </c>
      <c r="DU1" s="1" t="s">
        <v>315</v>
      </c>
      <c r="DW1" s="1" t="s">
        <v>485</v>
      </c>
      <c r="DX1" s="1" t="s">
        <v>199</v>
      </c>
      <c r="DY1" s="1" t="s">
        <v>486</v>
      </c>
      <c r="DZ1" s="1" t="s">
        <v>344</v>
      </c>
      <c r="EA1" s="1" t="s">
        <v>307</v>
      </c>
      <c r="EB1" s="1" t="s">
        <v>121</v>
      </c>
      <c r="EC1" s="1" t="s">
        <v>130</v>
      </c>
      <c r="ED1" s="1" t="s">
        <v>13</v>
      </c>
      <c r="EE1" s="1" t="s">
        <v>106</v>
      </c>
      <c r="EF1" s="1" t="s">
        <v>487</v>
      </c>
      <c r="EG1" s="1" t="s">
        <v>300</v>
      </c>
      <c r="EH1" s="1" t="s">
        <v>301</v>
      </c>
      <c r="EI1" s="1" t="s">
        <v>302</v>
      </c>
      <c r="EJ1" s="1" t="s">
        <v>488</v>
      </c>
      <c r="EK1" s="1" t="s">
        <v>489</v>
      </c>
      <c r="EL1" s="1" t="s">
        <v>105</v>
      </c>
      <c r="EM1" s="1" t="s">
        <v>304</v>
      </c>
      <c r="EN1" s="1" t="s">
        <v>305</v>
      </c>
      <c r="EO1" s="1" t="s">
        <v>306</v>
      </c>
      <c r="EP1" s="1" t="s">
        <v>490</v>
      </c>
      <c r="EQ1" s="1" t="s">
        <v>491</v>
      </c>
    </row>
    <row r="2" spans="1:147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COUNTIF($AB$2:FormFields[[#This Row],[Exists]],1)-1</f>
        <v>0</v>
      </c>
      <c r="AB2" s="45">
        <f>IF(AND(FormFields[[#This Row],[Attribute]]="",FormFields[[#This Row],[Relation]]=""),0,1)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B2" s="1"/>
      <c r="BC2" s="6" t="str">
        <f>'Table Seed Map'!$A$15&amp;"-"&amp;(COUNTA($BB$2:FieldAttrs[[#This Row],[ATTR Field]]))</f>
        <v>Field Attrs-0</v>
      </c>
      <c r="BD2" s="15" t="str">
        <f>IF($BD1="id",IF(ISNUMBER(VLOOKUP('Table Seed Map'!$A$15,SeedMap[],9,0)),VLOOKUP('Table Seed Map'!$A$15,SeedMap[],9,0)+1,1),IFERROR($BD1+1,"id"))</f>
        <v>id</v>
      </c>
      <c r="BE2" s="35" t="s">
        <v>53</v>
      </c>
      <c r="BF2" s="35" t="s">
        <v>23</v>
      </c>
      <c r="BG2" s="35" t="s">
        <v>44</v>
      </c>
      <c r="BI2" s="1"/>
      <c r="BJ2" s="6" t="str">
        <f>'Table Seed Map'!$A$17&amp;"-"&amp;(COUNTA($BI$2:FieldValidations[[#This Row],[Validation Field]]))</f>
        <v>Field Validations-0</v>
      </c>
      <c r="BK2" s="15" t="str">
        <f>IF($BK1="id",IF(ISNUMBER(VLOOKUP('Table Seed Map'!$A$17,SeedMap[],9,0)),VLOOKUP('Table Seed Map'!$A$17,SeedMap[],9,0)+1,1),IFERROR($BK1+1,"id"))</f>
        <v>id</v>
      </c>
      <c r="BL2" s="15" t="s">
        <v>53</v>
      </c>
      <c r="BM2" s="13" t="s">
        <v>55</v>
      </c>
      <c r="BN2" s="13" t="s">
        <v>56</v>
      </c>
      <c r="BO2" s="13" t="s">
        <v>31</v>
      </c>
      <c r="BP2" s="13" t="s">
        <v>32</v>
      </c>
      <c r="BQ2" s="13" t="s">
        <v>33</v>
      </c>
      <c r="BR2" s="13"/>
      <c r="BS2" s="15" t="str">
        <f>'Table Seed Map'!$A$22&amp;"-"&amp;COUNTA($BT$1:FormCollection[[#This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Map'!$A$22,SeedMap[],9,0)),VLOOKUP('Table Seed Map'!$A$22,SeedMap[],9,0)+1,1),IFERROR($BX1+1,"id"))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38</v>
      </c>
      <c r="CB2" s="15" t="s">
        <v>230</v>
      </c>
      <c r="CC2" s="13"/>
      <c r="CE2" s="6" t="str">
        <f>'Table Seed Map'!$A$21&amp;"-"&amp;COUNTA($CF$1:FormDefault[[#This Row],[Form for Default]])-1</f>
        <v>Form Defaults-0</v>
      </c>
      <c r="CF2" s="1"/>
      <c r="CG2" s="13" t="str">
        <f>IF($CG1="id",IF(ISNUMBER(VLOOKUP('Table Seed Map'!$A$21,SeedMap[],9,0)),VLOOKUP('Table Seed Map'!$A$21,SeedMap[],9,0)+1,1),IFERROR($CG1+1,"id"))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23</v>
      </c>
      <c r="CJ2" s="13" t="s">
        <v>44</v>
      </c>
      <c r="CK2" s="16" t="s">
        <v>38</v>
      </c>
      <c r="CL2" s="13" t="s">
        <v>54</v>
      </c>
      <c r="CM2" s="15" t="s">
        <v>208</v>
      </c>
      <c r="CN2" s="15" t="s">
        <v>209</v>
      </c>
      <c r="CO2" s="15" t="s">
        <v>210</v>
      </c>
      <c r="CP2" s="13" t="s">
        <v>30</v>
      </c>
      <c r="CQ2" s="13"/>
      <c r="CR2" s="13"/>
      <c r="CS2" s="13"/>
      <c r="CT2" s="13"/>
      <c r="CU2" s="13" t="s">
        <v>208</v>
      </c>
      <c r="CV2" s="13" t="s">
        <v>209</v>
      </c>
      <c r="CW2" s="13" t="s">
        <v>210</v>
      </c>
      <c r="CX2" s="13" t="s">
        <v>30</v>
      </c>
      <c r="CZ2" s="2"/>
      <c r="DA2" s="9" t="str">
        <f>'Table Seed Map'!$A$18&amp;"-"&amp;COUNTA($CZ$2:FieldDepends[[#This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238</v>
      </c>
      <c r="DE2" s="2" t="s">
        <v>239</v>
      </c>
      <c r="DF2" s="2" t="s">
        <v>240</v>
      </c>
      <c r="DG2" s="2" t="s">
        <v>241</v>
      </c>
      <c r="DH2" s="2" t="s">
        <v>30</v>
      </c>
      <c r="DI2" s="2" t="s">
        <v>246</v>
      </c>
      <c r="DJ2" s="2" t="s">
        <v>245</v>
      </c>
      <c r="DL2" s="2"/>
      <c r="DM2" s="9" t="str">
        <f>'Table Seed Map'!$A$16&amp;"-"&amp;COUNTA($DL$2:FieldDynamic[[#This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35</v>
      </c>
      <c r="DQ2" s="2" t="s">
        <v>238</v>
      </c>
      <c r="DR2" s="2" t="s">
        <v>266</v>
      </c>
      <c r="DS2" s="2" t="s">
        <v>44</v>
      </c>
      <c r="DT2" s="2" t="s">
        <v>270</v>
      </c>
      <c r="DU2" s="2" t="s">
        <v>240</v>
      </c>
      <c r="DW2" s="1"/>
      <c r="DX2" s="1"/>
      <c r="DY2" s="1"/>
      <c r="DZ2" s="1" t="str">
        <f>'Table Seed Map'!$A$20&amp;"-"&amp;COUNTA($DW$2:FormDataMapping[[#This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Map'!$A$20,SeedMap[],9,0),VLOOKUP('Table Seed Map'!$A$20,SeedMap[],9,0),0))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1312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1471</v>
      </c>
      <c r="H3" s="60" t="s">
        <v>1472</v>
      </c>
      <c r="I3" s="7" t="s">
        <v>1473</v>
      </c>
      <c r="J3" s="7" t="s">
        <v>1474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1480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1523</v>
      </c>
      <c r="U3" s="72" t="s">
        <v>1478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COUNTIF($AB$2:FormFields[[#This Row],[Exists]],1)-1</f>
        <v>1</v>
      </c>
      <c r="AB3" s="75">
        <f>IF(AND(FormFields[[#This Row],[Attribute]]="",FormFields[[#This Row],[Relation]]=""),0,1)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[Name]</f>
        <v>name</v>
      </c>
      <c r="AF3" s="76" t="str">
        <f>IF(FormFields[[#This Row],[Rel]]="",IF(EXACT($AF2,FormFields[[#Headers],[Relation]]),"relation",""),VLOOKUP(FormFields[[#This Row],[Rel]],RelationTable[[Display]:[RELID]],2,0))</f>
        <v/>
      </c>
      <c r="AG3" s="76" t="str">
        <f>IF(FormFields[[#This Row],[Rel1]]="",IF(EXACT($AG2,FormFields[[#Headers],[R1]]),"nest_relation1",""),VLOOKUP(FormFields[[#This Row],[Rel1]],RelationTable[[Display]:[RELID]],2,0))</f>
        <v/>
      </c>
      <c r="AH3" s="76" t="str">
        <f>IF(FormFields[[#This Row],[Rel2]]="",IF(EXACT($AH2,FormFields[[#Headers],[R2]]),"nest_relation2",""),VLOOKUP(FormFields[[#This Row],[Rel2]],RelationTable[[Display]:[RELID]],2,0))</f>
        <v/>
      </c>
      <c r="AI3" s="76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I3" s="4" t="s">
        <v>1482</v>
      </c>
      <c r="BJ3" s="7" t="str">
        <f>'Table Seed Map'!$A$17&amp;"-"&amp;(COUNTA($BI$2:FieldValidations[[#This Row],[Validation Field]]))</f>
        <v>Field Validations-1</v>
      </c>
      <c r="BK3" s="60">
        <f>IF($BK2="id",IF(ISNUMBER(VLOOKUP('Table Seed Map'!$A$17,SeedMap[],9,0)),VLOOKUP('Table Seed Map'!$A$17,SeedMap[],9,0)+1,1),IFERROR($BK2+1,"id"))</f>
        <v>315101</v>
      </c>
      <c r="BL3" s="60">
        <f>VLOOKUP([Validation Field],FormFields[[Field Name]:[ID]],2,0)</f>
        <v>310101</v>
      </c>
      <c r="BM3" s="67" t="s">
        <v>1483</v>
      </c>
      <c r="BN3" s="67" t="s">
        <v>1484</v>
      </c>
      <c r="BO3" s="67"/>
      <c r="BP3" s="67"/>
      <c r="BQ3" s="67"/>
    </row>
    <row r="4" spans="1:147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1313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1475</v>
      </c>
      <c r="H4" s="60" t="s">
        <v>1476</v>
      </c>
      <c r="I4" s="7" t="s">
        <v>1477</v>
      </c>
      <c r="J4" s="7" t="s">
        <v>1474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1480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778</v>
      </c>
      <c r="T4" s="72" t="s">
        <v>1524</v>
      </c>
      <c r="U4" s="72" t="s">
        <v>1469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COUNTIF($AB$2:FormFields[[#This Row],[Exists]],1)-1</f>
        <v>2</v>
      </c>
      <c r="AB4" s="75">
        <f>IF(AND(FormFields[[#This Row],[Attribute]]="",FormFields[[#This Row],[Relation]]=""),0,1)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[Name]</f>
        <v>status</v>
      </c>
      <c r="AF4" s="76" t="str">
        <f>IF(FormFields[[#This Row],[Rel]]="",IF(EXACT($AF3,FormFields[[#Headers],[Relation]]),"relation",""),VLOOKUP(FormFields[[#This Row],[Rel]],RelationTable[[Display]:[RELID]],2,0))</f>
        <v/>
      </c>
      <c r="AG4" s="76" t="str">
        <f>IF(FormFields[[#This Row],[Rel1]]="",IF(EXACT($AG3,FormFields[[#Headers],[R1]]),"nest_relation1",""),VLOOKUP(FormFields[[#This Row],[Rel1]],RelationTable[[Display]:[RELID]],2,0))</f>
        <v/>
      </c>
      <c r="AH4" s="76" t="str">
        <f>IF(FormFields[[#This Row],[Rel2]]="",IF(EXACT($AH3,FormFields[[#Headers],[R2]]),"nest_relation2",""),VLOOKUP(FormFields[[#This Row],[Rel2]],RelationTable[[Display]:[RELID]],2,0))</f>
        <v/>
      </c>
      <c r="AI4" s="76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775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I4" s="4" t="s">
        <v>1485</v>
      </c>
      <c r="BJ4" s="7" t="str">
        <f>'Table Seed Map'!$A$17&amp;"-"&amp;(COUNTA($BI$2:FieldValidations[[#This Row],[Validation Field]]))</f>
        <v>Field Validations-2</v>
      </c>
      <c r="BK4" s="60">
        <f>IF($BK3="id",IF(ISNUMBER(VLOOKUP('Table Seed Map'!$A$17,SeedMap[],9,0)),VLOOKUP('Table Seed Map'!$A$17,SeedMap[],9,0)+1,1),IFERROR($BK3+1,"id"))</f>
        <v>315102</v>
      </c>
      <c r="BL4" s="60">
        <f>VLOOKUP([Validation Field],FormFields[[Field Name]:[ID]],2,0)</f>
        <v>310103</v>
      </c>
      <c r="BM4" s="67" t="s">
        <v>1483</v>
      </c>
      <c r="BN4" s="67" t="s">
        <v>1484</v>
      </c>
      <c r="BO4" s="67"/>
      <c r="BP4" s="67"/>
      <c r="BQ4" s="67"/>
    </row>
    <row r="5" spans="1:147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1297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1520</v>
      </c>
      <c r="H5" s="60" t="s">
        <v>1521</v>
      </c>
      <c r="I5" s="7" t="s">
        <v>1324</v>
      </c>
      <c r="J5" s="7" t="s">
        <v>1474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1481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1523</v>
      </c>
      <c r="U5" s="72" t="s">
        <v>1479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COUNTIF($AB$2:FormFields[[#This Row],[Exists]],1)-1</f>
        <v>3</v>
      </c>
      <c r="AB5" s="75">
        <f>IF(AND(FormFields[[#This Row],[Attribute]]="",FormFields[[#This Row],[Relation]]=""),0,1)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[Name]</f>
        <v>name</v>
      </c>
      <c r="AF5" s="76" t="str">
        <f>IF(FormFields[[#This Row],[Rel]]="",IF(EXACT($AF4,FormFields[[#Headers],[Relation]]),"relation",""),VLOOKUP(FormFields[[#This Row],[Rel]],RelationTable[[Display]:[RELID]],2,0))</f>
        <v/>
      </c>
      <c r="AG5" s="76" t="str">
        <f>IF(FormFields[[#This Row],[Rel1]]="",IF(EXACT($AG4,FormFields[[#Headers],[R1]]),"nest_relation1",""),VLOOKUP(FormFields[[#This Row],[Rel1]],RelationTable[[Display]:[RELID]],2,0))</f>
        <v/>
      </c>
      <c r="AH5" s="76" t="str">
        <f>IF(FormFields[[#This Row],[Rel2]]="",IF(EXACT($AH4,FormFields[[#Headers],[R2]]),"nest_relation2",""),VLOOKUP(FormFields[[#This Row],[Rel2]],RelationTable[[Display]:[RELID]],2,0))</f>
        <v/>
      </c>
      <c r="AI5" s="76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I5" s="4" t="s">
        <v>1528</v>
      </c>
      <c r="BJ5" s="7" t="str">
        <f>'Table Seed Map'!$A$17&amp;"-"&amp;(COUNTA($BI$2:FieldValidations[[#This Row],[Validation Field]]))</f>
        <v>Field Validations-3</v>
      </c>
      <c r="BK5" s="60">
        <f>IF($BK4="id",IF(ISNUMBER(VLOOKUP('Table Seed Map'!$A$17,SeedMap[],9,0)),VLOOKUP('Table Seed Map'!$A$17,SeedMap[],9,0)+1,1),IFERROR($BK4+1,"id"))</f>
        <v>315103</v>
      </c>
      <c r="BL5" s="60">
        <f>VLOOKUP([Validation Field],FormFields[[Field Name]:[ID]],2,0)</f>
        <v>310105</v>
      </c>
      <c r="BM5" s="67" t="s">
        <v>1483</v>
      </c>
      <c r="BN5" s="67" t="s">
        <v>1484</v>
      </c>
      <c r="BO5" s="67"/>
      <c r="BP5" s="67"/>
      <c r="BQ5" s="67"/>
    </row>
    <row r="6" spans="1:147">
      <c r="M6" s="68" t="str">
        <f>'Table Seed Map'!$A$12&amp;"-"&amp;FormFields[[#This Row],[No]]</f>
        <v>Form Fields-4</v>
      </c>
      <c r="N6" s="69" t="s">
        <v>1481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778</v>
      </c>
      <c r="T6" s="72" t="s">
        <v>1524</v>
      </c>
      <c r="U6" s="72" t="s">
        <v>1469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COUNTIF($AB$2:FormFields[[#This Row],[Exists]],1)-1</f>
        <v>4</v>
      </c>
      <c r="AB6" s="75">
        <f>IF(AND(FormFields[[#This Row],[Attribute]]="",FormFields[[#This Row],[Relation]]=""),0,1)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[Name]</f>
        <v>status</v>
      </c>
      <c r="AF6" s="76" t="str">
        <f>IF(FormFields[[#This Row],[Rel]]="",IF(EXACT($AF5,FormFields[[#Headers],[Relation]]),"relation",""),VLOOKUP(FormFields[[#This Row],[Rel]],RelationTable[[Display]:[RELID]],2,0))</f>
        <v/>
      </c>
      <c r="AG6" s="76" t="str">
        <f>IF(FormFields[[#This Row],[Rel1]]="",IF(EXACT($AG5,FormFields[[#Headers],[R1]]),"nest_relation1",""),VLOOKUP(FormFields[[#This Row],[Rel1]],RelationTable[[Display]:[RELID]],2,0))</f>
        <v/>
      </c>
      <c r="AH6" s="76" t="str">
        <f>IF(FormFields[[#This Row],[Rel2]]="",IF(EXACT($AH5,FormFields[[#Headers],[R2]]),"nest_relation2",""),VLOOKUP(FormFields[[#This Row],[Rel2]],RelationTable[[Display]:[RELID]],2,0))</f>
        <v/>
      </c>
      <c r="AI6" s="76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775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</row>
    <row r="7" spans="1:147">
      <c r="M7" s="68" t="str">
        <f>'Table Seed Map'!$A$12&amp;"-"&amp;FormFields[[#This Row],[No]]</f>
        <v>Form Fields-5</v>
      </c>
      <c r="N7" s="69" t="s">
        <v>1522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1523</v>
      </c>
      <c r="U7" s="72" t="s">
        <v>1526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COUNTIF($AB$2:FormFields[[#This Row],[Exists]],1)-1</f>
        <v>5</v>
      </c>
      <c r="AB7" s="75">
        <f>IF(AND(FormFields[[#This Row],[Attribute]]="",FormFields[[#This Row],[Relation]]=""),0,1)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[Name]</f>
        <v>name</v>
      </c>
      <c r="AF7" s="76" t="str">
        <f>IF(FormFields[[#This Row],[Rel]]="",IF(EXACT($AF6,FormFields[[#Headers],[Relation]]),"relation",""),VLOOKUP(FormFields[[#This Row],[Rel]],RelationTable[[Display]:[RELID]],2,0))</f>
        <v/>
      </c>
      <c r="AG7" s="76" t="str">
        <f>IF(FormFields[[#This Row],[Rel1]]="",IF(EXACT($AG6,FormFields[[#Headers],[R1]]),"nest_relation1",""),VLOOKUP(FormFields[[#This Row],[Rel1]],RelationTable[[Display]:[RELID]],2,0))</f>
        <v/>
      </c>
      <c r="AH7" s="76" t="str">
        <f>IF(FormFields[[#This Row],[Rel2]]="",IF(EXACT($AH6,FormFields[[#Headers],[R2]]),"nest_relation2",""),VLOOKUP(FormFields[[#This Row],[Rel2]],RelationTable[[Display]:[RELID]],2,0))</f>
        <v/>
      </c>
      <c r="AI7" s="76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</row>
    <row r="8" spans="1:147">
      <c r="M8" s="68" t="str">
        <f>'Table Seed Map'!$A$12&amp;"-"&amp;FormFields[[#This Row],[No]]</f>
        <v>Form Fields-6</v>
      </c>
      <c r="N8" s="69" t="s">
        <v>1522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1523</v>
      </c>
      <c r="U8" s="72" t="s">
        <v>1527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COUNTIF($AB$2:FormFields[[#This Row],[Exists]],1)-1</f>
        <v>6</v>
      </c>
      <c r="AB8" s="75">
        <f>IF(AND(FormFields[[#This Row],[Attribute]]="",FormFields[[#This Row],[Relation]]=""),0,1)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[Name]</f>
        <v>value</v>
      </c>
      <c r="AF8" s="76" t="str">
        <f>IF(FormFields[[#This Row],[Rel]]="",IF(EXACT($AF7,FormFields[[#Headers],[Relation]]),"relation",""),VLOOKUP(FormFields[[#This Row],[Rel]],RelationTable[[Display]:[RELID]],2,0))</f>
        <v/>
      </c>
      <c r="AG8" s="76" t="str">
        <f>IF(FormFields[[#This Row],[Rel1]]="",IF(EXACT($AG7,FormFields[[#Headers],[R1]]),"nest_relation1",""),VLOOKUP(FormFields[[#This Row],[Rel1]],RelationTable[[Display]:[RELID]],2,0))</f>
        <v/>
      </c>
      <c r="AH8" s="76" t="str">
        <f>IF(FormFields[[#This Row],[Rel2]]="",IF(EXACT($AH7,FormFields[[#Headers],[R2]]),"nest_relation2",""),VLOOKUP(FormFields[[#This Row],[Rel2]],RelationTable[[Display]:[RELID]],2,0))</f>
        <v/>
      </c>
      <c r="AI8" s="76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</row>
    <row r="9" spans="1:147">
      <c r="M9" s="68" t="str">
        <f>'Table Seed Map'!$A$12&amp;"-"&amp;FormFields[[#This Row],[No]]</f>
        <v>Form Fields-7</v>
      </c>
      <c r="N9" s="69" t="s">
        <v>1522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778</v>
      </c>
      <c r="T9" s="72" t="s">
        <v>1524</v>
      </c>
      <c r="U9" s="72" t="s">
        <v>1469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COUNTIF($AB$2:FormFields[[#This Row],[Exists]],1)-1</f>
        <v>7</v>
      </c>
      <c r="AB9" s="75">
        <f>IF(AND(FormFields[[#This Row],[Attribute]]="",FormFields[[#This Row],[Relation]]=""),0,1)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[Name]</f>
        <v>status</v>
      </c>
      <c r="AF9" s="76" t="str">
        <f>IF(FormFields[[#This Row],[Rel]]="",IF(EXACT($AF8,FormFields[[#Headers],[Relation]]),"relation",""),VLOOKUP(FormFields[[#This Row],[Rel]],RelationTable[[Display]:[RELID]],2,0))</f>
        <v/>
      </c>
      <c r="AG9" s="76" t="str">
        <f>IF(FormFields[[#This Row],[Rel1]]="",IF(EXACT($AG8,FormFields[[#Headers],[R1]]),"nest_relation1",""),VLOOKUP(FormFields[[#This Row],[Rel1]],RelationTable[[Display]:[RELID]],2,0))</f>
        <v/>
      </c>
      <c r="AH9" s="76" t="str">
        <f>IF(FormFields[[#This Row],[Rel2]]="",IF(EXACT($AH8,FormFields[[#Headers],[R2]]),"nest_relation2",""),VLOOKUP(FormFields[[#This Row],[Rel2]],RelationTable[[Display]:[RELID]],2,0))</f>
        <v/>
      </c>
      <c r="AI9" s="76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775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</row>
    <row r="10" spans="1:147">
      <c r="M10" s="68" t="str">
        <f>'Table Seed Map'!$A$12&amp;"-"&amp;FormFields[[#This Row],[No]]</f>
        <v>Form Fields-8</v>
      </c>
      <c r="N10" s="69" t="s">
        <v>1522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1525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COUNTIF($AB$2:FormFields[[#This Row],[Exists]],1)-1</f>
        <v>8</v>
      </c>
      <c r="AB10" s="75">
        <f>IF(AND(FormFields[[#This Row],[Attribute]]="",FormFields[[#This Row],[Relation]]=""),0,1)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[Name]</f>
        <v>description</v>
      </c>
      <c r="AF10" s="76" t="str">
        <f>IF(FormFields[[#This Row],[Rel]]="",IF(EXACT($AF9,FormFields[[#Headers],[Relation]]),"relation",""),VLOOKUP(FormFields[[#This Row],[Rel]],RelationTable[[Display]:[RELID]],2,0))</f>
        <v/>
      </c>
      <c r="AG10" s="76" t="str">
        <f>IF(FormFields[[#This Row],[Rel1]]="",IF(EXACT($AG9,FormFields[[#Headers],[R1]]),"nest_relation1",""),VLOOKUP(FormFields[[#This Row],[Rel1]],RelationTable[[Display]:[RELID]],2,0))</f>
        <v/>
      </c>
      <c r="AH10" s="76" t="str">
        <f>IF(FormFields[[#This Row],[Rel2]]="",IF(EXACT($AH9,FormFields[[#Headers],[R2]]),"nest_relation2",""),VLOOKUP(FormFields[[#This Row],[Rel2]],RelationTable[[Display]:[RELID]],2,0))</f>
        <v/>
      </c>
      <c r="AI10" s="76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</row>
  </sheetData>
  <dataValidations count="9">
    <dataValidation type="list" allowBlank="1" showInputMessage="1" showErrorMessage="1" sqref="EL2:EQ2 V2:Y10 BV2 CQ2:CW2">
      <formula1>Relations</formula1>
    </dataValidation>
    <dataValidation type="list" allowBlank="1" showInputMessage="1" showErrorMessage="1" sqref="CF2 N2:N10 DW2 BT2:BU2">
      <formula1>FormNames</formula1>
    </dataValidation>
    <dataValidation type="list" allowBlank="1" showInputMessage="1" showErrorMessage="1" sqref="BB2 DY2 DL2 BI2:BI5 BW2 CZ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5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1559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1560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1561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1562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1563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1564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1565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1566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1567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1568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1569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1570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1571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1572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1573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1574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1575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1576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1577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1578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1579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1580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1581</v>
      </c>
      <c r="C24" s="6" t="str">
        <f>MID([Filename],26,LEN([Filename])-35)</f>
        <v>sales_order</v>
      </c>
      <c r="D24" s="6" t="str">
        <f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>IFERROR($A24+1,1)</f>
        <v>24</v>
      </c>
      <c r="B25" s="5" t="s">
        <v>1582</v>
      </c>
      <c r="C25" s="8" t="str">
        <f>MID([Filename],26,LEN([Filename])-35)</f>
        <v>sales_order_items</v>
      </c>
      <c r="D25" s="8" t="str">
        <f>"2019_03_28_"</f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>IFERROR($A25+1,1)</f>
        <v>25</v>
      </c>
      <c r="B26" s="5" t="s">
        <v>1583</v>
      </c>
      <c r="C26" s="8" t="str">
        <f>MID([Filename],26,LEN([Filename])-35)</f>
        <v>stock_transfer</v>
      </c>
      <c r="D26" s="8" t="str">
        <f>"2019_03_28_"</f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>IFERROR($A26+1,1)</f>
        <v>26</v>
      </c>
      <c r="B27" s="5" t="s">
        <v>1584</v>
      </c>
      <c r="C27" s="8" t="str">
        <f>MID([Filename],26,LEN([Filename])-35)</f>
        <v>executive_reserves</v>
      </c>
      <c r="D27" s="8" t="str">
        <f>"2019_03_28_"</f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>IFERROR($A27+1,1)</f>
        <v>27</v>
      </c>
      <c r="B28" s="5" t="s">
        <v>1585</v>
      </c>
      <c r="C28" s="8" t="str">
        <f>MID([Filename],26,LEN([Filename])-35)</f>
        <v>w_bin</v>
      </c>
      <c r="D28" s="8" t="str">
        <f>"2019_03_28_"</f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>IFERROR($A28+1,1)</f>
        <v>28</v>
      </c>
      <c r="B29" s="5" t="s">
        <v>1586</v>
      </c>
      <c r="C29" s="8" t="str">
        <f>MID([Filename],26,LEN([Filename])-35)</f>
        <v>settings</v>
      </c>
      <c r="D29" s="8" t="str">
        <f>"2019_03_28_"</f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>IFERROR($A29+1,1)</f>
        <v>29</v>
      </c>
      <c r="B30" s="5" t="s">
        <v>1587</v>
      </c>
      <c r="C30" s="8" t="str">
        <f>MID([Filename],26,LEN([Filename])-35)</f>
        <v>user_settings</v>
      </c>
      <c r="D30" s="8" t="str">
        <f>"2019_03_28_"</f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5"/>
  <sheetViews>
    <sheetView topLeftCell="B1" workbookViewId="0">
      <selection activeCell="I2" sqref="I2:R2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495</v>
      </c>
      <c r="J1" s="20" t="s">
        <v>454</v>
      </c>
      <c r="K1" s="52" t="s">
        <v>307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427</v>
      </c>
      <c r="AH1" s="1" t="s">
        <v>99</v>
      </c>
      <c r="AI1" s="1" t="s">
        <v>381</v>
      </c>
      <c r="AJ1" s="1" t="s">
        <v>13</v>
      </c>
      <c r="AK1" s="1" t="s">
        <v>428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429</v>
      </c>
      <c r="AQ1" s="1" t="s">
        <v>430</v>
      </c>
      <c r="AR1" s="1" t="s">
        <v>431</v>
      </c>
      <c r="AT1" s="1" t="s">
        <v>344</v>
      </c>
      <c r="AU1" s="1" t="s">
        <v>434</v>
      </c>
      <c r="AV1" s="1" t="s">
        <v>99</v>
      </c>
      <c r="AW1" s="1" t="s">
        <v>381</v>
      </c>
      <c r="AX1" s="1" t="s">
        <v>104</v>
      </c>
      <c r="AY1" s="1" t="s">
        <v>13</v>
      </c>
      <c r="AZ1" s="1" t="s">
        <v>428</v>
      </c>
      <c r="BA1" s="1" t="s">
        <v>300</v>
      </c>
      <c r="BB1" s="1" t="s">
        <v>301</v>
      </c>
      <c r="BC1" s="1" t="s">
        <v>105</v>
      </c>
      <c r="BD1" s="1" t="s">
        <v>429</v>
      </c>
      <c r="BE1" s="1" t="s">
        <v>430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494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1312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1462</v>
      </c>
      <c r="G3" s="67" t="s">
        <v>1463</v>
      </c>
      <c r="H3" s="67" t="s">
        <v>1464</v>
      </c>
      <c r="I3" s="67" t="s">
        <v>23</v>
      </c>
      <c r="J3" s="67">
        <v>20</v>
      </c>
      <c r="K3" s="58">
        <f>[No]</f>
        <v>322101</v>
      </c>
      <c r="M3" s="4" t="s">
        <v>1604</v>
      </c>
      <c r="N3" s="7">
        <f>VLOOKUP(ListExtras[[#This Row],[List Name]],ResourceList[[ListDisplayName]:[No]],2,0)</f>
        <v>322105</v>
      </c>
      <c r="O3" s="4"/>
      <c r="P3" s="4" t="s">
        <v>1590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1468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1468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1313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1465</v>
      </c>
      <c r="G4" s="67" t="s">
        <v>1466</v>
      </c>
      <c r="H4" s="67" t="s">
        <v>1467</v>
      </c>
      <c r="I4" s="67" t="s">
        <v>23</v>
      </c>
      <c r="J4" s="67">
        <v>20</v>
      </c>
      <c r="K4" s="58">
        <f>[No]</f>
        <v>322102</v>
      </c>
      <c r="M4" s="4" t="s">
        <v>1604</v>
      </c>
      <c r="N4" s="7">
        <f>VLOOKUP(ListExtras[[#This Row],[List Name]],ResourceList[[ListDisplayName]:[No]],2,0)</f>
        <v>322105</v>
      </c>
      <c r="O4" s="4"/>
      <c r="P4" s="4" t="s">
        <v>1591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1470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1468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1469</v>
      </c>
      <c r="AY4" s="67" t="s">
        <v>778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1297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1324</v>
      </c>
      <c r="G5" s="67" t="s">
        <v>1529</v>
      </c>
      <c r="H5" s="67" t="s">
        <v>1324</v>
      </c>
      <c r="I5" s="67" t="s">
        <v>23</v>
      </c>
      <c r="J5" s="67">
        <v>20</v>
      </c>
      <c r="K5" s="58">
        <f>[No]</f>
        <v>322103</v>
      </c>
      <c r="AF5" s="60" t="str">
        <f>'Table Seed Map'!$A$28&amp;"-"&amp;COUNTA($AH$1:ListSearch[[#This Row],[No]])-2</f>
        <v>List Search-3</v>
      </c>
      <c r="AG5" s="4" t="s">
        <v>1530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1470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1593</v>
      </c>
      <c r="G6" s="67" t="s">
        <v>1594</v>
      </c>
      <c r="H6" s="67" t="s">
        <v>78</v>
      </c>
      <c r="I6" s="67" t="s">
        <v>23</v>
      </c>
      <c r="J6" s="67">
        <v>50</v>
      </c>
      <c r="K6" s="58">
        <f>[No]</f>
        <v>322104</v>
      </c>
      <c r="AF6" s="60" t="str">
        <f>'Table Seed Map'!$A$28&amp;"-"&amp;COUNTA($AH$1:ListSearch[[#This Row],[No]])-2</f>
        <v>List Search-4</v>
      </c>
      <c r="AG6" s="4" t="s">
        <v>1530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1470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1469</v>
      </c>
      <c r="AY6" s="67" t="s">
        <v>778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1309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1602</v>
      </c>
      <c r="G7" s="67" t="s">
        <v>1603</v>
      </c>
      <c r="H7" s="67"/>
      <c r="I7" s="67" t="s">
        <v>21</v>
      </c>
      <c r="J7" s="67">
        <v>50</v>
      </c>
      <c r="K7" s="58">
        <f>[No]</f>
        <v>322105</v>
      </c>
      <c r="AF7" s="60" t="str">
        <f>'Table Seed Map'!$A$28&amp;"-"&amp;COUNTA($AH$1:ListSearch[[#This Row],[No]])-2</f>
        <v>List Search-5</v>
      </c>
      <c r="AG7" s="4" t="s">
        <v>1595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1530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F8" s="60" t="str">
        <f>'Table Seed Map'!$A$28&amp;"-"&amp;COUNTA($AH$1:ListSearch[[#This Row],[No]])-2</f>
        <v>List Search-6</v>
      </c>
      <c r="AG8" s="4" t="s">
        <v>1595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1596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1530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1527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F9" s="60" t="str">
        <f>'Table Seed Map'!$A$28&amp;"-"&amp;COUNTA($AH$1:ListSearch[[#This Row],[No]])-2</f>
        <v>List Search-7</v>
      </c>
      <c r="AG9" s="4" t="s">
        <v>1595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1599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1530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1469</v>
      </c>
      <c r="AY9" s="67" t="s">
        <v>778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F10" s="60" t="str">
        <f>'Table Seed Map'!$A$28&amp;"-"&amp;COUNTA($AH$1:ListSearch[[#This Row],[No]])-2</f>
        <v>List Search-8</v>
      </c>
      <c r="AG10" s="4" t="s">
        <v>1604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1591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1595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F11" s="60" t="str">
        <f>'Table Seed Map'!$A$28&amp;"-"&amp;COUNTA($AH$1:ListSearch[[#This Row],[No]])-2</f>
        <v>List Search-9</v>
      </c>
      <c r="AG11" s="4" t="s">
        <v>1604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1590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1595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1597</v>
      </c>
      <c r="AY11" s="67" t="s">
        <v>1596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T12" s="60" t="str">
        <f>'Table Seed Map'!$A$27&amp;"-"&amp;COUNTA($AV$1:ListLayout[[#This Row],[No]])-2</f>
        <v>List Layout-10</v>
      </c>
      <c r="AU12" s="4" t="s">
        <v>1595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1598</v>
      </c>
      <c r="AY12" s="67" t="s">
        <v>1599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T13" s="60" t="str">
        <f>'Table Seed Map'!$A$27&amp;"-"&amp;COUNTA($AV$1:ListLayout[[#This Row],[No]])-2</f>
        <v>List Layout-11</v>
      </c>
      <c r="AU13" s="4" t="s">
        <v>1604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1591</v>
      </c>
      <c r="BD13" s="67"/>
      <c r="BE13" s="67"/>
    </row>
    <row r="14" spans="1:57">
      <c r="AT14" s="60" t="str">
        <f>'Table Seed Map'!$A$27&amp;"-"&amp;COUNTA($AV$1:ListLayout[[#This Row],[No]])-2</f>
        <v>List Layout-12</v>
      </c>
      <c r="AU14" s="4" t="s">
        <v>1604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1324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1590</v>
      </c>
      <c r="BD14" s="67"/>
      <c r="BE14" s="67"/>
    </row>
    <row r="15" spans="1:57">
      <c r="AT15" s="60" t="str">
        <f>'Table Seed Map'!$A$27&amp;"-"&amp;COUNTA($AV$1:ListLayout[[#This Row],[No]])-2</f>
        <v>List Layout-13</v>
      </c>
      <c r="AU15" s="4" t="s">
        <v>1604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</sheetData>
  <dataValidations count="4">
    <dataValidation type="list" allowBlank="1" showInputMessage="1" showErrorMessage="1" sqref="P2:S4 AO2:AR11 BC2:BE15">
      <formula1>Relations</formula1>
    </dataValidation>
    <dataValidation type="list" allowBlank="1" showInputMessage="1" showErrorMessage="1" sqref="AG2:AG11 M2:M4 AU2:AU15">
      <formula1>ListNames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O2:O4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0"/>
  <sheetViews>
    <sheetView topLeftCell="B1" workbookViewId="0">
      <selection activeCell="B1" sqref="B1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438</v>
      </c>
      <c r="I1" s="20" t="s">
        <v>120</v>
      </c>
      <c r="J1" s="20" t="s">
        <v>307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444</v>
      </c>
      <c r="AG1" s="1" t="s">
        <v>445</v>
      </c>
      <c r="AH1" s="1" t="s">
        <v>99</v>
      </c>
      <c r="AI1" s="1" t="s">
        <v>384</v>
      </c>
      <c r="AJ1" s="1" t="s">
        <v>97</v>
      </c>
      <c r="AK1" s="1" t="s">
        <v>438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446</v>
      </c>
      <c r="AR1" s="1" t="s">
        <v>99</v>
      </c>
      <c r="AS1" s="1" t="s">
        <v>447</v>
      </c>
      <c r="AT1" s="1" t="s">
        <v>104</v>
      </c>
      <c r="AU1" s="1" t="s">
        <v>106</v>
      </c>
      <c r="AV1" s="1" t="s">
        <v>428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Map'!$A$32&amp;"-"&amp;COUNTA($AH$1:DataViewSection[[#This Row],[No]])-2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Layout]]="","id",IFERROR($AH1+1,IF(ISNUMBER(VLOOKUP('Table Seed Map'!$A$32,SeedMap[],9,0)),VLOOKUP('Table Seed Map'!$A$32,SeedMap[],9,0)+1,1)))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1312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1501</v>
      </c>
      <c r="G3" s="67" t="s">
        <v>1502</v>
      </c>
      <c r="H3" s="67" t="s">
        <v>23</v>
      </c>
      <c r="I3" s="91"/>
      <c r="J3" s="66">
        <f>[No]</f>
        <v>327101</v>
      </c>
      <c r="AE3" s="60" t="str">
        <f>'Table Seed Map'!$A$32&amp;"-"&amp;COUNTA($AH$1:DataViewSection[[#This Row],[No]])-2</f>
        <v>Data View Section-1</v>
      </c>
      <c r="AF3" s="4" t="s">
        <v>1505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Layout]]="","id",IFERROR($AH2+1,IF(ISNUMBER(VLOOKUP('Table Seed Map'!$A$32,SeedMap[],9,0)),VLOOKUP('Table Seed Map'!$A$32,SeedMap[],9,0)+1,1)))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1507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1313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1503</v>
      </c>
      <c r="G4" s="67" t="s">
        <v>1504</v>
      </c>
      <c r="H4" s="67" t="s">
        <v>23</v>
      </c>
      <c r="I4" s="91"/>
      <c r="J4" s="66">
        <f>[No]</f>
        <v>327102</v>
      </c>
      <c r="AE4" s="60" t="str">
        <f>'Table Seed Map'!$A$32&amp;"-"&amp;COUNTA($AH$1:DataViewSection[[#This Row],[No]])-2</f>
        <v>Data View Section-2</v>
      </c>
      <c r="AF4" s="4" t="s">
        <v>1506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Layout]]="","id",IFERROR($AH3+1,IF(ISNUMBER(VLOOKUP('Table Seed Map'!$A$32,SeedMap[],9,0)),VLOOKUP('Table Seed Map'!$A$32,SeedMap[],9,0)+1,1)))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1507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1469</v>
      </c>
      <c r="AU4" s="67" t="s">
        <v>778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1297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1531</v>
      </c>
      <c r="G5" s="67" t="s">
        <v>1532</v>
      </c>
      <c r="H5" s="67" t="s">
        <v>23</v>
      </c>
      <c r="I5" s="91"/>
      <c r="J5" s="66">
        <f>[No]</f>
        <v>327103</v>
      </c>
      <c r="AE5" s="60" t="str">
        <f>'Table Seed Map'!$A$32&amp;"-"&amp;COUNTA($AH$1:DataViewSection[[#This Row],[No]])-2</f>
        <v>Data View Section-3</v>
      </c>
      <c r="AF5" s="4" t="s">
        <v>1533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Layout]]="","id",IFERROR($AH4+1,IF(ISNUMBER(VLOOKUP('Table Seed Map'!$A$32,SeedMap[],9,0)),VLOOKUP('Table Seed Map'!$A$32,SeedMap[],9,0)+1,1)))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1534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E6" s="60" t="str">
        <f>'Table Seed Map'!$A$32&amp;"-"&amp;COUNTA($AH$1:DataViewSection[[#This Row],[No]])-2</f>
        <v>Data View Section-4</v>
      </c>
      <c r="AF6" s="4" t="s">
        <v>1533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Layout]]="","id",IFERROR($AH5+1,IF(ISNUMBER(VLOOKUP('Table Seed Map'!$A$32,SeedMap[],9,0)),VLOOKUP('Table Seed Map'!$A$32,SeedMap[],9,0)+1,1)))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1469</v>
      </c>
      <c r="AU6" s="67" t="s">
        <v>778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P7" s="60" t="str">
        <f>'Table Seed Map'!$A$33&amp;"-"&amp;-1+COUNTA($AQ$1:DataViewSectionItem[[#This Row],[Data Section for Items]])</f>
        <v>Data View Section Items-5</v>
      </c>
      <c r="AQ7" s="4" t="s">
        <v>1536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P8" s="60" t="str">
        <f>'Table Seed Map'!$A$33&amp;"-"&amp;-1+COUNTA($AQ$1:DataViewSectionItem[[#This Row],[Data Section for Items]])</f>
        <v>Data View Section Items-6</v>
      </c>
      <c r="AQ8" s="4" t="s">
        <v>1536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1527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1536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1469</v>
      </c>
      <c r="AU9" s="67" t="s">
        <v>778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1537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60"/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</sheetData>
  <dataValidations count="5">
    <dataValidation type="list" allowBlank="1" showInputMessage="1" showErrorMessage="1" sqref="AW2:AW10 O2:R2 AN2:AN6">
      <formula1>Relations</formula1>
    </dataValidation>
    <dataValidation type="list" allowBlank="1" showInputMessage="1" showErrorMessage="1" sqref="AQ2:AQ10">
      <formula1>DataSections</formula1>
    </dataValidation>
    <dataValidation type="list" allowBlank="1" showInputMessage="1" showErrorMessage="1" sqref="B2:B5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:AF6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G5" sqref="G5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99</v>
      </c>
      <c r="K1" s="1" t="s">
        <v>14</v>
      </c>
      <c r="L1" s="1" t="s">
        <v>461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3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5" s="6">
        <f ca="1">IF(IDNMaps[[#This Row],[Type]]="","",COUNTIF($K$1:IDNMaps[[#This Row],[Type]],IDNMaps[[#This Row],[Type]]))</f>
        <v>1</v>
      </c>
      <c r="M5" s="6" t="str">
        <f ca="1">IFERROR(VLOOKUP(IDNMaps[[#This Row],[Type]],RecordCount[],6,0)&amp;"-"&amp;IDNMaps[[#This Row],[Type Count]],"")</f>
        <v>Resource Lists-1</v>
      </c>
      <c r="N5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5" s="6" t="str">
        <f ca="1">IF(IDNMaps[[#This Row],[Name]]="","","("&amp;IDNMaps[[#This Row],[Type]]&amp;") "&amp;IDNMaps[[#This Row],[Name]])</f>
        <v>(Lists) ProductTransactionNature/TransactionProductNature</v>
      </c>
      <c r="P5" s="6">
        <f ca="1">IFERROR(VLOOKUP(IDNMaps[[#This Row],[Primary]],INDIRECT(VLOOKUP(IDNMaps[[#This Row],[Type]],RecordCount[],2,0)),VLOOKUP(IDNMaps[[#This Row],[Type]],RecordCount[],8,0),0),"")</f>
        <v>322101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6" s="6">
        <f ca="1">IF(IDNMaps[[#This Row],[Type]]="","",COUNTIF($K$1:IDNMaps[[#This Row],[Type]],IDNMaps[[#This Row],[Type]]))</f>
        <v>2</v>
      </c>
      <c r="M6" s="6" t="str">
        <f ca="1">IFERROR(VLOOKUP(IDNMaps[[#This Row],[Type]],RecordCount[],6,0)&amp;"-"&amp;IDNMaps[[#This Row],[Type Count]],"")</f>
        <v>Resource Lists-2</v>
      </c>
      <c r="N6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6" s="6" t="str">
        <f ca="1">IF(IDNMaps[[#This Row],[Name]]="","","("&amp;IDNMaps[[#This Row],[Type]]&amp;") "&amp;IDNMaps[[#This Row],[Name]])</f>
        <v>(Lists) ProductTransactionType/TransactionProductType</v>
      </c>
      <c r="P6" s="6">
        <f ca="1">IFERROR(VLOOKUP(IDNMaps[[#This Row],[Primary]],INDIRECT(VLOOKUP(IDNMaps[[#This Row],[Type]],RecordCount[],2,0)),VLOOKUP(IDNMaps[[#This Row],[Type]],RecordCount[],8,0),0),"")</f>
        <v>322102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7" s="6">
        <f ca="1">IF(IDNMaps[[#This Row],[Type]]="","",COUNTIF($K$1:IDNMaps[[#This Row],[Type]],IDNMaps[[#This Row],[Type]]))</f>
        <v>3</v>
      </c>
      <c r="M7" s="6" t="str">
        <f ca="1">IFERROR(VLOOKUP(IDNMaps[[#This Row],[Type]],RecordCount[],6,0)&amp;"-"&amp;IDNMaps[[#This Row],[Type Count]],"")</f>
        <v>Resource Lists-3</v>
      </c>
      <c r="N7" s="6" t="str">
        <f ca="1">IFERROR(VLOOKUP(IDNMaps[[#This Row],[Primary]],INDIRECT(VLOOKUP(IDNMaps[[#This Row],[Type]],RecordCount[],2,0)),VLOOKUP(IDNMaps[[#This Row],[Type]],RecordCount[],7,0),0),"")</f>
        <v>Setting/Settings</v>
      </c>
      <c r="O7" s="6" t="str">
        <f ca="1">IF(IDNMaps[[#This Row],[Name]]="","","("&amp;IDNMaps[[#This Row],[Type]]&amp;") "&amp;IDNMaps[[#This Row],[Name]])</f>
        <v>(Lists) Setting/Settings</v>
      </c>
      <c r="P7" s="6">
        <f ca="1">IFERROR(VLOOKUP(IDNMaps[[#This Row],[Primary]],INDIRECT(VLOOKUP(IDNMaps[[#This Row],[Type]],RecordCount[],2,0)),VLOOKUP(IDNMaps[[#This Row],[Type]],RecordCount[],8,0),0),"")</f>
        <v>322103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8" s="6">
        <f ca="1">IF(IDNMaps[[#This Row],[Type]]="","",COUNTIF($K$1:IDNMaps[[#This Row],[Type]],IDNMaps[[#This Row],[Type]]))</f>
        <v>4</v>
      </c>
      <c r="M8" s="6" t="str">
        <f ca="1">IFERROR(VLOOKUP(IDNMaps[[#This Row],[Type]],RecordCount[],6,0)&amp;"-"&amp;IDNMaps[[#This Row],[Type Count]],"")</f>
        <v>Resource Lists-4</v>
      </c>
      <c r="N8" s="6" t="str">
        <f ca="1">IFERROR(VLOOKUP(IDNMaps[[#This Row],[Primary]],INDIRECT(VLOOKUP(IDNMaps[[#This Row],[Type]],RecordCount[],2,0)),VLOOKUP(IDNMaps[[#This Row],[Type]],RecordCount[],7,0),0),"")</f>
        <v>User/ListAllUsers</v>
      </c>
      <c r="O8" s="6" t="str">
        <f ca="1">IF(IDNMaps[[#This Row],[Name]]="","","("&amp;IDNMaps[[#This Row],[Type]]&amp;") "&amp;IDNMaps[[#This Row],[Name]])</f>
        <v>(Lists) User/ListAllUsers</v>
      </c>
      <c r="P8" s="6">
        <f ca="1">IFERROR(VLOOKUP(IDNMaps[[#This Row],[Primary]],INDIRECT(VLOOKUP(IDNMaps[[#This Row],[Type]],RecordCount[],2,0)),VLOOKUP(IDNMaps[[#This Row],[Type]],RecordCount[],8,0),0),"")</f>
        <v>322104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9" s="6">
        <f ca="1">IF(IDNMaps[[#This Row],[Type]]="","",COUNTIF($K$1:IDNMaps[[#This Row],[Type]],IDNMaps[[#This Row],[Type]]))</f>
        <v>5</v>
      </c>
      <c r="M9" s="6" t="str">
        <f ca="1">IFERROR(VLOOKUP(IDNMaps[[#This Row],[Type]],RecordCount[],6,0)&amp;"-"&amp;IDNMaps[[#This Row],[Type Count]],"")</f>
        <v>Resource Lists-5</v>
      </c>
      <c r="N9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9" s="6" t="str">
        <f ca="1">IF(IDNMaps[[#This Row],[Name]]="","","("&amp;IDNMaps[[#This Row],[Type]]&amp;") "&amp;IDNMaps[[#This Row],[Name]])</f>
        <v>(Lists) UserSetting/ListAllUserSetting</v>
      </c>
      <c r="P9" s="6">
        <f ca="1">IFERROR(VLOOKUP(IDNMaps[[#This Row],[Primary]],INDIRECT(VLOOKUP(IDNMaps[[#This Row],[Type]],RecordCount[],2,0)),VLOOKUP(IDNMaps[[#This Row],[Type]],RecordCount[],8,0),0),"")</f>
        <v>322105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10" s="6">
        <f ca="1">IF(IDNMaps[[#This Row],[Type]]="","",COUNTIF($K$1:IDNMaps[[#This Row],[Type]],IDNMaps[[#This Row],[Type]]))</f>
        <v>1</v>
      </c>
      <c r="M10" s="6" t="str">
        <f ca="1">IFERROR(VLOOKUP(IDNMaps[[#This Row],[Type]],RecordCount[],6,0)&amp;"-"&amp;IDNMaps[[#This Row],[Type Count]],"")</f>
        <v>Resource Data-1</v>
      </c>
      <c r="N10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0" s="6" t="str">
        <f ca="1">IF(IDNMaps[[#This Row],[Name]]="","","("&amp;IDNMaps[[#This Row],[Type]]&amp;") "&amp;IDNMaps[[#This Row],[Name]])</f>
        <v>(Data) ProductTransactionNature/TransactionProductNatureView</v>
      </c>
      <c r="P10" s="6">
        <f ca="1">IFERROR(VLOOKUP(IDNMaps[[#This Row],[Primary]],INDIRECT(VLOOKUP(IDNMaps[[#This Row],[Type]],RecordCount[],2,0)),VLOOKUP(IDNMaps[[#This Row],[Type]],RecordCount[],8,0),0),"")</f>
        <v>327101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11" s="6">
        <f ca="1">IF(IDNMaps[[#This Row],[Type]]="","",COUNTIF($K$1:IDNMaps[[#This Row],[Type]],IDNMaps[[#This Row],[Type]]))</f>
        <v>2</v>
      </c>
      <c r="M11" s="6" t="str">
        <f ca="1">IFERROR(VLOOKUP(IDNMaps[[#This Row],[Type]],RecordCount[],6,0)&amp;"-"&amp;IDNMaps[[#This Row],[Type Count]],"")</f>
        <v>Resource Data-2</v>
      </c>
      <c r="N11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1" s="6" t="str">
        <f ca="1">IF(IDNMaps[[#This Row],[Name]]="","","("&amp;IDNMaps[[#This Row],[Type]]&amp;") "&amp;IDNMaps[[#This Row],[Name]])</f>
        <v>(Data) ProductTransactionType/TransactionProductTypeView</v>
      </c>
      <c r="P11" s="6">
        <f ca="1">IFERROR(VLOOKUP(IDNMaps[[#This Row],[Primary]],INDIRECT(VLOOKUP(IDNMaps[[#This Row],[Type]],RecordCount[],2,0)),VLOOKUP(IDNMaps[[#This Row],[Type]],RecordCount[],8,0),0),"")</f>
        <v>327102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12" s="6">
        <f ca="1">IF(IDNMaps[[#This Row],[Type]]="","",COUNTIF($K$1:IDNMaps[[#This Row],[Type]],IDNMaps[[#This Row],[Type]]))</f>
        <v>3</v>
      </c>
      <c r="M12" s="6" t="str">
        <f ca="1">IFERROR(VLOOKUP(IDNMaps[[#This Row],[Type]],RecordCount[],6,0)&amp;"-"&amp;IDNMaps[[#This Row],[Type Count]],"")</f>
        <v>Resource Data-3</v>
      </c>
      <c r="N12" s="6" t="str">
        <f ca="1">IFERROR(VLOOKUP(IDNMaps[[#This Row],[Primary]],INDIRECT(VLOOKUP(IDNMaps[[#This Row],[Type]],RecordCount[],2,0)),VLOOKUP(IDNMaps[[#This Row],[Type]],RecordCount[],7,0),0),"")</f>
        <v>Setting/SettingsView</v>
      </c>
      <c r="O12" s="6" t="str">
        <f ca="1">IF(IDNMaps[[#This Row],[Name]]="","","("&amp;IDNMaps[[#This Row],[Type]]&amp;") "&amp;IDNMaps[[#This Row],[Name]])</f>
        <v>(Data) Setting/SettingsView</v>
      </c>
      <c r="P12" s="6">
        <f ca="1">IFERROR(VLOOKUP(IDNMaps[[#This Row],[Primary]],INDIRECT(VLOOKUP(IDNMaps[[#This Row],[Type]],RecordCount[],2,0)),VLOOKUP(IDNMaps[[#This Row],[Type]],RecordCount[],8,0),0),"")</f>
        <v>327103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Relations-1</v>
      </c>
      <c r="N13" s="6" t="str">
        <f ca="1">IFERROR(VLOOKUP(IDNMaps[[#This Row],[Primary]],INDIRECT(VLOOKUP(IDNMaps[[#This Row],[Type]],RecordCount[],2,0)),VLOOKUP(IDNMaps[[#This Row],[Type]],RecordCount[],7,0),0),"")</f>
        <v>Tax/Detail</v>
      </c>
      <c r="O13" s="6" t="str">
        <f ca="1">IF(IDNMaps[[#This Row],[Name]]="","","("&amp;IDNMaps[[#This Row],[Type]]&amp;") "&amp;IDNMaps[[#This Row],[Name]])</f>
        <v>(Relation) Tax/Detail</v>
      </c>
      <c r="P13" s="6">
        <f ca="1">IFERROR(VLOOKUP(IDNMaps[[#This Row],[Primary]],INDIRECT(VLOOKUP(IDNMaps[[#This Row],[Type]],RecordCount[],2,0)),VLOOKUP(IDNMaps[[#This Row],[Type]],RecordCount[],8,0),0),"")</f>
        <v>308101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Relations-2</v>
      </c>
      <c r="N14" s="6" t="str">
        <f ca="1">IFERROR(VLOOKUP(IDNMaps[[#This Row],[Primary]],INDIRECT(VLOOKUP(IDNMaps[[#This Row],[Type]],RecordCount[],2,0)),VLOOKUP(IDNMaps[[#This Row],[Type]],RecordCount[],7,0),0),"")</f>
        <v>TaxDetail/Tax</v>
      </c>
      <c r="O14" s="6" t="str">
        <f ca="1">IF(IDNMaps[[#This Row],[Name]]="","","("&amp;IDNMaps[[#This Row],[Type]]&amp;") "&amp;IDNMaps[[#This Row],[Name]])</f>
        <v>(Relation) TaxDetail/Tax</v>
      </c>
      <c r="P14" s="6">
        <f ca="1">IFERROR(VLOOKUP(IDNMaps[[#This Row],[Primary]],INDIRECT(VLOOKUP(IDNMaps[[#This Row],[Type]],RecordCount[],2,0)),VLOOKUP(IDNMaps[[#This Row],[Type]],RecordCount[],8,0),0),"")</f>
        <v>308102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Relations-3</v>
      </c>
      <c r="N15" s="6" t="str">
        <f ca="1">IFERROR(VLOOKUP(IDNMaps[[#This Row],[Primary]],INDIRECT(VLOOKUP(IDNMaps[[#This Row],[Type]],RecordCount[],2,0)),VLOOKUP(IDNMaps[[#This Row],[Type]],RecordCount[],7,0),0),"")</f>
        <v>Functiondetail/Tax</v>
      </c>
      <c r="O15" s="6" t="str">
        <f ca="1">IF(IDNMaps[[#This Row],[Name]]="","","("&amp;IDNMaps[[#This Row],[Type]]&amp;") "&amp;IDNMaps[[#This Row],[Name]])</f>
        <v>(Relation) Functiondetail/Tax</v>
      </c>
      <c r="P15" s="6">
        <f ca="1">IFERROR(VLOOKUP(IDNMaps[[#This Row],[Primary]],INDIRECT(VLOOKUP(IDNMaps[[#This Row],[Type]],RecordCount[],2,0)),VLOOKUP(IDNMaps[[#This Row],[Type]],RecordCount[],8,0),0),"")</f>
        <v>308103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Relations-4</v>
      </c>
      <c r="N16" s="6" t="str">
        <f ca="1">IFERROR(VLOOKUP(IDNMaps[[#This Row],[Primary]],INDIRECT(VLOOKUP(IDNMaps[[#This Row],[Type]],RecordCount[],2,0)),VLOOKUP(IDNMaps[[#This Row],[Type]],RecordCount[],7,0),0),"")</f>
        <v>Productgroup/Belongs</v>
      </c>
      <c r="O16" s="6" t="str">
        <f ca="1">IF(IDNMaps[[#This Row],[Name]]="","","("&amp;IDNMaps[[#This Row],[Type]]&amp;") "&amp;IDNMaps[[#This Row],[Name]])</f>
        <v>(Relation) Productgroup/Belongs</v>
      </c>
      <c r="P16" s="6">
        <f ca="1">IFERROR(VLOOKUP(IDNMaps[[#This Row],[Primary]],INDIRECT(VLOOKUP(IDNMaps[[#This Row],[Type]],RecordCount[],2,0)),VLOOKUP(IDNMaps[[#This Row],[Type]],RecordCount[],8,0),0),"")</f>
        <v>308104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Relations-5</v>
      </c>
      <c r="N17" s="6" t="str">
        <f ca="1">IFERROR(VLOOKUP(IDNMaps[[#This Row],[Primary]],INDIRECT(VLOOKUP(IDNMaps[[#This Row],[Type]],RecordCount[],2,0)),VLOOKUP(IDNMaps[[#This Row],[Type]],RecordCount[],7,0),0),"")</f>
        <v>Productgroup/Parent</v>
      </c>
      <c r="O17" s="6" t="str">
        <f ca="1">IF(IDNMaps[[#This Row],[Name]]="","","("&amp;IDNMaps[[#This Row],[Type]]&amp;") "&amp;IDNMaps[[#This Row],[Name]])</f>
        <v>(Relation) Productgroup/Parent</v>
      </c>
      <c r="P17" s="6">
        <f ca="1">IFERROR(VLOOKUP(IDNMaps[[#This Row],[Primary]],INDIRECT(VLOOKUP(IDNMaps[[#This Row],[Type]],RecordCount[],2,0)),VLOOKUP(IDNMaps[[#This Row],[Type]],RecordCount[],8,0),0),"")</f>
        <v>308105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Relations-6</v>
      </c>
      <c r="N18" s="6" t="str">
        <f ca="1">IFERROR(VLOOKUP(IDNMaps[[#This Row],[Primary]],INDIRECT(VLOOKUP(IDNMaps[[#This Row],[Type]],RecordCount[],2,0)),VLOOKUP(IDNMaps[[#This Row],[Type]],RecordCount[],7,0),0),"")</f>
        <v>Productgroup/Tax</v>
      </c>
      <c r="O18" s="6" t="str">
        <f ca="1">IF(IDNMaps[[#This Row],[Name]]="","","("&amp;IDNMaps[[#This Row],[Type]]&amp;") "&amp;IDNMaps[[#This Row],[Name]])</f>
        <v>(Relation) Productgroup/Tax</v>
      </c>
      <c r="P18" s="6">
        <f ca="1">IFERROR(VLOOKUP(IDNMaps[[#This Row],[Primary]],INDIRECT(VLOOKUP(IDNMaps[[#This Row],[Type]],RecordCount[],2,0)),VLOOKUP(IDNMaps[[#This Row],[Type]],RecordCount[],8,0),0),"")</f>
        <v>308106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Relations-7</v>
      </c>
      <c r="N19" s="6" t="str">
        <f ca="1">IFERROR(VLOOKUP(IDNMaps[[#This Row],[Primary]],INDIRECT(VLOOKUP(IDNMaps[[#This Row],[Type]],RecordCount[],2,0)),VLOOKUP(IDNMaps[[#This Row],[Type]],RecordCount[],7,0),0),"")</f>
        <v>Productgroup/Tax2</v>
      </c>
      <c r="O19" s="6" t="str">
        <f ca="1">IF(IDNMaps[[#This Row],[Name]]="","","("&amp;IDNMaps[[#This Row],[Type]]&amp;") "&amp;IDNMaps[[#This Row],[Name]])</f>
        <v>(Relation) Productgroup/Tax2</v>
      </c>
      <c r="P19" s="6">
        <f ca="1">IFERROR(VLOOKUP(IDNMaps[[#This Row],[Primary]],INDIRECT(VLOOKUP(IDNMaps[[#This Row],[Type]],RecordCount[],2,0)),VLOOKUP(IDNMaps[[#This Row],[Type]],RecordCount[],8,0),0),"")</f>
        <v>308107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Relations-8</v>
      </c>
      <c r="N20" s="6" t="str">
        <f ca="1">IFERROR(VLOOKUP(IDNMaps[[#This Row],[Primary]],INDIRECT(VLOOKUP(IDNMaps[[#This Row],[Type]],RecordCount[],2,0)),VLOOKUP(IDNMaps[[#This Row],[Type]],RecordCount[],7,0),0),"")</f>
        <v>Product/Group01</v>
      </c>
      <c r="O20" s="6" t="str">
        <f ca="1">IF(IDNMaps[[#This Row],[Name]]="","","("&amp;IDNMaps[[#This Row],[Type]]&amp;") "&amp;IDNMaps[[#This Row],[Name]])</f>
        <v>(Relation) Product/Group01</v>
      </c>
      <c r="P20" s="6">
        <f ca="1">IFERROR(VLOOKUP(IDNMaps[[#This Row],[Primary]],INDIRECT(VLOOKUP(IDNMaps[[#This Row],[Type]],RecordCount[],2,0)),VLOOKUP(IDNMaps[[#This Row],[Type]],RecordCount[],8,0),0),"")</f>
        <v>308108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Relations-9</v>
      </c>
      <c r="N21" s="6" t="str">
        <f ca="1">IFERROR(VLOOKUP(IDNMaps[[#This Row],[Primary]],INDIRECT(VLOOKUP(IDNMaps[[#This Row],[Type]],RecordCount[],2,0)),VLOOKUP(IDNMaps[[#This Row],[Type]],RecordCount[],7,0),0),"")</f>
        <v>Product/Group02</v>
      </c>
      <c r="O21" s="6" t="str">
        <f ca="1">IF(IDNMaps[[#This Row],[Name]]="","","("&amp;IDNMaps[[#This Row],[Type]]&amp;") "&amp;IDNMaps[[#This Row],[Name]])</f>
        <v>(Relation) Product/Group02</v>
      </c>
      <c r="P21" s="6">
        <f ca="1">IFERROR(VLOOKUP(IDNMaps[[#This Row],[Primary]],INDIRECT(VLOOKUP(IDNMaps[[#This Row],[Type]],RecordCount[],2,0)),VLOOKUP(IDNMaps[[#This Row],[Type]],RecordCount[],8,0),0),"")</f>
        <v>308109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Relations-10</v>
      </c>
      <c r="N22" s="6" t="str">
        <f ca="1">IFERROR(VLOOKUP(IDNMaps[[#This Row],[Primary]],INDIRECT(VLOOKUP(IDNMaps[[#This Row],[Type]],RecordCount[],2,0)),VLOOKUP(IDNMaps[[#This Row],[Type]],RecordCount[],7,0),0),"")</f>
        <v>Product/Group03</v>
      </c>
      <c r="O22" s="6" t="str">
        <f ca="1">IF(IDNMaps[[#This Row],[Name]]="","","("&amp;IDNMaps[[#This Row],[Type]]&amp;") "&amp;IDNMaps[[#This Row],[Name]])</f>
        <v>(Relation) Product/Group03</v>
      </c>
      <c r="P22" s="6">
        <f ca="1">IFERROR(VLOOKUP(IDNMaps[[#This Row],[Primary]],INDIRECT(VLOOKUP(IDNMaps[[#This Row],[Type]],RecordCount[],2,0)),VLOOKUP(IDNMaps[[#This Row],[Type]],RecordCount[],8,0),0),"")</f>
        <v>308110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Relations-11</v>
      </c>
      <c r="N23" s="6" t="str">
        <f ca="1">IFERROR(VLOOKUP(IDNMaps[[#This Row],[Primary]],INDIRECT(VLOOKUP(IDNMaps[[#This Row],[Type]],RecordCount[],2,0)),VLOOKUP(IDNMaps[[#This Row],[Type]],RecordCount[],7,0),0),"")</f>
        <v>Product/Group04</v>
      </c>
      <c r="O23" s="6" t="str">
        <f ca="1">IF(IDNMaps[[#This Row],[Name]]="","","("&amp;IDNMaps[[#This Row],[Type]]&amp;") "&amp;IDNMaps[[#This Row],[Name]])</f>
        <v>(Relation) Product/Group04</v>
      </c>
      <c r="P23" s="6">
        <f ca="1">IFERROR(VLOOKUP(IDNMaps[[#This Row],[Primary]],INDIRECT(VLOOKUP(IDNMaps[[#This Row],[Type]],RecordCount[],2,0)),VLOOKUP(IDNMaps[[#This Row],[Type]],RecordCount[],8,0),0),"")</f>
        <v>308111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Relations-12</v>
      </c>
      <c r="N24" s="6" t="str">
        <f ca="1">IFERROR(VLOOKUP(IDNMaps[[#This Row],[Primary]],INDIRECT(VLOOKUP(IDNMaps[[#This Row],[Type]],RecordCount[],2,0)),VLOOKUP(IDNMaps[[#This Row],[Type]],RecordCount[],7,0),0),"")</f>
        <v>Product/Group05</v>
      </c>
      <c r="O24" s="6" t="str">
        <f ca="1">IF(IDNMaps[[#This Row],[Name]]="","","("&amp;IDNMaps[[#This Row],[Type]]&amp;") "&amp;IDNMaps[[#This Row],[Name]])</f>
        <v>(Relation) Product/Group05</v>
      </c>
      <c r="P24" s="6">
        <f ca="1">IFERROR(VLOOKUP(IDNMaps[[#This Row],[Primary]],INDIRECT(VLOOKUP(IDNMaps[[#This Row],[Type]],RecordCount[],2,0)),VLOOKUP(IDNMaps[[#This Row],[Type]],RecordCount[],8,0),0),"")</f>
        <v>308112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Relations-13</v>
      </c>
      <c r="N25" s="6" t="str">
        <f ca="1">IFERROR(VLOOKUP(IDNMaps[[#This Row],[Primary]],INDIRECT(VLOOKUP(IDNMaps[[#This Row],[Type]],RecordCount[],2,0)),VLOOKUP(IDNMaps[[#This Row],[Type]],RecordCount[],7,0),0),"")</f>
        <v>Product/Group06</v>
      </c>
      <c r="O25" s="6" t="str">
        <f ca="1">IF(IDNMaps[[#This Row],[Name]]="","","("&amp;IDNMaps[[#This Row],[Type]]&amp;") "&amp;IDNMaps[[#This Row],[Name]])</f>
        <v>(Relation) Product/Group06</v>
      </c>
      <c r="P25" s="6">
        <f ca="1">IFERROR(VLOOKUP(IDNMaps[[#This Row],[Primary]],INDIRECT(VLOOKUP(IDNMaps[[#This Row],[Type]],RecordCount[],2,0)),VLOOKUP(IDNMaps[[#This Row],[Type]],RecordCount[],8,0),0),"")</f>
        <v>308113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Relations-14</v>
      </c>
      <c r="N26" s="6" t="str">
        <f ca="1">IFERROR(VLOOKUP(IDNMaps[[#This Row],[Primary]],INDIRECT(VLOOKUP(IDNMaps[[#This Row],[Type]],RecordCount[],2,0)),VLOOKUP(IDNMaps[[#This Row],[Type]],RecordCount[],7,0),0),"")</f>
        <v>Product/Group07</v>
      </c>
      <c r="O26" s="6" t="str">
        <f ca="1">IF(IDNMaps[[#This Row],[Name]]="","","("&amp;IDNMaps[[#This Row],[Type]]&amp;") "&amp;IDNMaps[[#This Row],[Name]])</f>
        <v>(Relation) Product/Group07</v>
      </c>
      <c r="P26" s="6">
        <f ca="1">IFERROR(VLOOKUP(IDNMaps[[#This Row],[Primary]],INDIRECT(VLOOKUP(IDNMaps[[#This Row],[Type]],RecordCount[],2,0)),VLOOKUP(IDNMaps[[#This Row],[Type]],RecordCount[],8,0),0),"")</f>
        <v>308114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Relations-15</v>
      </c>
      <c r="N27" s="6" t="str">
        <f ca="1">IFERROR(VLOOKUP(IDNMaps[[#This Row],[Primary]],INDIRECT(VLOOKUP(IDNMaps[[#This Row],[Type]],RecordCount[],2,0)),VLOOKUP(IDNMaps[[#This Row],[Type]],RecordCount[],7,0),0),"")</f>
        <v>Product/Group08</v>
      </c>
      <c r="O27" s="6" t="str">
        <f ca="1">IF(IDNMaps[[#This Row],[Name]]="","","("&amp;IDNMaps[[#This Row],[Type]]&amp;") "&amp;IDNMaps[[#This Row],[Name]])</f>
        <v>(Relation) Product/Group08</v>
      </c>
      <c r="P27" s="6">
        <f ca="1">IFERROR(VLOOKUP(IDNMaps[[#This Row],[Primary]],INDIRECT(VLOOKUP(IDNMaps[[#This Row],[Type]],RecordCount[],2,0)),VLOOKUP(IDNMaps[[#This Row],[Type]],RecordCount[],8,0),0),"")</f>
        <v>308115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Relations-16</v>
      </c>
      <c r="N28" s="6" t="str">
        <f ca="1">IFERROR(VLOOKUP(IDNMaps[[#This Row],[Primary]],INDIRECT(VLOOKUP(IDNMaps[[#This Row],[Type]],RecordCount[],2,0)),VLOOKUP(IDNMaps[[#This Row],[Type]],RecordCount[],7,0),0),"")</f>
        <v>Product/Group09</v>
      </c>
      <c r="O28" s="6" t="str">
        <f ca="1">IF(IDNMaps[[#This Row],[Name]]="","","("&amp;IDNMaps[[#This Row],[Type]]&amp;") "&amp;IDNMaps[[#This Row],[Name]])</f>
        <v>(Relation) Product/Group09</v>
      </c>
      <c r="P28" s="6">
        <f ca="1">IFERROR(VLOOKUP(IDNMaps[[#This Row],[Primary]],INDIRECT(VLOOKUP(IDNMaps[[#This Row],[Type]],RecordCount[],2,0)),VLOOKUP(IDNMaps[[#This Row],[Type]],RecordCount[],8,0),0),"")</f>
        <v>308116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17</v>
      </c>
      <c r="M29" s="6" t="str">
        <f ca="1">IFERROR(VLOOKUP(IDNMaps[[#This Row],[Type]],RecordCount[],6,0)&amp;"-"&amp;IDNMaps[[#This Row],[Type Count]],"")</f>
        <v>Resource Relations-17</v>
      </c>
      <c r="N29" s="6" t="str">
        <f ca="1">IFERROR(VLOOKUP(IDNMaps[[#This Row],[Primary]],INDIRECT(VLOOKUP(IDNMaps[[#This Row],[Type]],RecordCount[],2,0)),VLOOKUP(IDNMaps[[#This Row],[Type]],RecordCount[],7,0),0),"")</f>
        <v>Product/Group10</v>
      </c>
      <c r="O29" s="6" t="str">
        <f ca="1">IF(IDNMaps[[#This Row],[Name]]="","","("&amp;IDNMaps[[#This Row],[Type]]&amp;") "&amp;IDNMaps[[#This Row],[Name]])</f>
        <v>(Relation) Product/Group10</v>
      </c>
      <c r="P29" s="6">
        <f ca="1">IFERROR(VLOOKUP(IDNMaps[[#This Row],[Primary]],INDIRECT(VLOOKUP(IDNMaps[[#This Row],[Type]],RecordCount[],2,0)),VLOOKUP(IDNMaps[[#This Row],[Type]],RecordCount[],8,0),0),"")</f>
        <v>308117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18</v>
      </c>
      <c r="M30" s="6" t="str">
        <f ca="1">IFERROR(VLOOKUP(IDNMaps[[#This Row],[Type]],RecordCount[],6,0)&amp;"-"&amp;IDNMaps[[#This Row],[Type Count]],"")</f>
        <v>Resource Relations-18</v>
      </c>
      <c r="N30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0" s="6" t="str">
        <f ca="1">IF(IDNMaps[[#This Row],[Name]]="","","("&amp;IDNMaps[[#This Row],[Type]]&amp;") "&amp;IDNMaps[[#This Row],[Name]])</f>
        <v>(Relation) Productgroup/ProductsAsOfGroup01</v>
      </c>
      <c r="P30" s="6">
        <f ca="1">IFERROR(VLOOKUP(IDNMaps[[#This Row],[Primary]],INDIRECT(VLOOKUP(IDNMaps[[#This Row],[Type]],RecordCount[],2,0)),VLOOKUP(IDNMaps[[#This Row],[Type]],RecordCount[],8,0),0),"")</f>
        <v>308118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19</v>
      </c>
      <c r="M31" s="6" t="str">
        <f ca="1">IFERROR(VLOOKUP(IDNMaps[[#This Row],[Type]],RecordCount[],6,0)&amp;"-"&amp;IDNMaps[[#This Row],[Type Count]],"")</f>
        <v>Resource Relations-19</v>
      </c>
      <c r="N31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31" s="6" t="str">
        <f ca="1">IF(IDNMaps[[#This Row],[Name]]="","","("&amp;IDNMaps[[#This Row],[Type]]&amp;") "&amp;IDNMaps[[#This Row],[Name]])</f>
        <v>(Relation) Productgroup/ProductsAsOfGroup02</v>
      </c>
      <c r="P31" s="6">
        <f ca="1">IFERROR(VLOOKUP(IDNMaps[[#This Row],[Primary]],INDIRECT(VLOOKUP(IDNMaps[[#This Row],[Type]],RecordCount[],2,0)),VLOOKUP(IDNMaps[[#This Row],[Type]],RecordCount[],8,0),0),"")</f>
        <v>308119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20</v>
      </c>
      <c r="M32" s="6" t="str">
        <f ca="1">IFERROR(VLOOKUP(IDNMaps[[#This Row],[Type]],RecordCount[],6,0)&amp;"-"&amp;IDNMaps[[#This Row],[Type Count]],"")</f>
        <v>Resource Relations-20</v>
      </c>
      <c r="N32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32" s="6" t="str">
        <f ca="1">IF(IDNMaps[[#This Row],[Name]]="","","("&amp;IDNMaps[[#This Row],[Type]]&amp;") "&amp;IDNMaps[[#This Row],[Name]])</f>
        <v>(Relation) Productgroup/ProductsAsOfGroup03</v>
      </c>
      <c r="P32" s="6">
        <f ca="1">IFERROR(VLOOKUP(IDNMaps[[#This Row],[Primary]],INDIRECT(VLOOKUP(IDNMaps[[#This Row],[Type]],RecordCount[],2,0)),VLOOKUP(IDNMaps[[#This Row],[Type]],RecordCount[],8,0),0),"")</f>
        <v>308120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21</v>
      </c>
      <c r="M33" s="6" t="str">
        <f ca="1">IFERROR(VLOOKUP(IDNMaps[[#This Row],[Type]],RecordCount[],6,0)&amp;"-"&amp;IDNMaps[[#This Row],[Type Count]],"")</f>
        <v>Resource Relations-21</v>
      </c>
      <c r="N33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33" s="6" t="str">
        <f ca="1">IF(IDNMaps[[#This Row],[Name]]="","","("&amp;IDNMaps[[#This Row],[Type]]&amp;") "&amp;IDNMaps[[#This Row],[Name]])</f>
        <v>(Relation) Productgroup/ProductsAsOfGroup04</v>
      </c>
      <c r="P33" s="6">
        <f ca="1">IFERROR(VLOOKUP(IDNMaps[[#This Row],[Primary]],INDIRECT(VLOOKUP(IDNMaps[[#This Row],[Type]],RecordCount[],2,0)),VLOOKUP(IDNMaps[[#This Row],[Type]],RecordCount[],8,0),0),"")</f>
        <v>308121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22</v>
      </c>
      <c r="M34" s="6" t="str">
        <f ca="1">IFERROR(VLOOKUP(IDNMaps[[#This Row],[Type]],RecordCount[],6,0)&amp;"-"&amp;IDNMaps[[#This Row],[Type Count]],"")</f>
        <v>Resource Relations-22</v>
      </c>
      <c r="N34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34" s="6" t="str">
        <f ca="1">IF(IDNMaps[[#This Row],[Name]]="","","("&amp;IDNMaps[[#This Row],[Type]]&amp;") "&amp;IDNMaps[[#This Row],[Name]])</f>
        <v>(Relation) Productgroup/ProductsAsOfGroup05</v>
      </c>
      <c r="P34" s="6">
        <f ca="1">IFERROR(VLOOKUP(IDNMaps[[#This Row],[Primary]],INDIRECT(VLOOKUP(IDNMaps[[#This Row],[Type]],RecordCount[],2,0)),VLOOKUP(IDNMaps[[#This Row],[Type]],RecordCount[],8,0),0),"")</f>
        <v>308122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23</v>
      </c>
      <c r="M35" s="6" t="str">
        <f ca="1">IFERROR(VLOOKUP(IDNMaps[[#This Row],[Type]],RecordCount[],6,0)&amp;"-"&amp;IDNMaps[[#This Row],[Type Count]],"")</f>
        <v>Resource Relations-23</v>
      </c>
      <c r="N35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35" s="6" t="str">
        <f ca="1">IF(IDNMaps[[#This Row],[Name]]="","","("&amp;IDNMaps[[#This Row],[Type]]&amp;") "&amp;IDNMaps[[#This Row],[Name]])</f>
        <v>(Relation) Productgroup/ProductsAsOfGroup06</v>
      </c>
      <c r="P35" s="6">
        <f ca="1">IFERROR(VLOOKUP(IDNMaps[[#This Row],[Primary]],INDIRECT(VLOOKUP(IDNMaps[[#This Row],[Type]],RecordCount[],2,0)),VLOOKUP(IDNMaps[[#This Row],[Type]],RecordCount[],8,0),0),"")</f>
        <v>308123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24</v>
      </c>
      <c r="M36" s="6" t="str">
        <f ca="1">IFERROR(VLOOKUP(IDNMaps[[#This Row],[Type]],RecordCount[],6,0)&amp;"-"&amp;IDNMaps[[#This Row],[Type Count]],"")</f>
        <v>Resource Relations-24</v>
      </c>
      <c r="N36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36" s="6" t="str">
        <f ca="1">IF(IDNMaps[[#This Row],[Name]]="","","("&amp;IDNMaps[[#This Row],[Type]]&amp;") "&amp;IDNMaps[[#This Row],[Name]])</f>
        <v>(Relation) Productgroup/ProductsAsOfGroup07</v>
      </c>
      <c r="P36" s="6">
        <f ca="1">IFERROR(VLOOKUP(IDNMaps[[#This Row],[Primary]],INDIRECT(VLOOKUP(IDNMaps[[#This Row],[Type]],RecordCount[],2,0)),VLOOKUP(IDNMaps[[#This Row],[Type]],RecordCount[],8,0),0),"")</f>
        <v>308124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25</v>
      </c>
      <c r="M37" s="6" t="str">
        <f ca="1">IFERROR(VLOOKUP(IDNMaps[[#This Row],[Type]],RecordCount[],6,0)&amp;"-"&amp;IDNMaps[[#This Row],[Type Count]],"")</f>
        <v>Resource Relations-25</v>
      </c>
      <c r="N37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37" s="6" t="str">
        <f ca="1">IF(IDNMaps[[#This Row],[Name]]="","","("&amp;IDNMaps[[#This Row],[Type]]&amp;") "&amp;IDNMaps[[#This Row],[Name]])</f>
        <v>(Relation) Productgroup/ProductsAsOfGroup08</v>
      </c>
      <c r="P37" s="6">
        <f ca="1">IFERROR(VLOOKUP(IDNMaps[[#This Row],[Primary]],INDIRECT(VLOOKUP(IDNMaps[[#This Row],[Type]],RecordCount[],2,0)),VLOOKUP(IDNMaps[[#This Row],[Type]],RecordCount[],8,0),0),"")</f>
        <v>308125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26</v>
      </c>
      <c r="M38" s="6" t="str">
        <f ca="1">IFERROR(VLOOKUP(IDNMaps[[#This Row],[Type]],RecordCount[],6,0)&amp;"-"&amp;IDNMaps[[#This Row],[Type Count]],"")</f>
        <v>Resource Relations-26</v>
      </c>
      <c r="N38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38" s="6" t="str">
        <f ca="1">IF(IDNMaps[[#This Row],[Name]]="","","("&amp;IDNMaps[[#This Row],[Type]]&amp;") "&amp;IDNMaps[[#This Row],[Name]])</f>
        <v>(Relation) Productgroup/ProductsAsOfGroup09</v>
      </c>
      <c r="P38" s="6">
        <f ca="1">IFERROR(VLOOKUP(IDNMaps[[#This Row],[Primary]],INDIRECT(VLOOKUP(IDNMaps[[#This Row],[Type]],RecordCount[],2,0)),VLOOKUP(IDNMaps[[#This Row],[Type]],RecordCount[],8,0),0),"")</f>
        <v>308126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27</v>
      </c>
      <c r="M39" s="6" t="str">
        <f ca="1">IFERROR(VLOOKUP(IDNMaps[[#This Row],[Type]],RecordCount[],6,0)&amp;"-"&amp;IDNMaps[[#This Row],[Type Count]],"")</f>
        <v>Resource Relations-27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39" s="6" t="str">
        <f ca="1">IF(IDNMaps[[#This Row],[Name]]="","","("&amp;IDNMaps[[#This Row],[Type]]&amp;") "&amp;IDNMaps[[#This Row],[Name]])</f>
        <v>(Relation) Productgroup/ProductsAsOfGroup10</v>
      </c>
      <c r="P39" s="6">
        <f ca="1">IFERROR(VLOOKUP(IDNMaps[[#This Row],[Primary]],INDIRECT(VLOOKUP(IDNMaps[[#This Row],[Type]],RecordCount[],2,0)),VLOOKUP(IDNMaps[[#This Row],[Type]],RecordCount[],8,0),0),"")</f>
        <v>308127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28</v>
      </c>
      <c r="M40" s="6" t="str">
        <f ca="1">IFERROR(VLOOKUP(IDNMaps[[#This Row],[Type]],RecordCount[],6,0)&amp;"-"&amp;IDNMaps[[#This Row],[Type Count]],"")</f>
        <v>Resource Relations-28</v>
      </c>
      <c r="N40" s="6" t="str">
        <f ca="1">IFERROR(VLOOKUP(IDNMaps[[#This Row],[Primary]],INDIRECT(VLOOKUP(IDNMaps[[#This Row],[Type]],RecordCount[],2,0)),VLOOKUP(IDNMaps[[#This Row],[Type]],RecordCount[],7,0),0),"")</f>
        <v>Pricelist/Items</v>
      </c>
      <c r="O40" s="6" t="str">
        <f ca="1">IF(IDNMaps[[#This Row],[Name]]="","","("&amp;IDNMaps[[#This Row],[Type]]&amp;") "&amp;IDNMaps[[#This Row],[Name]])</f>
        <v>(Relation) Pricelist/Items</v>
      </c>
      <c r="P40" s="6">
        <f ca="1">IFERROR(VLOOKUP(IDNMaps[[#This Row],[Primary]],INDIRECT(VLOOKUP(IDNMaps[[#This Row],[Type]],RecordCount[],2,0)),VLOOKUP(IDNMaps[[#This Row],[Type]],RecordCount[],8,0),0),"")</f>
        <v>308128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29</v>
      </c>
      <c r="M41" s="6" t="str">
        <f ca="1">IFERROR(VLOOKUP(IDNMaps[[#This Row],[Type]],RecordCount[],6,0)&amp;"-"&amp;IDNMaps[[#This Row],[Type Count]],"")</f>
        <v>Resource Relations-29</v>
      </c>
      <c r="N41" s="6" t="str">
        <f ca="1">IFERROR(VLOOKUP(IDNMaps[[#This Row],[Primary]],INDIRECT(VLOOKUP(IDNMaps[[#This Row],[Type]],RecordCount[],2,0)),VLOOKUP(IDNMaps[[#This Row],[Type]],RecordCount[],7,0),0),"")</f>
        <v>PricelistProduct/Pricelist</v>
      </c>
      <c r="O41" s="6" t="str">
        <f ca="1">IF(IDNMaps[[#This Row],[Name]]="","","("&amp;IDNMaps[[#This Row],[Type]]&amp;") "&amp;IDNMaps[[#This Row],[Name]])</f>
        <v>(Relation) PricelistProduct/Pricelist</v>
      </c>
      <c r="P41" s="6">
        <f ca="1">IFERROR(VLOOKUP(IDNMaps[[#This Row],[Primary]],INDIRECT(VLOOKUP(IDNMaps[[#This Row],[Type]],RecordCount[],2,0)),VLOOKUP(IDNMaps[[#This Row],[Type]],RecordCount[],8,0),0),"")</f>
        <v>308129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30</v>
      </c>
      <c r="M42" s="6" t="str">
        <f ca="1">IFERROR(VLOOKUP(IDNMaps[[#This Row],[Type]],RecordCount[],6,0)&amp;"-"&amp;IDNMaps[[#This Row],[Type Count]],"")</f>
        <v>Resource Relations-30</v>
      </c>
      <c r="N42" s="6" t="str">
        <f ca="1">IFERROR(VLOOKUP(IDNMaps[[#This Row],[Primary]],INDIRECT(VLOOKUP(IDNMaps[[#This Row],[Type]],RecordCount[],2,0)),VLOOKUP(IDNMaps[[#This Row],[Type]],RecordCount[],7,0),0),"")</f>
        <v>PricelistProduct/Product</v>
      </c>
      <c r="O42" s="6" t="str">
        <f ca="1">IF(IDNMaps[[#This Row],[Name]]="","","("&amp;IDNMaps[[#This Row],[Type]]&amp;") "&amp;IDNMaps[[#This Row],[Name]])</f>
        <v>(Relation) PricelistProduct/Product</v>
      </c>
      <c r="P42" s="6">
        <f ca="1">IFERROR(VLOOKUP(IDNMaps[[#This Row],[Primary]],INDIRECT(VLOOKUP(IDNMaps[[#This Row],[Type]],RecordCount[],2,0)),VLOOKUP(IDNMaps[[#This Row],[Type]],RecordCount[],8,0),0),"")</f>
        <v>308130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31</v>
      </c>
      <c r="M43" s="6" t="str">
        <f ca="1">IFERROR(VLOOKUP(IDNMaps[[#This Row],[Type]],RecordCount[],6,0)&amp;"-"&amp;IDNMaps[[#This Row],[Type Count]],"")</f>
        <v>Resource Relations-31</v>
      </c>
      <c r="N43" s="6" t="str">
        <f ca="1">IFERROR(VLOOKUP(IDNMaps[[#This Row],[Primary]],INDIRECT(VLOOKUP(IDNMaps[[#This Row],[Type]],RecordCount[],2,0)),VLOOKUP(IDNMaps[[#This Row],[Type]],RecordCount[],7,0),0),"")</f>
        <v>AreaUser/Area</v>
      </c>
      <c r="O43" s="6" t="str">
        <f ca="1">IF(IDNMaps[[#This Row],[Name]]="","","("&amp;IDNMaps[[#This Row],[Type]]&amp;") "&amp;IDNMaps[[#This Row],[Name]])</f>
        <v>(Relation) AreaUser/Area</v>
      </c>
      <c r="P43" s="6">
        <f ca="1">IFERROR(VLOOKUP(IDNMaps[[#This Row],[Primary]],INDIRECT(VLOOKUP(IDNMaps[[#This Row],[Type]],RecordCount[],2,0)),VLOOKUP(IDNMaps[[#This Row],[Type]],RecordCount[],8,0),0),"")</f>
        <v>308131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32</v>
      </c>
      <c r="M44" s="6" t="str">
        <f ca="1">IFERROR(VLOOKUP(IDNMaps[[#This Row],[Type]],RecordCount[],6,0)&amp;"-"&amp;IDNMaps[[#This Row],[Type Count]],"")</f>
        <v>Resource Relations-32</v>
      </c>
      <c r="N44" s="6" t="str">
        <f ca="1">IFERROR(VLOOKUP(IDNMaps[[#This Row],[Primary]],INDIRECT(VLOOKUP(IDNMaps[[#This Row],[Type]],RecordCount[],2,0)),VLOOKUP(IDNMaps[[#This Row],[Type]],RecordCount[],7,0),0),"")</f>
        <v>AreaUser/User</v>
      </c>
      <c r="O44" s="6" t="str">
        <f ca="1">IF(IDNMaps[[#This Row],[Name]]="","","("&amp;IDNMaps[[#This Row],[Type]]&amp;") "&amp;IDNMaps[[#This Row],[Name]])</f>
        <v>(Relation) AreaUser/User</v>
      </c>
      <c r="P44" s="6">
        <f ca="1">IFERROR(VLOOKUP(IDNMaps[[#This Row],[Primary]],INDIRECT(VLOOKUP(IDNMaps[[#This Row],[Type]],RecordCount[],2,0)),VLOOKUP(IDNMaps[[#This Row],[Type]],RecordCount[],8,0),0),"")</f>
        <v>308132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33</v>
      </c>
      <c r="M45" s="6" t="str">
        <f ca="1">IFERROR(VLOOKUP(IDNMaps[[#This Row],[Type]],RecordCount[],6,0)&amp;"-"&amp;IDNMaps[[#This Row],[Type Count]],"")</f>
        <v>Resource Relations-33</v>
      </c>
      <c r="N45" s="6" t="str">
        <f ca="1">IFERROR(VLOOKUP(IDNMaps[[#This Row],[Primary]],INDIRECT(VLOOKUP(IDNMaps[[#This Row],[Type]],RecordCount[],2,0)),VLOOKUP(IDNMaps[[#This Row],[Type]],RecordCount[],7,0),0),"")</f>
        <v>Area/User</v>
      </c>
      <c r="O45" s="6" t="str">
        <f ca="1">IF(IDNMaps[[#This Row],[Name]]="","","("&amp;IDNMaps[[#This Row],[Type]]&amp;") "&amp;IDNMaps[[#This Row],[Name]])</f>
        <v>(Relation) Area/User</v>
      </c>
      <c r="P45" s="6">
        <f ca="1">IFERROR(VLOOKUP(IDNMaps[[#This Row],[Primary]],INDIRECT(VLOOKUP(IDNMaps[[#This Row],[Type]],RecordCount[],2,0)),VLOOKUP(IDNMaps[[#This Row],[Type]],RecordCount[],8,0),0),"")</f>
        <v>308133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34</v>
      </c>
      <c r="M46" s="6" t="str">
        <f ca="1">IFERROR(VLOOKUP(IDNMaps[[#This Row],[Type]],RecordCount[],6,0)&amp;"-"&amp;IDNMaps[[#This Row],[Type Count]],"")</f>
        <v>Resource Relations-34</v>
      </c>
      <c r="N46" s="6" t="str">
        <f ca="1">IFERROR(VLOOKUP(IDNMaps[[#This Row],[Primary]],INDIRECT(VLOOKUP(IDNMaps[[#This Row],[Type]],RecordCount[],2,0)),VLOOKUP(IDNMaps[[#This Row],[Type]],RecordCount[],7,0),0),"")</f>
        <v>Setting/Users</v>
      </c>
      <c r="O46" s="6" t="str">
        <f ca="1">IF(IDNMaps[[#This Row],[Name]]="","","("&amp;IDNMaps[[#This Row],[Type]]&amp;") "&amp;IDNMaps[[#This Row],[Name]])</f>
        <v>(Relation) Setting/Users</v>
      </c>
      <c r="P46" s="6">
        <f ca="1">IFERROR(VLOOKUP(IDNMaps[[#This Row],[Primary]],INDIRECT(VLOOKUP(IDNMaps[[#This Row],[Type]],RecordCount[],2,0)),VLOOKUP(IDNMaps[[#This Row],[Type]],RecordCount[],8,0),0),"")</f>
        <v>308134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35</v>
      </c>
      <c r="M47" s="6" t="str">
        <f ca="1">IFERROR(VLOOKUP(IDNMaps[[#This Row],[Type]],RecordCount[],6,0)&amp;"-"&amp;IDNMaps[[#This Row],[Type Count]],"")</f>
        <v>Resource Relations-35</v>
      </c>
      <c r="N47" s="6" t="str">
        <f ca="1">IFERROR(VLOOKUP(IDNMaps[[#This Row],[Primary]],INDIRECT(VLOOKUP(IDNMaps[[#This Row],[Type]],RecordCount[],2,0)),VLOOKUP(IDNMaps[[#This Row],[Type]],RecordCount[],7,0),0),"")</f>
        <v>User/Area</v>
      </c>
      <c r="O47" s="6" t="str">
        <f ca="1">IF(IDNMaps[[#This Row],[Name]]="","","("&amp;IDNMaps[[#This Row],[Type]]&amp;") "&amp;IDNMaps[[#This Row],[Name]])</f>
        <v>(Relation) User/Area</v>
      </c>
      <c r="P47" s="6">
        <f ca="1">IFERROR(VLOOKUP(IDNMaps[[#This Row],[Primary]],INDIRECT(VLOOKUP(IDNMaps[[#This Row],[Type]],RecordCount[],2,0)),VLOOKUP(IDNMaps[[#This Row],[Type]],RecordCount[],8,0),0),"")</f>
        <v>308135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36</v>
      </c>
      <c r="M48" s="6" t="str">
        <f ca="1">IFERROR(VLOOKUP(IDNMaps[[#This Row],[Type]],RecordCount[],6,0)&amp;"-"&amp;IDNMaps[[#This Row],[Type Count]],"")</f>
        <v>Resource Relations-36</v>
      </c>
      <c r="N48" s="6" t="str">
        <f ca="1">IFERROR(VLOOKUP(IDNMaps[[#This Row],[Primary]],INDIRECT(VLOOKUP(IDNMaps[[#This Row],[Type]],RecordCount[],2,0)),VLOOKUP(IDNMaps[[#This Row],[Type]],RecordCount[],7,0),0),"")</f>
        <v>UserSetting/Settings</v>
      </c>
      <c r="O48" s="6" t="str">
        <f ca="1">IF(IDNMaps[[#This Row],[Name]]="","","("&amp;IDNMaps[[#This Row],[Type]]&amp;") "&amp;IDNMaps[[#This Row],[Name]])</f>
        <v>(Relation) UserSetting/Settings</v>
      </c>
      <c r="P48" s="6">
        <f ca="1">IFERROR(VLOOKUP(IDNMaps[[#This Row],[Primary]],INDIRECT(VLOOKUP(IDNMaps[[#This Row],[Type]],RecordCount[],2,0)),VLOOKUP(IDNMaps[[#This Row],[Type]],RecordCount[],8,0),0),"")</f>
        <v>308136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37</v>
      </c>
      <c r="M49" s="6" t="str">
        <f ca="1">IFERROR(VLOOKUP(IDNMaps[[#This Row],[Type]],RecordCount[],6,0)&amp;"-"&amp;IDNMaps[[#This Row],[Type Count]],"")</f>
        <v>Resource Relations-37</v>
      </c>
      <c r="N49" s="6" t="str">
        <f ca="1">IFERROR(VLOOKUP(IDNMaps[[#This Row],[Primary]],INDIRECT(VLOOKUP(IDNMaps[[#This Row],[Type]],RecordCount[],2,0)),VLOOKUP(IDNMaps[[#This Row],[Type]],RecordCount[],7,0),0),"")</f>
        <v>User/Settings</v>
      </c>
      <c r="O49" s="6" t="str">
        <f ca="1">IF(IDNMaps[[#This Row],[Name]]="","","("&amp;IDNMaps[[#This Row],[Type]]&amp;") "&amp;IDNMaps[[#This Row],[Name]])</f>
        <v>(Relation) User/Settings</v>
      </c>
      <c r="P49" s="6">
        <f ca="1">IFERROR(VLOOKUP(IDNMaps[[#This Row],[Primary]],INDIRECT(VLOOKUP(IDNMaps[[#This Row],[Type]],RecordCount[],2,0)),VLOOKUP(IDNMaps[[#This Row],[Type]],RecordCount[],8,0),0),"")</f>
        <v>308137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38</v>
      </c>
      <c r="M50" s="6" t="str">
        <f ca="1">IFERROR(VLOOKUP(IDNMaps[[#This Row],[Type]],RecordCount[],6,0)&amp;"-"&amp;IDNMaps[[#This Row],[Type Count]],"")</f>
        <v>Resource Relations-38</v>
      </c>
      <c r="N50" s="6" t="str">
        <f ca="1">IFERROR(VLOOKUP(IDNMaps[[#This Row],[Primary]],INDIRECT(VLOOKUP(IDNMaps[[#This Row],[Type]],RecordCount[],2,0)),VLOOKUP(IDNMaps[[#This Row],[Type]],RecordCount[],7,0),0),"")</f>
        <v>UserSetting/User</v>
      </c>
      <c r="O50" s="6" t="str">
        <f ca="1">IF(IDNMaps[[#This Row],[Name]]="","","("&amp;IDNMaps[[#This Row],[Type]]&amp;") "&amp;IDNMaps[[#This Row],[Name]])</f>
        <v>(Relation) UserSetting/User</v>
      </c>
      <c r="P50" s="6">
        <f ca="1">IFERROR(VLOOKUP(IDNMaps[[#This Row],[Primary]],INDIRECT(VLOOKUP(IDNMaps[[#This Row],[Type]],RecordCount[],2,0)),VLOOKUP(IDNMaps[[#This Row],[Type]],RecordCount[],8,0),0),"")</f>
        <v>308138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39</v>
      </c>
      <c r="M51" s="6" t="str">
        <f ca="1">IFERROR(VLOOKUP(IDNMaps[[#This Row],[Type]],RecordCount[],6,0)&amp;"-"&amp;IDNMaps[[#This Row],[Type Count]],"")</f>
        <v>Resource Relations-39</v>
      </c>
      <c r="N51" s="6" t="str">
        <f ca="1">IFERROR(VLOOKUP(IDNMaps[[#This Row],[Primary]],INDIRECT(VLOOKUP(IDNMaps[[#This Row],[Type]],RecordCount[],2,0)),VLOOKUP(IDNMaps[[#This Row],[Type]],RecordCount[],7,0),0),"")</f>
        <v>User/StoreAndArea</v>
      </c>
      <c r="O51" s="6" t="str">
        <f ca="1">IF(IDNMaps[[#This Row],[Name]]="","","("&amp;IDNMaps[[#This Row],[Type]]&amp;") "&amp;IDNMaps[[#This Row],[Name]])</f>
        <v>(Relation) User/StoreAndArea</v>
      </c>
      <c r="P51" s="6">
        <f ca="1">IFERROR(VLOOKUP(IDNMaps[[#This Row],[Primary]],INDIRECT(VLOOKUP(IDNMaps[[#This Row],[Type]],RecordCount[],2,0)),VLOOKUP(IDNMaps[[#This Row],[Type]],RecordCount[],8,0),0),"")</f>
        <v>308139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40</v>
      </c>
      <c r="M52" s="6" t="str">
        <f ca="1">IFERROR(VLOOKUP(IDNMaps[[#This Row],[Type]],RecordCount[],6,0)&amp;"-"&amp;IDNMaps[[#This Row],[Type Count]],"")</f>
        <v>Resource Relations-40</v>
      </c>
      <c r="N52" s="6" t="str">
        <f ca="1">IFERROR(VLOOKUP(IDNMaps[[#This Row],[Primary]],INDIRECT(VLOOKUP(IDNMaps[[#This Row],[Type]],RecordCount[],2,0)),VLOOKUP(IDNMaps[[#This Row],[Type]],RecordCount[],7,0),0),"")</f>
        <v>UserStoreArea/Area</v>
      </c>
      <c r="O52" s="6" t="str">
        <f ca="1">IF(IDNMaps[[#This Row],[Name]]="","","("&amp;IDNMaps[[#This Row],[Type]]&amp;") "&amp;IDNMaps[[#This Row],[Name]])</f>
        <v>(Relation) UserStoreArea/Area</v>
      </c>
      <c r="P52" s="6">
        <f ca="1">IFERROR(VLOOKUP(IDNMaps[[#This Row],[Primary]],INDIRECT(VLOOKUP(IDNMaps[[#This Row],[Type]],RecordCount[],2,0)),VLOOKUP(IDNMaps[[#This Row],[Type]],RecordCount[],8,0),0),"")</f>
        <v>308140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41</v>
      </c>
      <c r="M53" s="6" t="str">
        <f ca="1">IFERROR(VLOOKUP(IDNMaps[[#This Row],[Type]],RecordCount[],6,0)&amp;"-"&amp;IDNMaps[[#This Row],[Type Count]],"")</f>
        <v>Resource Relations-41</v>
      </c>
      <c r="N53" s="6" t="str">
        <f ca="1">IFERROR(VLOOKUP(IDNMaps[[#This Row],[Primary]],INDIRECT(VLOOKUP(IDNMaps[[#This Row],[Type]],RecordCount[],2,0)),VLOOKUP(IDNMaps[[#This Row],[Type]],RecordCount[],7,0),0),"")</f>
        <v>UserStoreArea/Store</v>
      </c>
      <c r="O53" s="6" t="str">
        <f ca="1">IF(IDNMaps[[#This Row],[Name]]="","","("&amp;IDNMaps[[#This Row],[Type]]&amp;") "&amp;IDNMaps[[#This Row],[Name]])</f>
        <v>(Relation) UserStoreArea/Store</v>
      </c>
      <c r="P53" s="6">
        <f ca="1">IFERROR(VLOOKUP(IDNMaps[[#This Row],[Primary]],INDIRECT(VLOOKUP(IDNMaps[[#This Row],[Type]],RecordCount[],2,0)),VLOOKUP(IDNMaps[[#This Row],[Type]],RecordCount[],8,0),0),"")</f>
        <v>308141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42</v>
      </c>
      <c r="M54" s="6" t="str">
        <f ca="1">IFERROR(VLOOKUP(IDNMaps[[#This Row],[Type]],RecordCount[],6,0)&amp;"-"&amp;IDNMaps[[#This Row],[Type Count]],"")</f>
        <v>Resource Relations-42</v>
      </c>
      <c r="N54" s="6" t="str">
        <f ca="1">IFERROR(VLOOKUP(IDNMaps[[#This Row],[Primary]],INDIRECT(VLOOKUP(IDNMaps[[#This Row],[Type]],RecordCount[],2,0)),VLOOKUP(IDNMaps[[#This Row],[Type]],RecordCount[],7,0),0),"")</f>
        <v>UserStoreArea/User</v>
      </c>
      <c r="O54" s="6" t="str">
        <f ca="1">IF(IDNMaps[[#This Row],[Name]]="","","("&amp;IDNMaps[[#This Row],[Type]]&amp;") "&amp;IDNMaps[[#This Row],[Name]])</f>
        <v>(Relation) UserStoreArea/User</v>
      </c>
      <c r="P54" s="6">
        <f ca="1">IFERROR(VLOOKUP(IDNMaps[[#This Row],[Primary]],INDIRECT(VLOOKUP(IDNMaps[[#This Row],[Type]],RecordCount[],2,0)),VLOOKUP(IDNMaps[[#This Row],[Type]],RecordCount[],8,0),0),"")</f>
        <v>308142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43</v>
      </c>
      <c r="M55" s="6" t="str">
        <f ca="1">IFERROR(VLOOKUP(IDNMaps[[#This Row],[Type]],RecordCount[],6,0)&amp;"-"&amp;IDNMaps[[#This Row],[Type Count]],"")</f>
        <v>Resource Relations-43</v>
      </c>
      <c r="N55" s="6" t="str">
        <f ca="1">IFERROR(VLOOKUP(IDNMaps[[#This Row],[Primary]],INDIRECT(VLOOKUP(IDNMaps[[#This Row],[Type]],RecordCount[],2,0)),VLOOKUP(IDNMaps[[#This Row],[Type]],RecordCount[],7,0),0),"")</f>
        <v>Store/Users</v>
      </c>
      <c r="O55" s="6" t="str">
        <f ca="1">IF(IDNMaps[[#This Row],[Name]]="","","("&amp;IDNMaps[[#This Row],[Type]]&amp;") "&amp;IDNMaps[[#This Row],[Name]])</f>
        <v>(Relation) Store/Users</v>
      </c>
      <c r="P55" s="6">
        <f ca="1">IFERROR(VLOOKUP(IDNMaps[[#This Row],[Primary]],INDIRECT(VLOOKUP(IDNMaps[[#This Row],[Type]],RecordCount[],2,0)),VLOOKUP(IDNMaps[[#This Row],[Type]],RecordCount[],8,0),0),"")</f>
        <v>308143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44</v>
      </c>
      <c r="M56" s="6" t="str">
        <f ca="1">IFERROR(VLOOKUP(IDNMaps[[#This Row],[Type]],RecordCount[],6,0)&amp;"-"&amp;IDNMaps[[#This Row],[Type Count]],"")</f>
        <v>Resource Relations-44</v>
      </c>
      <c r="N56" s="6" t="str">
        <f ca="1">IFERROR(VLOOKUP(IDNMaps[[#This Row],[Primary]],INDIRECT(VLOOKUP(IDNMaps[[#This Row],[Type]],RecordCount[],2,0)),VLOOKUP(IDNMaps[[#This Row],[Type]],RecordCount[],7,0),0),"")</f>
        <v>Area/StoreAndUser</v>
      </c>
      <c r="O56" s="6" t="str">
        <f ca="1">IF(IDNMaps[[#This Row],[Name]]="","","("&amp;IDNMaps[[#This Row],[Type]]&amp;") "&amp;IDNMaps[[#This Row],[Name]])</f>
        <v>(Relation) Area/StoreAndUser</v>
      </c>
      <c r="P56" s="6">
        <f ca="1">IFERROR(VLOOKUP(IDNMaps[[#This Row],[Primary]],INDIRECT(VLOOKUP(IDNMaps[[#This Row],[Type]],RecordCount[],2,0)),VLOOKUP(IDNMaps[[#This Row],[Type]],RecordCount[],8,0),0),"")</f>
        <v>308144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45</v>
      </c>
      <c r="M57" s="6" t="str">
        <f ca="1">IFERROR(VLOOKUP(IDNMaps[[#This Row],[Type]],RecordCount[],6,0)&amp;"-"&amp;IDNMaps[[#This Row],[Type Count]],"")</f>
        <v>Resource Relations-45</v>
      </c>
      <c r="N57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57" s="6" t="str">
        <f ca="1">IF(IDNMaps[[#This Row],[Name]]="","","("&amp;IDNMaps[[#This Row],[Type]]&amp;") "&amp;IDNMaps[[#This Row],[Name]])</f>
        <v>(Relation) StoreProductTransaction/Product</v>
      </c>
      <c r="P57" s="6">
        <f ca="1">IFERROR(VLOOKUP(IDNMaps[[#This Row],[Primary]],INDIRECT(VLOOKUP(IDNMaps[[#This Row],[Type]],RecordCount[],2,0)),VLOOKUP(IDNMaps[[#This Row],[Type]],RecordCount[],8,0),0),"")</f>
        <v>308145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46</v>
      </c>
      <c r="M58" s="6" t="str">
        <f ca="1">IFERROR(VLOOKUP(IDNMaps[[#This Row],[Type]],RecordCount[],6,0)&amp;"-"&amp;IDNMaps[[#This Row],[Type Count]],"")</f>
        <v>Resource Relations-46</v>
      </c>
      <c r="N58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58" s="6" t="str">
        <f ca="1">IF(IDNMaps[[#This Row],[Name]]="","","("&amp;IDNMaps[[#This Row],[Type]]&amp;") "&amp;IDNMaps[[#This Row],[Name]])</f>
        <v>(Relation) StoreProductTransaction/Store</v>
      </c>
      <c r="P58" s="6">
        <f ca="1">IFERROR(VLOOKUP(IDNMaps[[#This Row],[Primary]],INDIRECT(VLOOKUP(IDNMaps[[#This Row],[Type]],RecordCount[],2,0)),VLOOKUP(IDNMaps[[#This Row],[Type]],RecordCount[],8,0),0),"")</f>
        <v>308146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47</v>
      </c>
      <c r="M59" s="6" t="str">
        <f ca="1">IFERROR(VLOOKUP(IDNMaps[[#This Row],[Type]],RecordCount[],6,0)&amp;"-"&amp;IDNMaps[[#This Row],[Type Count]],"")</f>
        <v>Resource Relations-47</v>
      </c>
      <c r="N59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59" s="6" t="str">
        <f ca="1">IF(IDNMaps[[#This Row],[Name]]="","","("&amp;IDNMaps[[#This Row],[Type]]&amp;") "&amp;IDNMaps[[#This Row],[Name]])</f>
        <v>(Relation) StoreProductTransaction/User</v>
      </c>
      <c r="P59" s="6">
        <f ca="1">IFERROR(VLOOKUP(IDNMaps[[#This Row],[Primary]],INDIRECT(VLOOKUP(IDNMaps[[#This Row],[Type]],RecordCount[],2,0)),VLOOKUP(IDNMaps[[#This Row],[Type]],RecordCount[],8,0),0),"")</f>
        <v>308147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48</v>
      </c>
      <c r="M60" s="6" t="str">
        <f ca="1">IFERROR(VLOOKUP(IDNMaps[[#This Row],[Type]],RecordCount[],6,0)&amp;"-"&amp;IDNMaps[[#This Row],[Type Count]],"")</f>
        <v>Resource Relations-48</v>
      </c>
      <c r="N60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0" s="6" t="str">
        <f ca="1">IF(IDNMaps[[#This Row],[Name]]="","","("&amp;IDNMaps[[#This Row],[Type]]&amp;") "&amp;IDNMaps[[#This Row],[Name]])</f>
        <v>(Relation) StoreProductTransaction/Nature</v>
      </c>
      <c r="P60" s="6">
        <f ca="1">IFERROR(VLOOKUP(IDNMaps[[#This Row],[Primary]],INDIRECT(VLOOKUP(IDNMaps[[#This Row],[Type]],RecordCount[],2,0)),VLOOKUP(IDNMaps[[#This Row],[Type]],RecordCount[],8,0),0),"")</f>
        <v>308148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49</v>
      </c>
      <c r="M61" s="6" t="str">
        <f ca="1">IFERROR(VLOOKUP(IDNMaps[[#This Row],[Type]],RecordCount[],6,0)&amp;"-"&amp;IDNMaps[[#This Row],[Type Count]],"")</f>
        <v>Resource Relations-49</v>
      </c>
      <c r="N61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61" s="6" t="str">
        <f ca="1">IF(IDNMaps[[#This Row],[Name]]="","","("&amp;IDNMaps[[#This Row],[Type]]&amp;") "&amp;IDNMaps[[#This Row],[Name]])</f>
        <v>(Relation) StoreProductTransaction/Type</v>
      </c>
      <c r="P61" s="6">
        <f ca="1">IFERROR(VLOOKUP(IDNMaps[[#This Row],[Primary]],INDIRECT(VLOOKUP(IDNMaps[[#This Row],[Type]],RecordCount[],2,0)),VLOOKUP(IDNMaps[[#This Row],[Type]],RecordCount[],8,0),0),"")</f>
        <v>308149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50</v>
      </c>
      <c r="M62" s="6" t="str">
        <f ca="1">IFERROR(VLOOKUP(IDNMaps[[#This Row],[Type]],RecordCount[],6,0)&amp;"-"&amp;IDNMaps[[#This Row],[Type Count]],"")</f>
        <v>Resource Relations-50</v>
      </c>
      <c r="N62" s="6" t="str">
        <f ca="1">IFERROR(VLOOKUP(IDNMaps[[#This Row],[Primary]],INDIRECT(VLOOKUP(IDNMaps[[#This Row],[Type]],RecordCount[],2,0)),VLOOKUP(IDNMaps[[#This Row],[Type]],RecordCount[],7,0),0),"")</f>
        <v>Store/ProductTransaction</v>
      </c>
      <c r="O62" s="6" t="str">
        <f ca="1">IF(IDNMaps[[#This Row],[Name]]="","","("&amp;IDNMaps[[#This Row],[Type]]&amp;") "&amp;IDNMaps[[#This Row],[Name]])</f>
        <v>(Relation) Store/ProductTransaction</v>
      </c>
      <c r="P62" s="6">
        <f ca="1">IFERROR(VLOOKUP(IDNMaps[[#This Row],[Primary]],INDIRECT(VLOOKUP(IDNMaps[[#This Row],[Type]],RecordCount[],2,0)),VLOOKUP(IDNMaps[[#This Row],[Type]],RecordCount[],8,0),0),"")</f>
        <v>308150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51</v>
      </c>
      <c r="M63" s="6" t="str">
        <f ca="1">IFERROR(VLOOKUP(IDNMaps[[#This Row],[Type]],RecordCount[],6,0)&amp;"-"&amp;IDNMaps[[#This Row],[Type Count]],"")</f>
        <v>Resource Relations-51</v>
      </c>
      <c r="N63" s="6" t="str">
        <f ca="1">IFERROR(VLOOKUP(IDNMaps[[#This Row],[Primary]],INDIRECT(VLOOKUP(IDNMaps[[#This Row],[Type]],RecordCount[],2,0)),VLOOKUP(IDNMaps[[#This Row],[Type]],RecordCount[],7,0),0),"")</f>
        <v>Transaction/Details</v>
      </c>
      <c r="O63" s="6" t="str">
        <f ca="1">IF(IDNMaps[[#This Row],[Name]]="","","("&amp;IDNMaps[[#This Row],[Type]]&amp;") "&amp;IDNMaps[[#This Row],[Name]])</f>
        <v>(Relation) Transaction/Details</v>
      </c>
      <c r="P63" s="6">
        <f ca="1">IFERROR(VLOOKUP(IDNMaps[[#This Row],[Primary]],INDIRECT(VLOOKUP(IDNMaps[[#This Row],[Type]],RecordCount[],2,0)),VLOOKUP(IDNMaps[[#This Row],[Type]],RecordCount[],8,0),0),"")</f>
        <v>308151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52</v>
      </c>
      <c r="M64" s="6" t="str">
        <f ca="1">IFERROR(VLOOKUP(IDNMaps[[#This Row],[Type]],RecordCount[],6,0)&amp;"-"&amp;IDNMaps[[#This Row],[Type Count]],"")</f>
        <v>Resource Relations-52</v>
      </c>
      <c r="N64" s="6" t="str">
        <f ca="1">IFERROR(VLOOKUP(IDNMaps[[#This Row],[Primary]],INDIRECT(VLOOKUP(IDNMaps[[#This Row],[Type]],RecordCount[],2,0)),VLOOKUP(IDNMaps[[#This Row],[Type]],RecordCount[],7,0),0),"")</f>
        <v>Transaction/Products</v>
      </c>
      <c r="O64" s="6" t="str">
        <f ca="1">IF(IDNMaps[[#This Row],[Name]]="","","("&amp;IDNMaps[[#This Row],[Type]]&amp;") "&amp;IDNMaps[[#This Row],[Name]])</f>
        <v>(Relation) Transaction/Products</v>
      </c>
      <c r="P64" s="6">
        <f ca="1">IFERROR(VLOOKUP(IDNMaps[[#This Row],[Primary]],INDIRECT(VLOOKUP(IDNMaps[[#This Row],[Type]],RecordCount[],2,0)),VLOOKUP(IDNMaps[[#This Row],[Type]],RecordCount[],8,0),0),"")</f>
        <v>308152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53</v>
      </c>
      <c r="M65" s="6" t="str">
        <f ca="1">IFERROR(VLOOKUP(IDNMaps[[#This Row],[Type]],RecordCount[],6,0)&amp;"-"&amp;IDNMaps[[#This Row],[Type Count]],"")</f>
        <v>Resource Relations-53</v>
      </c>
      <c r="N65" s="6" t="str">
        <f ca="1">IFERROR(VLOOKUP(IDNMaps[[#This Row],[Primary]],INDIRECT(VLOOKUP(IDNMaps[[#This Row],[Type]],RecordCount[],2,0)),VLOOKUP(IDNMaps[[#This Row],[Type]],RecordCount[],7,0),0),"")</f>
        <v>TransactionDetail/Product</v>
      </c>
      <c r="O65" s="6" t="str">
        <f ca="1">IF(IDNMaps[[#This Row],[Name]]="","","("&amp;IDNMaps[[#This Row],[Type]]&amp;") "&amp;IDNMaps[[#This Row],[Name]])</f>
        <v>(Relation) TransactionDetail/Product</v>
      </c>
      <c r="P65" s="6">
        <f ca="1">IFERROR(VLOOKUP(IDNMaps[[#This Row],[Primary]],INDIRECT(VLOOKUP(IDNMaps[[#This Row],[Type]],RecordCount[],2,0)),VLOOKUP(IDNMaps[[#This Row],[Type]],RecordCount[],8,0),0),"")</f>
        <v>308153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54</v>
      </c>
      <c r="M66" s="6" t="str">
        <f ca="1">IFERROR(VLOOKUP(IDNMaps[[#This Row],[Type]],RecordCount[],6,0)&amp;"-"&amp;IDNMaps[[#This Row],[Type Count]],"")</f>
        <v>Resource Relations-54</v>
      </c>
      <c r="N66" s="6" t="str">
        <f ca="1">IFERROR(VLOOKUP(IDNMaps[[#This Row],[Primary]],INDIRECT(VLOOKUP(IDNMaps[[#This Row],[Type]],RecordCount[],2,0)),VLOOKUP(IDNMaps[[#This Row],[Type]],RecordCount[],7,0),0),"")</f>
        <v>SalesOrder/Items</v>
      </c>
      <c r="O66" s="6" t="str">
        <f ca="1">IF(IDNMaps[[#This Row],[Name]]="","","("&amp;IDNMaps[[#This Row],[Type]]&amp;") "&amp;IDNMaps[[#This Row],[Name]])</f>
        <v>(Relation) SalesOrder/Items</v>
      </c>
      <c r="P66" s="6">
        <f ca="1">IFERROR(VLOOKUP(IDNMaps[[#This Row],[Primary]],INDIRECT(VLOOKUP(IDNMaps[[#This Row],[Type]],RecordCount[],2,0)),VLOOKUP(IDNMaps[[#This Row],[Type]],RecordCount[],8,0),0),"")</f>
        <v>308154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55</v>
      </c>
      <c r="M67" s="6" t="str">
        <f ca="1">IFERROR(VLOOKUP(IDNMaps[[#This Row],[Type]],RecordCount[],6,0)&amp;"-"&amp;IDNMaps[[#This Row],[Type Count]],"")</f>
        <v>Resource Relations-55</v>
      </c>
      <c r="N67" s="6" t="str">
        <f ca="1">IFERROR(VLOOKUP(IDNMaps[[#This Row],[Primary]],INDIRECT(VLOOKUP(IDNMaps[[#This Row],[Type]],RecordCount[],2,0)),VLOOKUP(IDNMaps[[#This Row],[Type]],RecordCount[],7,0),0),"")</f>
        <v>SalesOrderItem/Product</v>
      </c>
      <c r="O67" s="6" t="str">
        <f ca="1">IF(IDNMaps[[#This Row],[Name]]="","","("&amp;IDNMaps[[#This Row],[Type]]&amp;") "&amp;IDNMaps[[#This Row],[Name]])</f>
        <v>(Relation) SalesOrderItem/Product</v>
      </c>
      <c r="P67" s="6">
        <f ca="1">IFERROR(VLOOKUP(IDNMaps[[#This Row],[Primary]],INDIRECT(VLOOKUP(IDNMaps[[#This Row],[Type]],RecordCount[],2,0)),VLOOKUP(IDNMaps[[#This Row],[Type]],RecordCount[],8,0),0),"")</f>
        <v>308155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56</v>
      </c>
      <c r="M68" s="6" t="str">
        <f ca="1">IFERROR(VLOOKUP(IDNMaps[[#This Row],[Type]],RecordCount[],6,0)&amp;"-"&amp;IDNMaps[[#This Row],[Type Count]],"")</f>
        <v>Resource Relations-56</v>
      </c>
      <c r="N68" s="6" t="str">
        <f ca="1">IFERROR(VLOOKUP(IDNMaps[[#This Row],[Primary]],INDIRECT(VLOOKUP(IDNMaps[[#This Row],[Type]],RecordCount[],2,0)),VLOOKUP(IDNMaps[[#This Row],[Type]],RecordCount[],7,0),0),"")</f>
        <v>StockTransfer/IN</v>
      </c>
      <c r="O68" s="6" t="str">
        <f ca="1">IF(IDNMaps[[#This Row],[Name]]="","","("&amp;IDNMaps[[#This Row],[Type]]&amp;") "&amp;IDNMaps[[#This Row],[Name]])</f>
        <v>(Relation) StockTransfer/IN</v>
      </c>
      <c r="P68" s="6">
        <f ca="1">IFERROR(VLOOKUP(IDNMaps[[#This Row],[Primary]],INDIRECT(VLOOKUP(IDNMaps[[#This Row],[Type]],RecordCount[],2,0)),VLOOKUP(IDNMaps[[#This Row],[Type]],RecordCount[],8,0),0),"")</f>
        <v>308156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57</v>
      </c>
      <c r="M69" s="6" t="str">
        <f ca="1">IFERROR(VLOOKUP(IDNMaps[[#This Row],[Type]],RecordCount[],6,0)&amp;"-"&amp;IDNMaps[[#This Row],[Type Count]],"")</f>
        <v>Resource Relations-57</v>
      </c>
      <c r="N69" s="6" t="str">
        <f ca="1">IFERROR(VLOOKUP(IDNMaps[[#This Row],[Primary]],INDIRECT(VLOOKUP(IDNMaps[[#This Row],[Type]],RecordCount[],2,0)),VLOOKUP(IDNMaps[[#This Row],[Type]],RecordCount[],7,0),0),"")</f>
        <v>StockTransfer/OUT</v>
      </c>
      <c r="O69" s="6" t="str">
        <f ca="1">IF(IDNMaps[[#This Row],[Name]]="","","("&amp;IDNMaps[[#This Row],[Type]]&amp;") "&amp;IDNMaps[[#This Row],[Name]])</f>
        <v>(Relation) StockTransfer/OUT</v>
      </c>
      <c r="P69" s="6">
        <f ca="1">IFERROR(VLOOKUP(IDNMaps[[#This Row],[Primary]],INDIRECT(VLOOKUP(IDNMaps[[#This Row],[Type]],RecordCount[],2,0)),VLOOKUP(IDNMaps[[#This Row],[Type]],RecordCount[],8,0),0),"")</f>
        <v>308157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workbookViewId="0">
      <selection activeCell="A83" sqref="A8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889</v>
      </c>
    </row>
    <row r="2" spans="1:10" hidden="1">
      <c r="A2" s="1" t="s">
        <v>21</v>
      </c>
      <c r="B2" s="1" t="s">
        <v>876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hidden="1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 hidden="1">
      <c r="A5" s="4" t="s">
        <v>770</v>
      </c>
      <c r="B5" s="4" t="s">
        <v>771</v>
      </c>
      <c r="C5" s="4" t="s">
        <v>770</v>
      </c>
      <c r="D5" s="4">
        <v>15</v>
      </c>
      <c r="E5" s="4" t="s">
        <v>773</v>
      </c>
      <c r="F5" s="4" t="s">
        <v>772</v>
      </c>
      <c r="G5" s="4"/>
      <c r="H5" s="4"/>
      <c r="I5" s="4"/>
      <c r="J5" s="32">
        <f>COUNTIF(TableFields[Field],Columns[[#This Row],[Column]])</f>
        <v>8</v>
      </c>
    </row>
    <row r="6" spans="1:10" hidden="1">
      <c r="A6" s="4" t="s">
        <v>792</v>
      </c>
      <c r="B6" s="4" t="s">
        <v>771</v>
      </c>
      <c r="C6" s="4" t="s">
        <v>792</v>
      </c>
      <c r="D6" s="4">
        <v>15</v>
      </c>
      <c r="E6" s="4" t="s">
        <v>773</v>
      </c>
      <c r="F6" s="4" t="s">
        <v>772</v>
      </c>
      <c r="G6" s="4"/>
      <c r="H6" s="4"/>
      <c r="I6" s="4"/>
      <c r="J6" s="32">
        <f>COUNTIF(TableFields[Field],Columns[[#This Row],[Column]])</f>
        <v>1</v>
      </c>
    </row>
    <row r="7" spans="1:10" hidden="1">
      <c r="A7" s="4" t="s">
        <v>822</v>
      </c>
      <c r="B7" s="4" t="s">
        <v>771</v>
      </c>
      <c r="C7" s="4" t="s">
        <v>770</v>
      </c>
      <c r="D7" s="4">
        <v>30</v>
      </c>
      <c r="E7" s="4" t="s">
        <v>773</v>
      </c>
      <c r="F7" s="4" t="s">
        <v>772</v>
      </c>
      <c r="G7" s="4"/>
      <c r="H7" s="4"/>
      <c r="I7" s="4"/>
      <c r="J7" s="32">
        <f>COUNTIF(TableFields[Field],Columns[[#This Row],[Column]])</f>
        <v>1</v>
      </c>
    </row>
    <row r="8" spans="1:10" hidden="1">
      <c r="A8" s="4" t="s">
        <v>896</v>
      </c>
      <c r="B8" s="4" t="s">
        <v>771</v>
      </c>
      <c r="C8" s="4" t="s">
        <v>770</v>
      </c>
      <c r="D8" s="4">
        <v>15</v>
      </c>
      <c r="E8" s="4" t="s">
        <v>897</v>
      </c>
      <c r="F8" s="4"/>
      <c r="G8" s="4"/>
      <c r="H8" s="4"/>
      <c r="I8" s="4"/>
      <c r="J8" s="32">
        <f>COUNTIF(TableFields[Field],Columns[[#This Row],[Column]])</f>
        <v>0</v>
      </c>
    </row>
    <row r="9" spans="1:10" hidden="1">
      <c r="A9" s="4" t="s">
        <v>23</v>
      </c>
      <c r="B9" s="4" t="s">
        <v>799</v>
      </c>
      <c r="C9" s="4" t="s">
        <v>23</v>
      </c>
      <c r="D9" s="4">
        <v>64</v>
      </c>
      <c r="E9" s="4" t="s">
        <v>773</v>
      </c>
      <c r="F9" s="4" t="s">
        <v>772</v>
      </c>
      <c r="G9" s="4"/>
      <c r="H9" s="4"/>
      <c r="I9" s="4"/>
      <c r="J9" s="32">
        <f>COUNTIF(TableFields[Field],Columns[[#This Row],[Column]])</f>
        <v>11</v>
      </c>
    </row>
    <row r="10" spans="1:10" hidden="1">
      <c r="A10" s="4" t="s">
        <v>24</v>
      </c>
      <c r="B10" s="4" t="s">
        <v>799</v>
      </c>
      <c r="C10" s="4" t="s">
        <v>24</v>
      </c>
      <c r="D10" s="4">
        <v>1024</v>
      </c>
      <c r="E10" s="4" t="s">
        <v>773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hidden="1">
      <c r="A11" s="4" t="s">
        <v>774</v>
      </c>
      <c r="B11" s="4" t="s">
        <v>775</v>
      </c>
      <c r="C11" s="4" t="s">
        <v>35</v>
      </c>
      <c r="D11" s="4" t="s">
        <v>776</v>
      </c>
      <c r="E11" s="4" t="s">
        <v>773</v>
      </c>
      <c r="F11" s="4" t="s">
        <v>780</v>
      </c>
      <c r="G11" s="4"/>
      <c r="H11" s="4"/>
      <c r="I11" s="4"/>
      <c r="J11" s="32">
        <f>COUNTIF(TableFields[Field],Columns[[#This Row],[Column]])</f>
        <v>4</v>
      </c>
    </row>
    <row r="12" spans="1:10" hidden="1">
      <c r="A12" s="4" t="s">
        <v>44</v>
      </c>
      <c r="B12" s="4" t="s">
        <v>799</v>
      </c>
      <c r="C12" s="4" t="s">
        <v>44</v>
      </c>
      <c r="D12" s="4">
        <v>256</v>
      </c>
      <c r="E12" s="4" t="s">
        <v>773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hidden="1">
      <c r="A13" s="4" t="s">
        <v>777</v>
      </c>
      <c r="B13" s="4" t="s">
        <v>775</v>
      </c>
      <c r="C13" s="4" t="s">
        <v>778</v>
      </c>
      <c r="D13" s="4" t="s">
        <v>779</v>
      </c>
      <c r="E13" s="4" t="s">
        <v>773</v>
      </c>
      <c r="F13" s="4" t="s">
        <v>781</v>
      </c>
      <c r="G13" s="4"/>
      <c r="H13" s="4"/>
      <c r="I13" s="4"/>
      <c r="J13" s="32">
        <f>COUNTIF(TableFields[Field],Columns[[#This Row],[Column]])</f>
        <v>14</v>
      </c>
    </row>
    <row r="14" spans="1:10" hidden="1">
      <c r="A14" s="4" t="s">
        <v>782</v>
      </c>
      <c r="B14" s="4" t="s">
        <v>783</v>
      </c>
      <c r="C14" s="4" t="s">
        <v>755</v>
      </c>
      <c r="D14" s="4" t="s">
        <v>759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hidden="1">
      <c r="A15" s="4" t="s">
        <v>785</v>
      </c>
      <c r="B15" s="4" t="s">
        <v>784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2</v>
      </c>
    </row>
    <row r="16" spans="1:10" hidden="1">
      <c r="A16" s="4" t="s">
        <v>794</v>
      </c>
      <c r="B16" s="4" t="s">
        <v>786</v>
      </c>
      <c r="C16" s="4" t="s">
        <v>64</v>
      </c>
      <c r="D16" s="5"/>
      <c r="E16" s="4" t="s">
        <v>789</v>
      </c>
      <c r="F16" s="4" t="s">
        <v>791</v>
      </c>
      <c r="G16" s="4" t="s">
        <v>787</v>
      </c>
      <c r="H16" s="4" t="s">
        <v>788</v>
      </c>
      <c r="I16" s="4"/>
      <c r="J16" s="32">
        <f>COUNTIF(TableFields[Field],Columns[[#This Row],[Column]])</f>
        <v>2</v>
      </c>
    </row>
    <row r="17" spans="1:10" hidden="1">
      <c r="A17" s="4" t="s">
        <v>877</v>
      </c>
      <c r="B17" s="4" t="s">
        <v>784</v>
      </c>
      <c r="C17" s="4" t="s">
        <v>64</v>
      </c>
      <c r="D17" s="4"/>
      <c r="E17" s="4" t="s">
        <v>773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hidden="1">
      <c r="A18" s="4" t="s">
        <v>878</v>
      </c>
      <c r="B18" s="4" t="s">
        <v>786</v>
      </c>
      <c r="C18" s="4" t="s">
        <v>64</v>
      </c>
      <c r="D18" s="5"/>
      <c r="E18" s="4" t="s">
        <v>789</v>
      </c>
      <c r="F18" s="4" t="s">
        <v>791</v>
      </c>
      <c r="G18" s="4" t="s">
        <v>787</v>
      </c>
      <c r="H18" s="4" t="s">
        <v>790</v>
      </c>
      <c r="I18" s="4"/>
      <c r="J18" s="32">
        <f>COUNTIF(TableFields[Field],Columns[[#This Row],[Column]])</f>
        <v>1</v>
      </c>
    </row>
    <row r="19" spans="1:10" hidden="1">
      <c r="A19" s="4" t="s">
        <v>793</v>
      </c>
      <c r="B19" s="4" t="s">
        <v>783</v>
      </c>
      <c r="C19" s="4" t="s">
        <v>757</v>
      </c>
      <c r="D19" s="4" t="s">
        <v>758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hidden="1">
      <c r="A20" s="4" t="s">
        <v>832</v>
      </c>
      <c r="B20" s="4" t="s">
        <v>795</v>
      </c>
      <c r="C20" s="4" t="s">
        <v>757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 hidden="1">
      <c r="A21" s="4" t="s">
        <v>892</v>
      </c>
      <c r="B21" s="4" t="s">
        <v>771</v>
      </c>
      <c r="C21" s="4" t="s">
        <v>893</v>
      </c>
      <c r="D21" s="4">
        <v>31</v>
      </c>
      <c r="E21" s="4" t="s">
        <v>773</v>
      </c>
      <c r="F21" s="4" t="s">
        <v>772</v>
      </c>
      <c r="G21" s="4"/>
      <c r="H21" s="4"/>
      <c r="I21" s="4"/>
      <c r="J21" s="32">
        <f>COUNTIF(TableFields[Field],Columns[[#This Row],[Column]])</f>
        <v>1</v>
      </c>
    </row>
    <row r="22" spans="1:10" hidden="1">
      <c r="A22" s="4" t="s">
        <v>890</v>
      </c>
      <c r="B22" s="4" t="s">
        <v>795</v>
      </c>
      <c r="C22" s="4" t="s">
        <v>891</v>
      </c>
      <c r="D22" s="4" t="s">
        <v>762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hidden="1">
      <c r="A23" s="4" t="s">
        <v>797</v>
      </c>
      <c r="B23" s="4" t="s">
        <v>795</v>
      </c>
      <c r="C23" s="4" t="s">
        <v>796</v>
      </c>
      <c r="D23" s="4" t="s">
        <v>762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 hidden="1">
      <c r="A24" s="4" t="s">
        <v>798</v>
      </c>
      <c r="B24" s="4" t="s">
        <v>799</v>
      </c>
      <c r="C24" s="4" t="s">
        <v>798</v>
      </c>
      <c r="D24" s="4">
        <v>1024</v>
      </c>
      <c r="E24" s="4" t="s">
        <v>773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hidden="1">
      <c r="A25" s="4" t="s">
        <v>800</v>
      </c>
      <c r="B25" s="4" t="s">
        <v>799</v>
      </c>
      <c r="C25" s="4" t="s">
        <v>800</v>
      </c>
      <c r="D25" s="4">
        <v>1024</v>
      </c>
      <c r="E25" s="4" t="s">
        <v>773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hidden="1">
      <c r="A26" s="4" t="s">
        <v>801</v>
      </c>
      <c r="B26" s="4" t="s">
        <v>799</v>
      </c>
      <c r="C26" s="4" t="s">
        <v>801</v>
      </c>
      <c r="D26" s="4">
        <v>1024</v>
      </c>
      <c r="E26" s="4" t="s">
        <v>773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 hidden="1">
      <c r="A27" s="4" t="s">
        <v>802</v>
      </c>
      <c r="B27" s="4" t="s">
        <v>799</v>
      </c>
      <c r="C27" s="4" t="s">
        <v>802</v>
      </c>
      <c r="D27" s="4">
        <v>1024</v>
      </c>
      <c r="E27" s="4" t="s">
        <v>773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 hidden="1">
      <c r="A28" s="4" t="s">
        <v>803</v>
      </c>
      <c r="B28" s="4" t="s">
        <v>799</v>
      </c>
      <c r="C28" s="4" t="s">
        <v>803</v>
      </c>
      <c r="D28" s="4">
        <v>1024</v>
      </c>
      <c r="E28" s="4" t="s">
        <v>773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 hidden="1">
      <c r="A29" s="4" t="s">
        <v>804</v>
      </c>
      <c r="B29" s="4" t="s">
        <v>799</v>
      </c>
      <c r="C29" s="4" t="s">
        <v>804</v>
      </c>
      <c r="D29" s="4">
        <v>1024</v>
      </c>
      <c r="E29" s="4" t="s">
        <v>773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 hidden="1">
      <c r="A30" s="4" t="s">
        <v>805</v>
      </c>
      <c r="B30" s="4" t="s">
        <v>799</v>
      </c>
      <c r="C30" s="4" t="s">
        <v>805</v>
      </c>
      <c r="D30" s="4">
        <v>1024</v>
      </c>
      <c r="E30" s="4" t="s">
        <v>773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 hidden="1">
      <c r="A31" s="4" t="s">
        <v>806</v>
      </c>
      <c r="B31" s="4" t="s">
        <v>799</v>
      </c>
      <c r="C31" s="4" t="s">
        <v>806</v>
      </c>
      <c r="D31" s="4">
        <v>1024</v>
      </c>
      <c r="E31" s="4" t="s">
        <v>773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 hidden="1">
      <c r="A32" s="4" t="s">
        <v>807</v>
      </c>
      <c r="B32" s="4" t="s">
        <v>799</v>
      </c>
      <c r="C32" s="4" t="s">
        <v>807</v>
      </c>
      <c r="D32" s="4">
        <v>1024</v>
      </c>
      <c r="E32" s="4" t="s">
        <v>773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 hidden="1">
      <c r="A33" s="4" t="s">
        <v>808</v>
      </c>
      <c r="B33" s="4" t="s">
        <v>799</v>
      </c>
      <c r="C33" s="4" t="s">
        <v>808</v>
      </c>
      <c r="D33" s="4">
        <v>1024</v>
      </c>
      <c r="E33" s="4" t="s">
        <v>773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 hidden="1">
      <c r="A34" s="4" t="s">
        <v>819</v>
      </c>
      <c r="B34" s="4" t="s">
        <v>771</v>
      </c>
      <c r="C34" s="4" t="s">
        <v>819</v>
      </c>
      <c r="D34" s="4">
        <v>15</v>
      </c>
      <c r="E34" s="4" t="s">
        <v>773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hidden="1">
      <c r="A35" s="4" t="s">
        <v>820</v>
      </c>
      <c r="B35" s="4" t="s">
        <v>771</v>
      </c>
      <c r="C35" s="4" t="s">
        <v>820</v>
      </c>
      <c r="D35" s="4">
        <v>30</v>
      </c>
      <c r="E35" s="4" t="s">
        <v>773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hidden="1">
      <c r="A36" s="4" t="s">
        <v>821</v>
      </c>
      <c r="B36" s="4" t="s">
        <v>799</v>
      </c>
      <c r="C36" s="4" t="s">
        <v>821</v>
      </c>
      <c r="D36" s="4">
        <v>128</v>
      </c>
      <c r="E36" s="4" t="s">
        <v>773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hidden="1">
      <c r="A37" s="4" t="s">
        <v>809</v>
      </c>
      <c r="B37" s="4" t="s">
        <v>795</v>
      </c>
      <c r="C37" s="4" t="s">
        <v>809</v>
      </c>
      <c r="D37" s="4" t="s">
        <v>762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hidden="1">
      <c r="A38" s="4" t="s">
        <v>810</v>
      </c>
      <c r="B38" s="4" t="s">
        <v>795</v>
      </c>
      <c r="C38" s="4" t="s">
        <v>810</v>
      </c>
      <c r="D38" s="4" t="s">
        <v>762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hidden="1">
      <c r="A39" s="4" t="s">
        <v>811</v>
      </c>
      <c r="B39" s="4" t="s">
        <v>795</v>
      </c>
      <c r="C39" s="5" t="s">
        <v>811</v>
      </c>
      <c r="D39" s="4" t="s">
        <v>762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hidden="1">
      <c r="A40" s="4" t="s">
        <v>812</v>
      </c>
      <c r="B40" s="4" t="s">
        <v>795</v>
      </c>
      <c r="C40" s="5" t="s">
        <v>812</v>
      </c>
      <c r="D40" s="4" t="s">
        <v>762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hidden="1">
      <c r="A41" s="4" t="s">
        <v>813</v>
      </c>
      <c r="B41" s="4" t="s">
        <v>795</v>
      </c>
      <c r="C41" s="5" t="s">
        <v>813</v>
      </c>
      <c r="D41" s="4" t="s">
        <v>762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hidden="1">
      <c r="A42" s="4" t="s">
        <v>814</v>
      </c>
      <c r="B42" s="4" t="s">
        <v>795</v>
      </c>
      <c r="C42" s="5" t="s">
        <v>814</v>
      </c>
      <c r="D42" s="4" t="s">
        <v>762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hidden="1">
      <c r="A43" s="4" t="s">
        <v>815</v>
      </c>
      <c r="B43" s="4" t="s">
        <v>795</v>
      </c>
      <c r="C43" s="5" t="s">
        <v>815</v>
      </c>
      <c r="D43" s="4" t="s">
        <v>762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hidden="1">
      <c r="A44" s="4" t="s">
        <v>816</v>
      </c>
      <c r="B44" s="4" t="s">
        <v>795</v>
      </c>
      <c r="C44" s="5" t="s">
        <v>816</v>
      </c>
      <c r="D44" s="4" t="s">
        <v>762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hidden="1">
      <c r="A45" s="4" t="s">
        <v>817</v>
      </c>
      <c r="B45" s="4" t="s">
        <v>795</v>
      </c>
      <c r="C45" s="5" t="s">
        <v>817</v>
      </c>
      <c r="D45" s="4" t="s">
        <v>762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hidden="1">
      <c r="A46" s="4" t="s">
        <v>818</v>
      </c>
      <c r="B46" s="4" t="s">
        <v>795</v>
      </c>
      <c r="C46" s="5" t="s">
        <v>818</v>
      </c>
      <c r="D46" s="4" t="s">
        <v>762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hidden="1">
      <c r="A47" s="4" t="s">
        <v>823</v>
      </c>
      <c r="B47" s="4" t="s">
        <v>783</v>
      </c>
      <c r="C47" s="4" t="s">
        <v>764</v>
      </c>
      <c r="D47" s="4" t="s">
        <v>764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 hidden="1">
      <c r="A48" s="4" t="s">
        <v>824</v>
      </c>
      <c r="B48" s="4" t="s">
        <v>783</v>
      </c>
      <c r="C48" s="4" t="s">
        <v>825</v>
      </c>
      <c r="D48" s="4" t="s">
        <v>761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 hidden="1">
      <c r="A49" s="4" t="s">
        <v>833</v>
      </c>
      <c r="B49" s="4" t="s">
        <v>795</v>
      </c>
      <c r="C49" s="4" t="s">
        <v>825</v>
      </c>
      <c r="D49" s="4" t="s">
        <v>761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 hidden="1">
      <c r="A50" s="4" t="s">
        <v>826</v>
      </c>
      <c r="B50" s="4" t="s">
        <v>829</v>
      </c>
      <c r="C50" s="4" t="s">
        <v>826</v>
      </c>
      <c r="D50" s="4" t="s">
        <v>830</v>
      </c>
      <c r="E50" s="4" t="s">
        <v>831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 hidden="1">
      <c r="A51" s="4" t="s">
        <v>827</v>
      </c>
      <c r="B51" s="4" t="s">
        <v>829</v>
      </c>
      <c r="C51" s="4" t="s">
        <v>827</v>
      </c>
      <c r="D51" s="4" t="s">
        <v>830</v>
      </c>
      <c r="E51" s="4" t="s">
        <v>831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 hidden="1">
      <c r="A52" s="4" t="s">
        <v>828</v>
      </c>
      <c r="B52" s="4" t="s">
        <v>829</v>
      </c>
      <c r="C52" s="4" t="s">
        <v>828</v>
      </c>
      <c r="D52" s="4" t="s">
        <v>830</v>
      </c>
      <c r="E52" s="4" t="s">
        <v>831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hidden="1">
      <c r="A53" s="4" t="s">
        <v>834</v>
      </c>
      <c r="B53" s="4" t="s">
        <v>775</v>
      </c>
      <c r="C53" s="4" t="s">
        <v>835</v>
      </c>
      <c r="D53" s="4" t="s">
        <v>837</v>
      </c>
      <c r="E53" s="4" t="s">
        <v>836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 hidden="1">
      <c r="A54" s="4" t="s">
        <v>838</v>
      </c>
      <c r="B54" s="4" t="s">
        <v>829</v>
      </c>
      <c r="C54" s="4" t="s">
        <v>838</v>
      </c>
      <c r="D54" s="4" t="s">
        <v>830</v>
      </c>
      <c r="E54" s="4" t="s">
        <v>839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 hidden="1">
      <c r="A55" s="4" t="s">
        <v>841</v>
      </c>
      <c r="B55" s="4" t="s">
        <v>795</v>
      </c>
      <c r="C55" s="4" t="s">
        <v>842</v>
      </c>
      <c r="D55" s="4" t="s">
        <v>840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 hidden="1">
      <c r="A56" s="4" t="s">
        <v>843</v>
      </c>
      <c r="B56" s="4" t="s">
        <v>844</v>
      </c>
      <c r="C56" s="4" t="s">
        <v>845</v>
      </c>
      <c r="D56" s="4"/>
      <c r="E56" s="4" t="s">
        <v>846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 hidden="1">
      <c r="A57" s="4" t="s">
        <v>848</v>
      </c>
      <c r="B57" s="4" t="s">
        <v>795</v>
      </c>
      <c r="C57" s="4" t="s">
        <v>35</v>
      </c>
      <c r="D57" s="4" t="s">
        <v>847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hidden="1">
      <c r="A58" s="4" t="s">
        <v>849</v>
      </c>
      <c r="B58" s="4" t="s">
        <v>771</v>
      </c>
      <c r="C58" s="4" t="s">
        <v>849</v>
      </c>
      <c r="D58" s="4">
        <v>20</v>
      </c>
      <c r="E58" s="4" t="s">
        <v>773</v>
      </c>
      <c r="F58" s="4" t="s">
        <v>772</v>
      </c>
      <c r="G58" s="4"/>
      <c r="H58" s="4"/>
      <c r="I58" s="4"/>
      <c r="J58" s="32">
        <f>COUNTIF(TableFields[Field],Columns[[#This Row],[Column]])</f>
        <v>2</v>
      </c>
    </row>
    <row r="59" spans="1:10" hidden="1">
      <c r="A59" s="4" t="s">
        <v>850</v>
      </c>
      <c r="B59" s="4" t="s">
        <v>784</v>
      </c>
      <c r="C59" s="4" t="s">
        <v>850</v>
      </c>
      <c r="D59" s="4"/>
      <c r="E59" s="4" t="s">
        <v>773</v>
      </c>
      <c r="F59" s="4" t="s">
        <v>772</v>
      </c>
      <c r="G59" s="4"/>
      <c r="H59" s="4"/>
      <c r="I59" s="4"/>
      <c r="J59" s="32">
        <f>COUNTIF(TableFields[Field],Columns[[#This Row],[Column]])</f>
        <v>0</v>
      </c>
    </row>
    <row r="60" spans="1:10" hidden="1">
      <c r="A60" s="4" t="s">
        <v>858</v>
      </c>
      <c r="B60" s="4" t="s">
        <v>786</v>
      </c>
      <c r="C60" s="4" t="s">
        <v>850</v>
      </c>
      <c r="D60" s="4"/>
      <c r="E60" s="4" t="s">
        <v>789</v>
      </c>
      <c r="F60" s="4" t="s">
        <v>791</v>
      </c>
      <c r="G60" s="4" t="s">
        <v>787</v>
      </c>
      <c r="H60" s="4" t="s">
        <v>790</v>
      </c>
      <c r="I60" s="4"/>
      <c r="J60" s="32">
        <f>COUNTIF(TableFields[Field],Columns[[#This Row],[Column]])</f>
        <v>0</v>
      </c>
    </row>
    <row r="61" spans="1:10" hidden="1">
      <c r="A61" s="4" t="s">
        <v>851</v>
      </c>
      <c r="B61" s="4" t="s">
        <v>784</v>
      </c>
      <c r="C61" s="4" t="s">
        <v>851</v>
      </c>
      <c r="D61" s="4"/>
      <c r="E61" s="4" t="s">
        <v>773</v>
      </c>
      <c r="F61" s="4" t="s">
        <v>772</v>
      </c>
      <c r="G61" s="4"/>
      <c r="H61" s="4"/>
      <c r="I61" s="4"/>
      <c r="J61" s="32">
        <f>COUNTIF(TableFields[Field],Columns[[#This Row],[Column]])</f>
        <v>0</v>
      </c>
    </row>
    <row r="62" spans="1:10" hidden="1">
      <c r="A62" s="4" t="s">
        <v>859</v>
      </c>
      <c r="B62" s="4" t="s">
        <v>786</v>
      </c>
      <c r="C62" s="4" t="s">
        <v>851</v>
      </c>
      <c r="D62" s="4"/>
      <c r="E62" s="4" t="s">
        <v>789</v>
      </c>
      <c r="F62" s="4" t="s">
        <v>791</v>
      </c>
      <c r="G62" s="4" t="s">
        <v>787</v>
      </c>
      <c r="H62" s="4" t="s">
        <v>790</v>
      </c>
      <c r="I62" s="4"/>
      <c r="J62" s="32">
        <f>COUNTIF(TableFields[Field],Columns[[#This Row],[Column]])</f>
        <v>0</v>
      </c>
    </row>
    <row r="63" spans="1:10" hidden="1">
      <c r="A63" s="4" t="s">
        <v>852</v>
      </c>
      <c r="B63" s="4" t="s">
        <v>783</v>
      </c>
      <c r="C63" s="4" t="s">
        <v>767</v>
      </c>
      <c r="D63" s="4" t="s">
        <v>767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 hidden="1">
      <c r="A64" s="4" t="s">
        <v>853</v>
      </c>
      <c r="B64" s="4" t="s">
        <v>783</v>
      </c>
      <c r="C64" s="4" t="s">
        <v>853</v>
      </c>
      <c r="D64" s="4" t="s">
        <v>766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 hidden="1">
      <c r="A65" s="4" t="s">
        <v>854</v>
      </c>
      <c r="B65" s="4" t="s">
        <v>783</v>
      </c>
      <c r="C65" s="4" t="s">
        <v>768</v>
      </c>
      <c r="D65" s="4" t="s">
        <v>768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hidden="1">
      <c r="A66" s="4" t="s">
        <v>855</v>
      </c>
      <c r="B66" s="4" t="s">
        <v>775</v>
      </c>
      <c r="C66" s="4" t="s">
        <v>855</v>
      </c>
      <c r="D66" s="4" t="s">
        <v>856</v>
      </c>
      <c r="E66" s="4" t="s">
        <v>831</v>
      </c>
      <c r="F66" s="4" t="s">
        <v>772</v>
      </c>
      <c r="G66" s="4"/>
      <c r="H66" s="4"/>
      <c r="I66" s="4"/>
      <c r="J66" s="32">
        <f>COUNTIF(TableFields[Field],Columns[[#This Row],[Column]])</f>
        <v>0</v>
      </c>
    </row>
    <row r="67" spans="1:10" hidden="1">
      <c r="A67" s="4" t="s">
        <v>857</v>
      </c>
      <c r="B67" s="4" t="s">
        <v>784</v>
      </c>
      <c r="C67" s="4" t="s">
        <v>857</v>
      </c>
      <c r="D67" s="4"/>
      <c r="E67" s="4" t="s">
        <v>773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 hidden="1">
      <c r="A68" s="4" t="s">
        <v>860</v>
      </c>
      <c r="B68" s="4" t="s">
        <v>786</v>
      </c>
      <c r="C68" s="4" t="s">
        <v>857</v>
      </c>
      <c r="D68" s="4"/>
      <c r="E68" s="4" t="s">
        <v>789</v>
      </c>
      <c r="F68" s="4" t="s">
        <v>791</v>
      </c>
      <c r="G68" s="4" t="s">
        <v>787</v>
      </c>
      <c r="H68" s="4" t="s">
        <v>790</v>
      </c>
      <c r="I68" s="4"/>
      <c r="J68" s="32">
        <f>COUNTIF(TableFields[Field],Columns[[#This Row],[Column]])</f>
        <v>0</v>
      </c>
    </row>
    <row r="69" spans="1:10" hidden="1">
      <c r="A69" s="4" t="s">
        <v>861</v>
      </c>
      <c r="B69" s="4" t="s">
        <v>783</v>
      </c>
      <c r="C69" s="4" t="s">
        <v>769</v>
      </c>
      <c r="D69" s="4" t="s">
        <v>769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hidden="1">
      <c r="A70" s="4" t="s">
        <v>863</v>
      </c>
      <c r="B70" s="4" t="s">
        <v>799</v>
      </c>
      <c r="C70" s="4" t="s">
        <v>864</v>
      </c>
      <c r="D70" s="4">
        <v>30</v>
      </c>
      <c r="E70" s="4" t="s">
        <v>773</v>
      </c>
      <c r="F70" s="4" t="s">
        <v>865</v>
      </c>
      <c r="G70" s="4"/>
      <c r="H70" s="4"/>
      <c r="I70" s="4"/>
      <c r="J70" s="32">
        <f>COUNTIF(TableFields[Field],Columns[[#This Row],[Column]])</f>
        <v>1</v>
      </c>
    </row>
    <row r="71" spans="1:10" hidden="1">
      <c r="A71" s="4" t="s">
        <v>866</v>
      </c>
      <c r="B71" s="4" t="s">
        <v>829</v>
      </c>
      <c r="C71" s="4" t="s">
        <v>866</v>
      </c>
      <c r="D71" s="4" t="s">
        <v>867</v>
      </c>
      <c r="E71" s="4" t="s">
        <v>868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 hidden="1">
      <c r="A72" s="4" t="s">
        <v>869</v>
      </c>
      <c r="B72" s="4" t="s">
        <v>771</v>
      </c>
      <c r="C72" s="4" t="s">
        <v>870</v>
      </c>
      <c r="D72" s="4">
        <v>15</v>
      </c>
      <c r="E72" s="4" t="s">
        <v>773</v>
      </c>
      <c r="F72" s="4" t="s">
        <v>772</v>
      </c>
      <c r="G72" s="4"/>
      <c r="H72" s="4"/>
      <c r="I72" s="4"/>
      <c r="J72" s="32">
        <f>COUNTIF(TableFields[Field],Columns[[#This Row],[Column]])</f>
        <v>0</v>
      </c>
    </row>
    <row r="73" spans="1:10" hidden="1">
      <c r="A73" s="4" t="s">
        <v>871</v>
      </c>
      <c r="B73" s="4" t="s">
        <v>786</v>
      </c>
      <c r="C73" s="4" t="s">
        <v>870</v>
      </c>
      <c r="D73" s="4"/>
      <c r="E73" s="4" t="s">
        <v>872</v>
      </c>
      <c r="F73" s="4" t="s">
        <v>873</v>
      </c>
      <c r="G73" s="4" t="s">
        <v>787</v>
      </c>
      <c r="H73" s="4" t="s">
        <v>790</v>
      </c>
      <c r="I73" s="4"/>
      <c r="J73" s="32">
        <f>COUNTIF(TableFields[Field],Columns[[#This Row],[Column]])</f>
        <v>0</v>
      </c>
    </row>
    <row r="74" spans="1:10" hidden="1">
      <c r="A74" s="4" t="s">
        <v>874</v>
      </c>
      <c r="B74" s="4" t="s">
        <v>879</v>
      </c>
      <c r="C74" s="4" t="s">
        <v>875</v>
      </c>
      <c r="D74" s="4"/>
      <c r="E74" s="4" t="s">
        <v>831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 hidden="1">
      <c r="A75" s="4" t="s">
        <v>880</v>
      </c>
      <c r="B75" s="4" t="s">
        <v>775</v>
      </c>
      <c r="C75" s="4" t="s">
        <v>880</v>
      </c>
      <c r="D75" s="4" t="s">
        <v>883</v>
      </c>
      <c r="E75" s="4" t="s">
        <v>884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hidden="1">
      <c r="A76" s="4" t="s">
        <v>885</v>
      </c>
      <c r="B76" s="4" t="s">
        <v>829</v>
      </c>
      <c r="C76" s="4" t="s">
        <v>885</v>
      </c>
      <c r="D76" s="4" t="s">
        <v>882</v>
      </c>
      <c r="E76" s="4" t="s">
        <v>831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 hidden="1">
      <c r="A77" s="4" t="s">
        <v>881</v>
      </c>
      <c r="B77" s="5" t="s">
        <v>775</v>
      </c>
      <c r="C77" s="4" t="s">
        <v>881</v>
      </c>
      <c r="D77" s="4" t="s">
        <v>883</v>
      </c>
      <c r="E77" s="4" t="s">
        <v>884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 hidden="1">
      <c r="A78" s="4" t="s">
        <v>886</v>
      </c>
      <c r="B78" s="4" t="s">
        <v>829</v>
      </c>
      <c r="C78" s="4" t="s">
        <v>886</v>
      </c>
      <c r="D78" s="4" t="s">
        <v>882</v>
      </c>
      <c r="E78" s="4" t="s">
        <v>831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hidden="1">
      <c r="A79" s="4" t="s">
        <v>887</v>
      </c>
      <c r="B79" s="4" t="s">
        <v>771</v>
      </c>
      <c r="C79" s="4" t="s">
        <v>887</v>
      </c>
      <c r="D79" s="4">
        <v>5</v>
      </c>
      <c r="E79" s="4" t="s">
        <v>773</v>
      </c>
      <c r="F79" s="4" t="s">
        <v>772</v>
      </c>
      <c r="G79" s="4"/>
      <c r="H79" s="4"/>
      <c r="I79" s="4"/>
      <c r="J79" s="32">
        <f>COUNTIF(TableFields[Field],Columns[[#This Row],[Column]])</f>
        <v>2</v>
      </c>
    </row>
    <row r="80" spans="1:10" hidden="1">
      <c r="A80" s="4" t="s">
        <v>888</v>
      </c>
      <c r="B80" s="4" t="s">
        <v>771</v>
      </c>
      <c r="C80" s="4" t="s">
        <v>888</v>
      </c>
      <c r="D80" s="4">
        <v>6</v>
      </c>
      <c r="E80" s="4" t="s">
        <v>773</v>
      </c>
      <c r="F80" s="4" t="s">
        <v>772</v>
      </c>
      <c r="G80" s="4"/>
      <c r="H80" s="4"/>
      <c r="I80" s="4"/>
      <c r="J80" s="32">
        <f>COUNTIF(TableFields[Field],Columns[[#This Row],[Column]])</f>
        <v>1</v>
      </c>
    </row>
    <row r="81" spans="1:10" hidden="1">
      <c r="A81" s="4" t="s">
        <v>895</v>
      </c>
      <c r="B81" s="4" t="s">
        <v>879</v>
      </c>
      <c r="C81" s="4" t="s">
        <v>895</v>
      </c>
      <c r="D81" s="4"/>
      <c r="E81" s="4" t="s">
        <v>839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 hidden="1">
      <c r="A82" s="4" t="s">
        <v>898</v>
      </c>
      <c r="B82" s="4" t="s">
        <v>775</v>
      </c>
      <c r="C82" s="4" t="s">
        <v>35</v>
      </c>
      <c r="D82" s="4" t="s">
        <v>899</v>
      </c>
      <c r="E82" s="4" t="s">
        <v>900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901</v>
      </c>
      <c r="B83" s="4" t="s">
        <v>783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1</v>
      </c>
    </row>
    <row r="84" spans="1:10">
      <c r="A84" s="4" t="s">
        <v>912</v>
      </c>
      <c r="B84" s="4" t="s">
        <v>795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 hidden="1">
      <c r="A85" s="4" t="s">
        <v>903</v>
      </c>
      <c r="B85" s="4" t="s">
        <v>843</v>
      </c>
      <c r="C85" s="4" t="s">
        <v>904</v>
      </c>
      <c r="D85" s="4"/>
      <c r="E85" s="4" t="s">
        <v>773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hidden="1">
      <c r="A86" s="4" t="s">
        <v>905</v>
      </c>
      <c r="B86" s="4" t="s">
        <v>843</v>
      </c>
      <c r="C86" s="4" t="s">
        <v>906</v>
      </c>
      <c r="D86" s="4"/>
      <c r="E86" s="4" t="s">
        <v>773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 hidden="1">
      <c r="A87" s="4" t="s">
        <v>907</v>
      </c>
      <c r="B87" s="4" t="s">
        <v>775</v>
      </c>
      <c r="C87" s="4" t="s">
        <v>778</v>
      </c>
      <c r="D87" s="4" t="s">
        <v>908</v>
      </c>
      <c r="E87" s="4" t="s">
        <v>909</v>
      </c>
      <c r="F87" s="4" t="s">
        <v>773</v>
      </c>
      <c r="G87" s="4"/>
      <c r="H87" s="4"/>
      <c r="I87" s="4"/>
      <c r="J87" s="58">
        <f>COUNTIF(TableFields[Field],Columns[[#This Row],[Column]])</f>
        <v>1</v>
      </c>
    </row>
    <row r="88" spans="1:10" hidden="1">
      <c r="A88" s="4" t="s">
        <v>913</v>
      </c>
      <c r="B88" s="4" t="s">
        <v>783</v>
      </c>
      <c r="C88" s="4" t="s">
        <v>914</v>
      </c>
      <c r="D88" s="4" t="s">
        <v>910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 hidden="1">
      <c r="A89" s="4" t="s">
        <v>915</v>
      </c>
      <c r="B89" s="4" t="s">
        <v>829</v>
      </c>
      <c r="C89" s="4" t="s">
        <v>915</v>
      </c>
      <c r="D89" s="4" t="s">
        <v>830</v>
      </c>
      <c r="E89" s="4" t="s">
        <v>831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hidden="1">
      <c r="A90" s="4" t="s">
        <v>916</v>
      </c>
      <c r="B90" s="4" t="s">
        <v>829</v>
      </c>
      <c r="C90" s="4" t="s">
        <v>916</v>
      </c>
      <c r="D90" s="4" t="s">
        <v>830</v>
      </c>
      <c r="E90" s="4" t="s">
        <v>831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hidden="1">
      <c r="A91" s="4" t="s">
        <v>917</v>
      </c>
      <c r="B91" s="4" t="s">
        <v>771</v>
      </c>
      <c r="C91" s="4" t="s">
        <v>917</v>
      </c>
      <c r="D91" s="4">
        <v>5</v>
      </c>
      <c r="E91" s="4" t="s">
        <v>773</v>
      </c>
      <c r="F91" s="4" t="s">
        <v>772</v>
      </c>
      <c r="G91" s="4"/>
      <c r="H91" s="4"/>
      <c r="I91" s="4"/>
      <c r="J91" s="58">
        <f>COUNTIF(TableFields[Field],Columns[[#This Row],[Column]])</f>
        <v>2</v>
      </c>
    </row>
    <row r="92" spans="1:10" hidden="1">
      <c r="A92" s="4" t="s">
        <v>870</v>
      </c>
      <c r="B92" s="4" t="s">
        <v>771</v>
      </c>
      <c r="C92" s="4" t="s">
        <v>870</v>
      </c>
      <c r="D92" s="4">
        <v>5</v>
      </c>
      <c r="E92" s="4" t="s">
        <v>773</v>
      </c>
      <c r="F92" s="4" t="s">
        <v>772</v>
      </c>
      <c r="G92" s="4"/>
      <c r="H92" s="4"/>
      <c r="I92" s="4"/>
      <c r="J92" s="58">
        <f>COUNTIF(TableFields[Field],Columns[[#This Row],[Column]])</f>
        <v>2</v>
      </c>
    </row>
    <row r="93" spans="1:10" hidden="1">
      <c r="A93" s="4" t="s">
        <v>919</v>
      </c>
      <c r="B93" s="4" t="s">
        <v>795</v>
      </c>
      <c r="C93" s="4" t="s">
        <v>920</v>
      </c>
      <c r="D93" s="4" t="s">
        <v>910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 hidden="1">
      <c r="A94" s="4" t="s">
        <v>921</v>
      </c>
      <c r="B94" s="4" t="s">
        <v>795</v>
      </c>
      <c r="C94" s="4" t="s">
        <v>922</v>
      </c>
      <c r="D94" s="4" t="s">
        <v>910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923</v>
      </c>
      <c r="B95" s="4" t="s">
        <v>795</v>
      </c>
      <c r="C95" s="4" t="s">
        <v>925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 hidden="1">
      <c r="A96" s="4" t="s">
        <v>924</v>
      </c>
      <c r="B96" s="4" t="s">
        <v>844</v>
      </c>
      <c r="C96" s="4" t="s">
        <v>926</v>
      </c>
      <c r="D96" s="4"/>
      <c r="E96" s="4" t="s">
        <v>773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hidden="1">
      <c r="A97" s="4" t="s">
        <v>927</v>
      </c>
      <c r="B97" s="4" t="s">
        <v>829</v>
      </c>
      <c r="C97" s="4" t="s">
        <v>927</v>
      </c>
      <c r="D97" s="4" t="s">
        <v>830</v>
      </c>
      <c r="E97" s="4" t="s">
        <v>831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hidden="1">
      <c r="A98" s="4" t="s">
        <v>929</v>
      </c>
      <c r="B98" s="4" t="s">
        <v>771</v>
      </c>
      <c r="C98" s="4" t="s">
        <v>929</v>
      </c>
      <c r="D98" s="4">
        <v>15</v>
      </c>
      <c r="E98" s="4" t="s">
        <v>773</v>
      </c>
      <c r="F98" s="4" t="s">
        <v>772</v>
      </c>
      <c r="G98" s="4"/>
      <c r="H98" s="4"/>
      <c r="I98" s="4"/>
      <c r="J98" s="58">
        <f>COUNTIF(TableFields[Field],Columns[[#This Row],[Column]])</f>
        <v>1</v>
      </c>
    </row>
    <row r="99" spans="1:10" hidden="1">
      <c r="A99" s="4" t="s">
        <v>930</v>
      </c>
      <c r="B99" s="4" t="s">
        <v>829</v>
      </c>
      <c r="C99" s="4" t="s">
        <v>930</v>
      </c>
      <c r="D99" s="4" t="s">
        <v>882</v>
      </c>
      <c r="E99" s="4" t="s">
        <v>831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hidden="1">
      <c r="A100" s="4" t="s">
        <v>931</v>
      </c>
      <c r="B100" s="4" t="s">
        <v>771</v>
      </c>
      <c r="C100" s="4" t="s">
        <v>932</v>
      </c>
      <c r="D100" s="4">
        <v>15</v>
      </c>
      <c r="E100" s="4" t="s">
        <v>773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 hidden="1">
      <c r="A101" s="4" t="s">
        <v>933</v>
      </c>
      <c r="B101" s="4" t="s">
        <v>775</v>
      </c>
      <c r="C101" s="4" t="s">
        <v>915</v>
      </c>
      <c r="D101" s="4" t="s">
        <v>956</v>
      </c>
      <c r="E101" s="4" t="s">
        <v>773</v>
      </c>
      <c r="F101" s="4" t="s">
        <v>960</v>
      </c>
      <c r="G101" s="4"/>
      <c r="H101" s="4"/>
      <c r="I101" s="4"/>
      <c r="J101" s="58">
        <f>COUNTIF(TableFields[Field],Columns[[#This Row],[Column]])</f>
        <v>1</v>
      </c>
    </row>
    <row r="102" spans="1:10" hidden="1">
      <c r="A102" s="4" t="s">
        <v>934</v>
      </c>
      <c r="B102" s="4" t="s">
        <v>775</v>
      </c>
      <c r="C102" s="4" t="s">
        <v>958</v>
      </c>
      <c r="D102" s="4" t="s">
        <v>957</v>
      </c>
      <c r="E102" s="4" t="s">
        <v>773</v>
      </c>
      <c r="F102" s="4" t="s">
        <v>961</v>
      </c>
      <c r="G102" s="4"/>
      <c r="H102" s="4"/>
      <c r="I102" s="4"/>
      <c r="J102" s="58">
        <f>COUNTIF(TableFields[Field],Columns[[#This Row],[Column]])</f>
        <v>1</v>
      </c>
    </row>
    <row r="103" spans="1:10" hidden="1">
      <c r="A103" s="4" t="s">
        <v>936</v>
      </c>
      <c r="B103" s="4" t="s">
        <v>775</v>
      </c>
      <c r="C103" s="4" t="s">
        <v>935</v>
      </c>
      <c r="D103" s="4" t="s">
        <v>956</v>
      </c>
      <c r="E103" s="4" t="s">
        <v>773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 hidden="1">
      <c r="A104" s="4" t="s">
        <v>937</v>
      </c>
      <c r="B104" s="4" t="s">
        <v>795</v>
      </c>
      <c r="C104" s="4" t="s">
        <v>928</v>
      </c>
      <c r="D104" s="4" t="s">
        <v>915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 hidden="1">
      <c r="A105" s="4" t="s">
        <v>938</v>
      </c>
      <c r="B105" s="4" t="s">
        <v>775</v>
      </c>
      <c r="C105" s="4" t="s">
        <v>959</v>
      </c>
      <c r="D105" s="4" t="s">
        <v>956</v>
      </c>
      <c r="E105" s="4" t="s">
        <v>773</v>
      </c>
      <c r="F105" s="4" t="s">
        <v>960</v>
      </c>
      <c r="G105" s="4"/>
      <c r="H105" s="4"/>
      <c r="I105" s="4"/>
      <c r="J105" s="58">
        <f>COUNTIF(TableFields[Field],Columns[[#This Row],[Column]])</f>
        <v>1</v>
      </c>
    </row>
    <row r="106" spans="1:10" hidden="1">
      <c r="A106" s="4" t="s">
        <v>939</v>
      </c>
      <c r="B106" s="4" t="s">
        <v>775</v>
      </c>
      <c r="C106" s="4" t="s">
        <v>949</v>
      </c>
      <c r="D106" s="4" t="s">
        <v>950</v>
      </c>
      <c r="E106" s="4" t="s">
        <v>773</v>
      </c>
      <c r="F106" s="4" t="s">
        <v>953</v>
      </c>
      <c r="G106" s="4"/>
      <c r="H106" s="4"/>
      <c r="I106" s="4"/>
      <c r="J106" s="58">
        <f>COUNTIF(TableFields[Field],Columns[[#This Row],[Column]])</f>
        <v>1</v>
      </c>
    </row>
    <row r="107" spans="1:10" hidden="1">
      <c r="A107" s="4" t="s">
        <v>940</v>
      </c>
      <c r="B107" s="4" t="s">
        <v>775</v>
      </c>
      <c r="C107" s="4" t="s">
        <v>948</v>
      </c>
      <c r="D107" s="4" t="s">
        <v>950</v>
      </c>
      <c r="E107" s="4" t="s">
        <v>773</v>
      </c>
      <c r="F107" s="4" t="s">
        <v>953</v>
      </c>
      <c r="G107" s="4"/>
      <c r="H107" s="4"/>
      <c r="I107" s="4"/>
      <c r="J107" s="58">
        <f>COUNTIF(TableFields[Field],Columns[[#This Row],[Column]])</f>
        <v>1</v>
      </c>
    </row>
    <row r="108" spans="1:10" hidden="1">
      <c r="A108" s="4" t="s">
        <v>941</v>
      </c>
      <c r="B108" s="4" t="s">
        <v>775</v>
      </c>
      <c r="C108" s="4" t="s">
        <v>947</v>
      </c>
      <c r="D108" s="4" t="s">
        <v>951</v>
      </c>
      <c r="E108" s="4" t="s">
        <v>773</v>
      </c>
      <c r="F108" s="4" t="s">
        <v>955</v>
      </c>
      <c r="G108" s="4"/>
      <c r="H108" s="4"/>
      <c r="I108" s="4"/>
      <c r="J108" s="58">
        <f>COUNTIF(TableFields[Field],Columns[[#This Row],[Column]])</f>
        <v>1</v>
      </c>
    </row>
    <row r="109" spans="1:10" hidden="1">
      <c r="A109" s="4" t="s">
        <v>942</v>
      </c>
      <c r="B109" s="4" t="s">
        <v>775</v>
      </c>
      <c r="C109" s="4" t="s">
        <v>946</v>
      </c>
      <c r="D109" s="4" t="s">
        <v>950</v>
      </c>
      <c r="E109" s="4" t="s">
        <v>773</v>
      </c>
      <c r="F109" s="4" t="s">
        <v>953</v>
      </c>
      <c r="G109" s="4"/>
      <c r="H109" s="4"/>
      <c r="I109" s="4"/>
      <c r="J109" s="58">
        <f>COUNTIF(TableFields[Field],Columns[[#This Row],[Column]])</f>
        <v>1</v>
      </c>
    </row>
    <row r="110" spans="1:10" hidden="1">
      <c r="A110" s="4" t="s">
        <v>943</v>
      </c>
      <c r="B110" s="4" t="s">
        <v>775</v>
      </c>
      <c r="C110" s="4" t="s">
        <v>945</v>
      </c>
      <c r="D110" s="4" t="s">
        <v>952</v>
      </c>
      <c r="E110" s="4" t="s">
        <v>773</v>
      </c>
      <c r="F110" s="4" t="s">
        <v>954</v>
      </c>
      <c r="G110" s="4"/>
      <c r="H110" s="4"/>
      <c r="I110" s="4"/>
      <c r="J110" s="58">
        <f>COUNTIF(TableFields[Field],Columns[[#This Row],[Column]])</f>
        <v>1</v>
      </c>
    </row>
    <row r="111" spans="1:10" hidden="1">
      <c r="A111" s="4" t="s">
        <v>944</v>
      </c>
      <c r="B111" s="4" t="s">
        <v>771</v>
      </c>
      <c r="C111" s="4" t="s">
        <v>927</v>
      </c>
      <c r="D111" s="4">
        <v>15</v>
      </c>
      <c r="E111" s="4" t="s">
        <v>773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964</v>
      </c>
      <c r="B112" s="4" t="s">
        <v>795</v>
      </c>
      <c r="C112" s="4" t="s">
        <v>850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 hidden="1">
      <c r="A113" s="4" t="s">
        <v>966</v>
      </c>
      <c r="B113" s="4" t="s">
        <v>775</v>
      </c>
      <c r="C113" s="4" t="s">
        <v>965</v>
      </c>
      <c r="D113" s="4" t="s">
        <v>967</v>
      </c>
      <c r="E113" s="4" t="s">
        <v>773</v>
      </c>
      <c r="F113" s="4" t="s">
        <v>968</v>
      </c>
      <c r="G113" s="4"/>
      <c r="H113" s="4"/>
      <c r="I113" s="4"/>
      <c r="J113" s="58">
        <f>COUNTIF(TableFields[Field],Columns[[#This Row],[Column]])</f>
        <v>1</v>
      </c>
    </row>
    <row r="114" spans="1:10" hidden="1">
      <c r="A114" s="4" t="s">
        <v>969</v>
      </c>
      <c r="B114" s="4" t="s">
        <v>795</v>
      </c>
      <c r="C114" s="4" t="s">
        <v>970</v>
      </c>
      <c r="D114" s="4" t="s">
        <v>962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 hidden="1">
      <c r="A115" s="4" t="s">
        <v>971</v>
      </c>
      <c r="B115" s="4" t="s">
        <v>829</v>
      </c>
      <c r="C115" s="4" t="s">
        <v>971</v>
      </c>
      <c r="D115" s="4" t="s">
        <v>830</v>
      </c>
      <c r="E115" s="4" t="s">
        <v>831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 hidden="1">
      <c r="A116" s="4" t="s">
        <v>972</v>
      </c>
      <c r="B116" s="4" t="s">
        <v>783</v>
      </c>
      <c r="C116" s="4" t="s">
        <v>915</v>
      </c>
      <c r="D116" s="4" t="s">
        <v>915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 hidden="1">
      <c r="A117" s="2" t="s">
        <v>1277</v>
      </c>
      <c r="B117" s="2" t="s">
        <v>799</v>
      </c>
      <c r="C117" s="2" t="s">
        <v>1277</v>
      </c>
      <c r="D117" s="2">
        <v>200</v>
      </c>
      <c r="E117" s="2" t="s">
        <v>773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 hidden="1">
      <c r="A118" s="4" t="s">
        <v>973</v>
      </c>
      <c r="B118" s="4" t="s">
        <v>775</v>
      </c>
      <c r="C118" s="2" t="s">
        <v>1286</v>
      </c>
      <c r="D118" s="4" t="s">
        <v>974</v>
      </c>
      <c r="E118" s="5" t="s">
        <v>773</v>
      </c>
      <c r="F118" s="4" t="s">
        <v>975</v>
      </c>
      <c r="G118" s="4"/>
      <c r="H118" s="4"/>
      <c r="I118" s="4"/>
      <c r="J118" s="58">
        <f>COUNTIF(TableFields[Field],Columns[[#This Row],[Column]])</f>
        <v>1</v>
      </c>
    </row>
    <row r="119" spans="1:10" hidden="1">
      <c r="A119" s="4" t="s">
        <v>976</v>
      </c>
      <c r="B119" s="4" t="s">
        <v>775</v>
      </c>
      <c r="C119" s="2" t="s">
        <v>1287</v>
      </c>
      <c r="D119" s="4" t="s">
        <v>977</v>
      </c>
      <c r="E119" s="4" t="s">
        <v>773</v>
      </c>
      <c r="F119" s="4" t="s">
        <v>978</v>
      </c>
      <c r="G119" s="4"/>
      <c r="H119" s="4"/>
      <c r="I119" s="4"/>
      <c r="J119" s="58">
        <f>COUNTIF(TableFields[Field],Columns[[#This Row],[Column]])</f>
        <v>1</v>
      </c>
    </row>
    <row r="120" spans="1:10" hidden="1">
      <c r="A120" s="4" t="s">
        <v>979</v>
      </c>
      <c r="B120" s="4" t="s">
        <v>829</v>
      </c>
      <c r="C120" s="4" t="s">
        <v>980</v>
      </c>
      <c r="D120" s="4" t="s">
        <v>830</v>
      </c>
      <c r="E120" s="2" t="s">
        <v>831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 hidden="1">
      <c r="A121" s="2" t="s">
        <v>1278</v>
      </c>
      <c r="B121" s="2" t="s">
        <v>771</v>
      </c>
      <c r="C121" s="2" t="s">
        <v>1282</v>
      </c>
      <c r="D121" s="2">
        <v>15</v>
      </c>
      <c r="E121" s="2" t="s">
        <v>773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 hidden="1">
      <c r="A122" s="2" t="s">
        <v>1279</v>
      </c>
      <c r="B122" s="2" t="s">
        <v>771</v>
      </c>
      <c r="C122" s="2" t="s">
        <v>1283</v>
      </c>
      <c r="D122" s="2">
        <v>15</v>
      </c>
      <c r="E122" s="2" t="s">
        <v>773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 hidden="1">
      <c r="A123" s="2" t="s">
        <v>1280</v>
      </c>
      <c r="B123" s="2" t="s">
        <v>771</v>
      </c>
      <c r="C123" s="2" t="s">
        <v>1284</v>
      </c>
      <c r="D123" s="2">
        <v>15</v>
      </c>
      <c r="E123" s="2" t="s">
        <v>773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 hidden="1">
      <c r="A124" s="2" t="s">
        <v>1281</v>
      </c>
      <c r="B124" s="2" t="s">
        <v>879</v>
      </c>
      <c r="C124" s="2" t="s">
        <v>1285</v>
      </c>
      <c r="D124" s="2"/>
      <c r="E124" s="2" t="s">
        <v>839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 hidden="1">
      <c r="A125" s="4" t="s">
        <v>982</v>
      </c>
      <c r="B125" s="4" t="s">
        <v>795</v>
      </c>
      <c r="C125" s="4" t="s">
        <v>984</v>
      </c>
      <c r="D125" s="4" t="s">
        <v>915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 hidden="1">
      <c r="A126" s="4" t="s">
        <v>983</v>
      </c>
      <c r="B126" s="4" t="s">
        <v>795</v>
      </c>
      <c r="C126" s="4" t="s">
        <v>985</v>
      </c>
      <c r="D126" s="4" t="s">
        <v>915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 hidden="1">
      <c r="A127" s="5" t="s">
        <v>986</v>
      </c>
      <c r="B127" s="5" t="s">
        <v>771</v>
      </c>
      <c r="C127" s="5" t="s">
        <v>987</v>
      </c>
      <c r="D127" s="5">
        <v>5</v>
      </c>
      <c r="E127" s="5" t="s">
        <v>773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 hidden="1">
      <c r="A128" s="5" t="s">
        <v>988</v>
      </c>
      <c r="B128" s="5" t="s">
        <v>771</v>
      </c>
      <c r="C128" s="5" t="s">
        <v>989</v>
      </c>
      <c r="D128" s="5">
        <v>5</v>
      </c>
      <c r="E128" s="5" t="s">
        <v>773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 hidden="1">
      <c r="A129" s="5" t="s">
        <v>990</v>
      </c>
      <c r="B129" s="5" t="s">
        <v>771</v>
      </c>
      <c r="C129" s="5" t="s">
        <v>991</v>
      </c>
      <c r="D129" s="5">
        <v>5</v>
      </c>
      <c r="E129" s="5" t="s">
        <v>773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 hidden="1">
      <c r="A130" s="5" t="s">
        <v>992</v>
      </c>
      <c r="B130" s="5" t="s">
        <v>771</v>
      </c>
      <c r="C130" s="5" t="s">
        <v>993</v>
      </c>
      <c r="D130" s="5">
        <v>5</v>
      </c>
      <c r="E130" s="5" t="s">
        <v>773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 hidden="1">
      <c r="A131" s="5" t="s">
        <v>994</v>
      </c>
      <c r="B131" s="5" t="s">
        <v>771</v>
      </c>
      <c r="C131" s="5" t="s">
        <v>995</v>
      </c>
      <c r="D131" s="5">
        <v>20</v>
      </c>
      <c r="E131" s="5" t="s">
        <v>773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 hidden="1">
      <c r="A132" s="5" t="s">
        <v>996</v>
      </c>
      <c r="B132" s="5" t="s">
        <v>829</v>
      </c>
      <c r="C132" s="5" t="s">
        <v>997</v>
      </c>
      <c r="D132" s="5" t="s">
        <v>1032</v>
      </c>
      <c r="E132" s="5" t="s">
        <v>773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 hidden="1">
      <c r="A133" s="5" t="s">
        <v>998</v>
      </c>
      <c r="B133" s="5" t="s">
        <v>829</v>
      </c>
      <c r="C133" s="5" t="s">
        <v>999</v>
      </c>
      <c r="D133" s="5" t="s">
        <v>1032</v>
      </c>
      <c r="E133" s="5" t="s">
        <v>773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 hidden="1">
      <c r="A134" s="5" t="s">
        <v>1000</v>
      </c>
      <c r="B134" s="5" t="s">
        <v>843</v>
      </c>
      <c r="C134" s="5" t="s">
        <v>1001</v>
      </c>
      <c r="D134" s="5"/>
      <c r="E134" s="5" t="s">
        <v>773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 hidden="1">
      <c r="A135" s="5" t="s">
        <v>1002</v>
      </c>
      <c r="B135" s="5" t="s">
        <v>771</v>
      </c>
      <c r="C135" s="5" t="s">
        <v>1003</v>
      </c>
      <c r="D135" s="5">
        <v>5</v>
      </c>
      <c r="E135" s="5" t="s">
        <v>773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 hidden="1">
      <c r="A136" s="5" t="s">
        <v>1004</v>
      </c>
      <c r="B136" s="5" t="s">
        <v>771</v>
      </c>
      <c r="C136" s="5" t="s">
        <v>1005</v>
      </c>
      <c r="D136" s="5">
        <v>5</v>
      </c>
      <c r="E136" s="5" t="s">
        <v>773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 hidden="1">
      <c r="A137" s="5" t="s">
        <v>1006</v>
      </c>
      <c r="B137" s="5" t="s">
        <v>771</v>
      </c>
      <c r="C137" s="5" t="s">
        <v>1007</v>
      </c>
      <c r="D137" s="5">
        <v>15</v>
      </c>
      <c r="E137" s="5" t="s">
        <v>773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 hidden="1">
      <c r="A138" s="5" t="s">
        <v>1008</v>
      </c>
      <c r="B138" s="5" t="s">
        <v>799</v>
      </c>
      <c r="C138" s="5" t="s">
        <v>1031</v>
      </c>
      <c r="D138" s="5">
        <v>60</v>
      </c>
      <c r="E138" s="5" t="s">
        <v>773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 hidden="1">
      <c r="A139" s="5" t="s">
        <v>1009</v>
      </c>
      <c r="B139" s="5" t="s">
        <v>843</v>
      </c>
      <c r="C139" s="5" t="s">
        <v>1010</v>
      </c>
      <c r="D139" s="5"/>
      <c r="E139" s="5" t="s">
        <v>773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 hidden="1">
      <c r="A140" s="5" t="s">
        <v>1011</v>
      </c>
      <c r="B140" s="5" t="s">
        <v>843</v>
      </c>
      <c r="C140" s="5" t="s">
        <v>1012</v>
      </c>
      <c r="D140" s="5"/>
      <c r="E140" s="5" t="s">
        <v>773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 hidden="1">
      <c r="A141" s="5" t="s">
        <v>1013</v>
      </c>
      <c r="B141" s="5" t="s">
        <v>829</v>
      </c>
      <c r="C141" s="5" t="s">
        <v>1014</v>
      </c>
      <c r="D141" s="5" t="s">
        <v>830</v>
      </c>
      <c r="E141" s="5" t="s">
        <v>831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 hidden="1">
      <c r="A142" s="5" t="s">
        <v>1015</v>
      </c>
      <c r="B142" s="5" t="s">
        <v>829</v>
      </c>
      <c r="C142" s="5" t="s">
        <v>1016</v>
      </c>
      <c r="D142" s="5" t="s">
        <v>867</v>
      </c>
      <c r="E142" s="5" t="s">
        <v>839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 hidden="1">
      <c r="A143" s="5" t="s">
        <v>1017</v>
      </c>
      <c r="B143" s="5" t="s">
        <v>775</v>
      </c>
      <c r="C143" s="5" t="s">
        <v>1018</v>
      </c>
      <c r="D143" s="5" t="s">
        <v>1033</v>
      </c>
      <c r="E143" s="5" t="s">
        <v>1034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 hidden="1">
      <c r="A144" s="5" t="s">
        <v>1019</v>
      </c>
      <c r="B144" s="5" t="s">
        <v>775</v>
      </c>
      <c r="C144" s="5" t="s">
        <v>1020</v>
      </c>
      <c r="D144" s="5" t="s">
        <v>1035</v>
      </c>
      <c r="E144" s="5" t="s">
        <v>1036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 hidden="1">
      <c r="A145" s="5" t="s">
        <v>1029</v>
      </c>
      <c r="B145" s="5" t="s">
        <v>829</v>
      </c>
      <c r="C145" s="5" t="s">
        <v>1030</v>
      </c>
      <c r="D145" s="5" t="s">
        <v>1032</v>
      </c>
      <c r="E145" s="5" t="s">
        <v>839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 hidden="1">
      <c r="A146" s="5" t="s">
        <v>1037</v>
      </c>
      <c r="B146" s="5" t="s">
        <v>771</v>
      </c>
      <c r="C146" s="5" t="s">
        <v>1038</v>
      </c>
      <c r="D146" s="5">
        <v>15</v>
      </c>
      <c r="E146" s="5" t="s">
        <v>773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 hidden="1">
      <c r="A147" s="5" t="s">
        <v>1039</v>
      </c>
      <c r="B147" s="5" t="s">
        <v>771</v>
      </c>
      <c r="C147" s="5" t="s">
        <v>1040</v>
      </c>
      <c r="D147" s="5">
        <v>15</v>
      </c>
      <c r="E147" s="5" t="s">
        <v>773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 hidden="1">
      <c r="A148" s="5" t="s">
        <v>1041</v>
      </c>
      <c r="B148" s="5" t="s">
        <v>799</v>
      </c>
      <c r="C148" s="5" t="s">
        <v>1042</v>
      </c>
      <c r="D148" s="5">
        <v>60</v>
      </c>
      <c r="E148" s="5" t="s">
        <v>773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 hidden="1">
      <c r="A149" s="5" t="s">
        <v>1043</v>
      </c>
      <c r="B149" s="5" t="s">
        <v>843</v>
      </c>
      <c r="C149" s="5" t="s">
        <v>1044</v>
      </c>
      <c r="D149" s="5"/>
      <c r="E149" s="5" t="s">
        <v>773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 hidden="1">
      <c r="A150" s="5" t="s">
        <v>1045</v>
      </c>
      <c r="B150" s="5" t="s">
        <v>843</v>
      </c>
      <c r="C150" s="5" t="s">
        <v>1046</v>
      </c>
      <c r="D150" s="5"/>
      <c r="E150" s="5" t="s">
        <v>773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 hidden="1">
      <c r="A151" s="5" t="s">
        <v>1047</v>
      </c>
      <c r="B151" s="5" t="s">
        <v>843</v>
      </c>
      <c r="C151" s="5" t="s">
        <v>1048</v>
      </c>
      <c r="D151" s="5"/>
      <c r="E151" s="5" t="s">
        <v>773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 hidden="1">
      <c r="A152" s="5" t="s">
        <v>1049</v>
      </c>
      <c r="B152" s="5" t="s">
        <v>775</v>
      </c>
      <c r="C152" s="5" t="s">
        <v>1050</v>
      </c>
      <c r="D152" s="5" t="s">
        <v>1065</v>
      </c>
      <c r="E152" s="5" t="s">
        <v>1066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hidden="1">
      <c r="A153" s="5" t="s">
        <v>1027</v>
      </c>
      <c r="B153" s="5" t="s">
        <v>775</v>
      </c>
      <c r="C153" s="5" t="s">
        <v>1028</v>
      </c>
      <c r="D153" s="5" t="s">
        <v>956</v>
      </c>
      <c r="E153" s="5" t="s">
        <v>960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 hidden="1">
      <c r="A154" s="5" t="s">
        <v>1051</v>
      </c>
      <c r="B154" s="5" t="s">
        <v>775</v>
      </c>
      <c r="C154" s="5" t="s">
        <v>1052</v>
      </c>
      <c r="D154" s="5" t="s">
        <v>1067</v>
      </c>
      <c r="E154" s="5" t="s">
        <v>1070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hidden="1">
      <c r="A155" s="5" t="s">
        <v>1053</v>
      </c>
      <c r="B155" s="5" t="s">
        <v>843</v>
      </c>
      <c r="C155" s="5" t="s">
        <v>1054</v>
      </c>
      <c r="D155" s="5"/>
      <c r="E155" s="5" t="s">
        <v>773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hidden="1">
      <c r="A156" s="5" t="s">
        <v>1055</v>
      </c>
      <c r="B156" s="5" t="s">
        <v>771</v>
      </c>
      <c r="C156" s="5" t="s">
        <v>1056</v>
      </c>
      <c r="D156" s="5">
        <v>5</v>
      </c>
      <c r="E156" s="5" t="s">
        <v>773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 hidden="1">
      <c r="A157" s="5" t="s">
        <v>1057</v>
      </c>
      <c r="B157" s="5" t="s">
        <v>771</v>
      </c>
      <c r="C157" s="5" t="s">
        <v>1058</v>
      </c>
      <c r="D157" s="5">
        <v>5</v>
      </c>
      <c r="E157" s="5" t="s">
        <v>773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 hidden="1">
      <c r="A158" s="5" t="s">
        <v>1059</v>
      </c>
      <c r="B158" s="5" t="s">
        <v>771</v>
      </c>
      <c r="C158" s="5" t="s">
        <v>1060</v>
      </c>
      <c r="D158" s="5">
        <v>5</v>
      </c>
      <c r="E158" s="5" t="s">
        <v>773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 hidden="1">
      <c r="A159" s="5" t="s">
        <v>1061</v>
      </c>
      <c r="B159" s="5" t="s">
        <v>771</v>
      </c>
      <c r="C159" s="5" t="s">
        <v>1062</v>
      </c>
      <c r="D159" s="5">
        <v>5</v>
      </c>
      <c r="E159" s="5" t="s">
        <v>773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 hidden="1">
      <c r="A160" s="5" t="s">
        <v>1063</v>
      </c>
      <c r="B160" s="5" t="s">
        <v>771</v>
      </c>
      <c r="C160" s="5" t="s">
        <v>1064</v>
      </c>
      <c r="D160" s="5">
        <v>20</v>
      </c>
      <c r="E160" s="5" t="s">
        <v>773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 hidden="1">
      <c r="A161" s="5" t="s">
        <v>1072</v>
      </c>
      <c r="B161" s="5" t="s">
        <v>829</v>
      </c>
      <c r="C161" s="5" t="s">
        <v>1073</v>
      </c>
      <c r="D161" s="5" t="s">
        <v>1071</v>
      </c>
      <c r="E161" s="5" t="s">
        <v>773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hidden="1">
      <c r="A162" s="5" t="s">
        <v>1074</v>
      </c>
      <c r="B162" s="5" t="s">
        <v>799</v>
      </c>
      <c r="C162" s="5" t="s">
        <v>1075</v>
      </c>
      <c r="D162" s="5">
        <v>60</v>
      </c>
      <c r="E162" s="5" t="s">
        <v>773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hidden="1">
      <c r="A163" s="5" t="s">
        <v>1076</v>
      </c>
      <c r="B163" s="5" t="s">
        <v>843</v>
      </c>
      <c r="C163" s="5" t="s">
        <v>1077</v>
      </c>
      <c r="D163" s="5"/>
      <c r="E163" s="5" t="s">
        <v>773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hidden="1">
      <c r="A164" s="5" t="s">
        <v>1078</v>
      </c>
      <c r="B164" s="5" t="s">
        <v>799</v>
      </c>
      <c r="C164" s="5" t="s">
        <v>1079</v>
      </c>
      <c r="D164" s="5">
        <v>255</v>
      </c>
      <c r="E164" s="5" t="s">
        <v>773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hidden="1">
      <c r="A165" s="5" t="s">
        <v>1080</v>
      </c>
      <c r="B165" s="5" t="s">
        <v>799</v>
      </c>
      <c r="C165" s="5" t="s">
        <v>1081</v>
      </c>
      <c r="D165" s="5">
        <v>255</v>
      </c>
      <c r="E165" s="5" t="s">
        <v>773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hidden="1">
      <c r="A166" s="5" t="s">
        <v>1082</v>
      </c>
      <c r="B166" s="5" t="s">
        <v>829</v>
      </c>
      <c r="C166" s="5" t="s">
        <v>1083</v>
      </c>
      <c r="D166" s="5" t="s">
        <v>1071</v>
      </c>
      <c r="E166" s="5" t="s">
        <v>773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hidden="1">
      <c r="A167" s="5" t="s">
        <v>1021</v>
      </c>
      <c r="B167" s="5" t="s">
        <v>775</v>
      </c>
      <c r="C167" s="5" t="s">
        <v>1022</v>
      </c>
      <c r="D167" s="5" t="s">
        <v>1065</v>
      </c>
      <c r="E167" s="5" t="s">
        <v>773</v>
      </c>
      <c r="F167" s="5" t="s">
        <v>1066</v>
      </c>
      <c r="G167" s="5"/>
      <c r="H167" s="5"/>
      <c r="I167" s="5"/>
      <c r="J167" s="32">
        <f>COUNTIF(TableFields[Field],Columns[[#This Row],[Column]])</f>
        <v>1</v>
      </c>
    </row>
    <row r="168" spans="1:10" hidden="1">
      <c r="A168" s="5" t="s">
        <v>1023</v>
      </c>
      <c r="B168" s="5" t="s">
        <v>775</v>
      </c>
      <c r="C168" s="5" t="s">
        <v>1024</v>
      </c>
      <c r="D168" s="5" t="s">
        <v>1084</v>
      </c>
      <c r="E168" s="5" t="s">
        <v>773</v>
      </c>
      <c r="F168" s="5" t="s">
        <v>1087</v>
      </c>
      <c r="G168" s="5"/>
      <c r="H168" s="5"/>
      <c r="I168" s="5"/>
      <c r="J168" s="32">
        <f>COUNTIF(TableFields[Field],Columns[[#This Row],[Column]])</f>
        <v>1</v>
      </c>
    </row>
    <row r="169" spans="1:10" hidden="1">
      <c r="A169" s="5" t="s">
        <v>1025</v>
      </c>
      <c r="B169" s="5" t="s">
        <v>775</v>
      </c>
      <c r="C169" s="5" t="s">
        <v>1026</v>
      </c>
      <c r="D169" s="5" t="s">
        <v>1085</v>
      </c>
      <c r="E169" s="5" t="s">
        <v>773</v>
      </c>
      <c r="F169" s="5" t="s">
        <v>1088</v>
      </c>
      <c r="G169" s="5"/>
      <c r="H169" s="5"/>
      <c r="I169" s="5"/>
      <c r="J169" s="32">
        <f>COUNTIF(TableFields[Field],Columns[[#This Row],[Column]])</f>
        <v>1</v>
      </c>
    </row>
    <row r="170" spans="1:10" hidden="1">
      <c r="A170" s="5" t="s">
        <v>1090</v>
      </c>
      <c r="B170" s="5" t="s">
        <v>771</v>
      </c>
      <c r="C170" s="5" t="s">
        <v>1091</v>
      </c>
      <c r="D170" s="5">
        <v>15</v>
      </c>
      <c r="E170" s="5" t="s">
        <v>773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hidden="1">
      <c r="A171" s="5" t="s">
        <v>1092</v>
      </c>
      <c r="B171" s="5" t="s">
        <v>775</v>
      </c>
      <c r="C171" s="5" t="s">
        <v>1093</v>
      </c>
      <c r="D171" s="5" t="s">
        <v>1094</v>
      </c>
      <c r="E171" s="5" t="s">
        <v>773</v>
      </c>
      <c r="F171" s="5" t="s">
        <v>1036</v>
      </c>
      <c r="G171" s="5"/>
      <c r="H171" s="5"/>
      <c r="I171" s="5"/>
      <c r="J171" s="32">
        <f>COUNTIF(TableFields[Field],Columns[[#This Row],[Column]])</f>
        <v>1</v>
      </c>
    </row>
    <row r="172" spans="1:10" hidden="1">
      <c r="A172" s="5" t="s">
        <v>1095</v>
      </c>
      <c r="B172" s="5" t="s">
        <v>829</v>
      </c>
      <c r="C172" s="5" t="s">
        <v>1096</v>
      </c>
      <c r="D172" s="5" t="s">
        <v>1032</v>
      </c>
      <c r="E172" s="5" t="s">
        <v>773</v>
      </c>
      <c r="F172" s="5" t="s">
        <v>1272</v>
      </c>
      <c r="G172" s="5"/>
      <c r="H172" s="5"/>
      <c r="I172" s="5"/>
      <c r="J172" s="32">
        <f>COUNTIF(TableFields[Field],Columns[[#This Row],[Column]])</f>
        <v>1</v>
      </c>
    </row>
    <row r="173" spans="1:10" hidden="1">
      <c r="A173" s="5" t="s">
        <v>1097</v>
      </c>
      <c r="B173" s="5" t="s">
        <v>829</v>
      </c>
      <c r="C173" s="5" t="s">
        <v>1098</v>
      </c>
      <c r="D173" s="5" t="s">
        <v>1032</v>
      </c>
      <c r="E173" s="5" t="s">
        <v>773</v>
      </c>
      <c r="F173" s="5" t="s">
        <v>1273</v>
      </c>
      <c r="G173" s="5"/>
      <c r="H173" s="5"/>
      <c r="I173" s="5"/>
      <c r="J173" s="32">
        <f>COUNTIF(TableFields[Field],Columns[[#This Row],[Column]])</f>
        <v>1</v>
      </c>
    </row>
    <row r="174" spans="1:10" hidden="1">
      <c r="A174" s="5" t="s">
        <v>1099</v>
      </c>
      <c r="B174" s="5" t="s">
        <v>829</v>
      </c>
      <c r="C174" s="5" t="s">
        <v>1100</v>
      </c>
      <c r="D174" s="5" t="s">
        <v>1032</v>
      </c>
      <c r="E174" s="5" t="s">
        <v>773</v>
      </c>
      <c r="F174" s="5" t="s">
        <v>1273</v>
      </c>
      <c r="G174" s="5"/>
      <c r="H174" s="5"/>
      <c r="I174" s="5"/>
      <c r="J174" s="32">
        <f>COUNTIF(TableFields[Field],Columns[[#This Row],[Column]])</f>
        <v>1</v>
      </c>
    </row>
    <row r="175" spans="1:10" hidden="1">
      <c r="A175" s="5" t="s">
        <v>1101</v>
      </c>
      <c r="B175" s="5" t="s">
        <v>829</v>
      </c>
      <c r="C175" s="5" t="s">
        <v>1102</v>
      </c>
      <c r="D175" s="5" t="s">
        <v>1032</v>
      </c>
      <c r="E175" s="5" t="s">
        <v>773</v>
      </c>
      <c r="F175" s="5" t="s">
        <v>1274</v>
      </c>
      <c r="G175" s="5"/>
      <c r="H175" s="5"/>
      <c r="I175" s="5"/>
      <c r="J175" s="32">
        <f>COUNTIF(TableFields[Field],Columns[[#This Row],[Column]])</f>
        <v>1</v>
      </c>
    </row>
    <row r="176" spans="1:10" hidden="1">
      <c r="A176" s="5" t="s">
        <v>1103</v>
      </c>
      <c r="B176" s="5" t="s">
        <v>775</v>
      </c>
      <c r="C176" s="5" t="s">
        <v>1104</v>
      </c>
      <c r="D176" s="5" t="s">
        <v>956</v>
      </c>
      <c r="E176" s="5" t="s">
        <v>773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hidden="1">
      <c r="A177" s="5" t="s">
        <v>1105</v>
      </c>
      <c r="B177" s="5" t="s">
        <v>775</v>
      </c>
      <c r="C177" s="5" t="s">
        <v>1106</v>
      </c>
      <c r="D177" s="5" t="s">
        <v>956</v>
      </c>
      <c r="E177" s="5" t="s">
        <v>773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hidden="1">
      <c r="A178" s="5" t="s">
        <v>1107</v>
      </c>
      <c r="B178" s="5" t="s">
        <v>775</v>
      </c>
      <c r="C178" s="5" t="s">
        <v>1108</v>
      </c>
      <c r="D178" s="5" t="s">
        <v>956</v>
      </c>
      <c r="E178" s="5" t="s">
        <v>773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hidden="1">
      <c r="A179" s="5" t="s">
        <v>1109</v>
      </c>
      <c r="B179" s="5" t="s">
        <v>775</v>
      </c>
      <c r="C179" s="5" t="s">
        <v>1110</v>
      </c>
      <c r="D179" s="5" t="s">
        <v>956</v>
      </c>
      <c r="E179" s="5" t="s">
        <v>773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hidden="1">
      <c r="A180" s="5" t="s">
        <v>1111</v>
      </c>
      <c r="B180" s="5" t="s">
        <v>799</v>
      </c>
      <c r="C180" s="5" t="s">
        <v>1112</v>
      </c>
      <c r="D180" s="5">
        <v>30</v>
      </c>
      <c r="E180" s="5" t="s">
        <v>773</v>
      </c>
      <c r="F180" s="5" t="s">
        <v>1113</v>
      </c>
      <c r="G180" s="5"/>
      <c r="H180" s="5"/>
      <c r="I180" s="5"/>
      <c r="J180" s="32">
        <f>COUNTIF(TableFields[Field],Columns[[#This Row],[Column]])</f>
        <v>1</v>
      </c>
    </row>
    <row r="181" spans="1:10" hidden="1">
      <c r="A181" s="5" t="s">
        <v>1114</v>
      </c>
      <c r="B181" s="5" t="s">
        <v>799</v>
      </c>
      <c r="C181" s="5" t="s">
        <v>1115</v>
      </c>
      <c r="D181" s="5">
        <v>30</v>
      </c>
      <c r="E181" s="5" t="s">
        <v>773</v>
      </c>
      <c r="F181" s="5" t="s">
        <v>1113</v>
      </c>
      <c r="G181" s="5"/>
      <c r="H181" s="5"/>
      <c r="I181" s="5"/>
      <c r="J181" s="32">
        <f>COUNTIF(TableFields[Field],Columns[[#This Row],[Column]])</f>
        <v>1</v>
      </c>
    </row>
    <row r="182" spans="1:10" hidden="1">
      <c r="A182" s="5" t="s">
        <v>1116</v>
      </c>
      <c r="B182" s="5" t="s">
        <v>799</v>
      </c>
      <c r="C182" s="5" t="s">
        <v>1117</v>
      </c>
      <c r="D182" s="5">
        <v>30</v>
      </c>
      <c r="E182" s="5" t="s">
        <v>773</v>
      </c>
      <c r="F182" s="5" t="s">
        <v>1113</v>
      </c>
      <c r="G182" s="5"/>
      <c r="H182" s="5"/>
      <c r="I182" s="5"/>
      <c r="J182" s="32">
        <f>COUNTIF(TableFields[Field],Columns[[#This Row],[Column]])</f>
        <v>1</v>
      </c>
    </row>
    <row r="183" spans="1:10" hidden="1">
      <c r="A183" s="5" t="s">
        <v>1118</v>
      </c>
      <c r="B183" s="5" t="s">
        <v>799</v>
      </c>
      <c r="C183" s="5" t="s">
        <v>1119</v>
      </c>
      <c r="D183" s="5">
        <v>30</v>
      </c>
      <c r="E183" s="5" t="s">
        <v>773</v>
      </c>
      <c r="F183" s="5" t="s">
        <v>1113</v>
      </c>
      <c r="G183" s="5"/>
      <c r="H183" s="5"/>
      <c r="I183" s="5"/>
      <c r="J183" s="32">
        <f>COUNTIF(TableFields[Field],Columns[[#This Row],[Column]])</f>
        <v>1</v>
      </c>
    </row>
    <row r="184" spans="1:10" hidden="1">
      <c r="A184" s="5" t="s">
        <v>1120</v>
      </c>
      <c r="B184" s="5" t="s">
        <v>799</v>
      </c>
      <c r="C184" s="5" t="s">
        <v>1121</v>
      </c>
      <c r="D184" s="5">
        <v>200</v>
      </c>
      <c r="E184" s="5" t="s">
        <v>773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hidden="1">
      <c r="A185" s="5" t="s">
        <v>1122</v>
      </c>
      <c r="B185" s="5" t="s">
        <v>775</v>
      </c>
      <c r="C185" s="5" t="s">
        <v>1123</v>
      </c>
      <c r="D185" s="5" t="s">
        <v>956</v>
      </c>
      <c r="E185" s="5" t="s">
        <v>773</v>
      </c>
      <c r="F185" s="5" t="s">
        <v>960</v>
      </c>
      <c r="G185" s="5"/>
      <c r="H185" s="5"/>
      <c r="I185" s="5"/>
      <c r="J185" s="32">
        <f>COUNTIF(TableFields[Field],Columns[[#This Row],[Column]])</f>
        <v>1</v>
      </c>
    </row>
    <row r="186" spans="1:10" hidden="1">
      <c r="A186" s="5" t="s">
        <v>1124</v>
      </c>
      <c r="B186" s="5" t="s">
        <v>775</v>
      </c>
      <c r="C186" s="5" t="s">
        <v>1125</v>
      </c>
      <c r="D186" s="5" t="s">
        <v>956</v>
      </c>
      <c r="E186" s="5" t="s">
        <v>773</v>
      </c>
      <c r="F186" s="5" t="s">
        <v>960</v>
      </c>
      <c r="G186" s="5"/>
      <c r="H186" s="5"/>
      <c r="I186" s="5"/>
      <c r="J186" s="32">
        <f>COUNTIF(TableFields[Field],Columns[[#This Row],[Column]])</f>
        <v>1</v>
      </c>
    </row>
    <row r="187" spans="1:10" hidden="1">
      <c r="A187" s="5" t="s">
        <v>1126</v>
      </c>
      <c r="B187" s="5" t="s">
        <v>775</v>
      </c>
      <c r="C187" s="5" t="s">
        <v>1127</v>
      </c>
      <c r="D187" s="5" t="s">
        <v>956</v>
      </c>
      <c r="E187" s="5" t="s">
        <v>773</v>
      </c>
      <c r="F187" s="5" t="s">
        <v>960</v>
      </c>
      <c r="G187" s="5"/>
      <c r="H187" s="5"/>
      <c r="I187" s="5"/>
      <c r="J187" s="32">
        <f>COUNTIF(TableFields[Field],Columns[[#This Row],[Column]])</f>
        <v>1</v>
      </c>
    </row>
    <row r="188" spans="1:10" hidden="1">
      <c r="A188" s="5" t="s">
        <v>1128</v>
      </c>
      <c r="B188" s="5" t="s">
        <v>775</v>
      </c>
      <c r="C188" s="5" t="s">
        <v>1129</v>
      </c>
      <c r="D188" s="5" t="s">
        <v>956</v>
      </c>
      <c r="E188" s="5" t="s">
        <v>773</v>
      </c>
      <c r="F188" s="5" t="s">
        <v>960</v>
      </c>
      <c r="G188" s="5"/>
      <c r="H188" s="5"/>
      <c r="I188" s="5"/>
      <c r="J188" s="32">
        <f>COUNTIF(TableFields[Field],Columns[[#This Row],[Column]])</f>
        <v>1</v>
      </c>
    </row>
    <row r="189" spans="1:10" hidden="1">
      <c r="A189" s="5" t="s">
        <v>1130</v>
      </c>
      <c r="B189" s="5" t="s">
        <v>775</v>
      </c>
      <c r="C189" s="5" t="s">
        <v>1131</v>
      </c>
      <c r="D189" s="5" t="s">
        <v>956</v>
      </c>
      <c r="E189" s="5" t="s">
        <v>773</v>
      </c>
      <c r="F189" s="5" t="s">
        <v>960</v>
      </c>
      <c r="G189" s="5"/>
      <c r="H189" s="5"/>
      <c r="I189" s="5"/>
      <c r="J189" s="32">
        <f>COUNTIF(TableFields[Field],Columns[[#This Row],[Column]])</f>
        <v>1</v>
      </c>
    </row>
    <row r="190" spans="1:10" hidden="1">
      <c r="A190" s="5" t="s">
        <v>1132</v>
      </c>
      <c r="B190" s="5" t="s">
        <v>775</v>
      </c>
      <c r="C190" s="5" t="s">
        <v>1133</v>
      </c>
      <c r="D190" s="5" t="s">
        <v>956</v>
      </c>
      <c r="E190" s="5" t="s">
        <v>773</v>
      </c>
      <c r="F190" s="5" t="s">
        <v>960</v>
      </c>
      <c r="G190" s="5"/>
      <c r="H190" s="5"/>
      <c r="I190" s="5"/>
      <c r="J190" s="32">
        <f>COUNTIF(TableFields[Field],Columns[[#This Row],[Column]])</f>
        <v>1</v>
      </c>
    </row>
    <row r="191" spans="1:10" hidden="1">
      <c r="A191" s="5" t="s">
        <v>1134</v>
      </c>
      <c r="B191" s="5" t="s">
        <v>775</v>
      </c>
      <c r="C191" s="5" t="s">
        <v>1135</v>
      </c>
      <c r="D191" s="5" t="s">
        <v>956</v>
      </c>
      <c r="E191" s="5" t="s">
        <v>773</v>
      </c>
      <c r="F191" s="5" t="s">
        <v>960</v>
      </c>
      <c r="G191" s="5"/>
      <c r="H191" s="5"/>
      <c r="I191" s="5"/>
      <c r="J191" s="32">
        <f>COUNTIF(TableFields[Field],Columns[[#This Row],[Column]])</f>
        <v>1</v>
      </c>
    </row>
    <row r="192" spans="1:10" hidden="1">
      <c r="A192" s="5" t="s">
        <v>1136</v>
      </c>
      <c r="B192" s="5" t="s">
        <v>799</v>
      </c>
      <c r="C192" s="5" t="s">
        <v>1137</v>
      </c>
      <c r="D192" s="5">
        <v>60</v>
      </c>
      <c r="E192" s="5" t="s">
        <v>773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hidden="1">
      <c r="A193" s="5" t="s">
        <v>1138</v>
      </c>
      <c r="B193" s="5" t="s">
        <v>775</v>
      </c>
      <c r="C193" s="5" t="s">
        <v>1139</v>
      </c>
      <c r="D193" s="5" t="s">
        <v>1140</v>
      </c>
      <c r="E193" s="5" t="s">
        <v>773</v>
      </c>
      <c r="F193" s="5" t="s">
        <v>1141</v>
      </c>
      <c r="G193" s="5"/>
      <c r="H193" s="5"/>
      <c r="I193" s="5"/>
      <c r="J193" s="32">
        <f>COUNTIF(TableFields[Field],Columns[[#This Row],[Column]])</f>
        <v>1</v>
      </c>
    </row>
    <row r="194" spans="1:10" hidden="1">
      <c r="A194" s="5" t="s">
        <v>1142</v>
      </c>
      <c r="B194" s="5" t="s">
        <v>775</v>
      </c>
      <c r="C194" s="5" t="s">
        <v>1143</v>
      </c>
      <c r="D194" s="5" t="s">
        <v>956</v>
      </c>
      <c r="E194" s="5" t="s">
        <v>773</v>
      </c>
      <c r="F194" s="5" t="s">
        <v>960</v>
      </c>
      <c r="G194" s="5"/>
      <c r="H194" s="5"/>
      <c r="I194" s="5"/>
      <c r="J194" s="32">
        <f>COUNTIF(TableFields[Field],Columns[[#This Row],[Column]])</f>
        <v>1</v>
      </c>
    </row>
    <row r="195" spans="1:10" hidden="1">
      <c r="A195" s="5" t="s">
        <v>1144</v>
      </c>
      <c r="B195" s="5" t="s">
        <v>775</v>
      </c>
      <c r="C195" s="5" t="s">
        <v>1145</v>
      </c>
      <c r="D195" s="5" t="s">
        <v>1146</v>
      </c>
      <c r="E195" s="5" t="s">
        <v>773</v>
      </c>
      <c r="F195" s="5" t="s">
        <v>1147</v>
      </c>
      <c r="G195" s="5"/>
      <c r="H195" s="5"/>
      <c r="I195" s="5"/>
      <c r="J195" s="32">
        <f>COUNTIF(TableFields[Field],Columns[[#This Row],[Column]])</f>
        <v>1</v>
      </c>
    </row>
    <row r="196" spans="1:10" hidden="1">
      <c r="A196" s="5" t="s">
        <v>1148</v>
      </c>
      <c r="B196" s="5" t="s">
        <v>799</v>
      </c>
      <c r="C196" s="5" t="s">
        <v>1149</v>
      </c>
      <c r="D196" s="5">
        <v>200</v>
      </c>
      <c r="E196" s="5" t="s">
        <v>773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hidden="1">
      <c r="A197" s="5" t="s">
        <v>1150</v>
      </c>
      <c r="B197" s="5" t="s">
        <v>799</v>
      </c>
      <c r="C197" s="5" t="s">
        <v>1151</v>
      </c>
      <c r="D197" s="5">
        <v>200</v>
      </c>
      <c r="E197" s="5" t="s">
        <v>773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hidden="1">
      <c r="A198" s="5" t="s">
        <v>1152</v>
      </c>
      <c r="B198" s="5" t="s">
        <v>775</v>
      </c>
      <c r="C198" s="5" t="s">
        <v>1153</v>
      </c>
      <c r="D198" s="5" t="s">
        <v>1154</v>
      </c>
      <c r="E198" s="5" t="s">
        <v>773</v>
      </c>
      <c r="F198" s="5" t="s">
        <v>954</v>
      </c>
      <c r="G198" s="5"/>
      <c r="H198" s="5"/>
      <c r="I198" s="5"/>
      <c r="J198" s="32">
        <f>COUNTIF(TableFields[Field],Columns[[#This Row],[Column]])</f>
        <v>1</v>
      </c>
    </row>
    <row r="199" spans="1:10" hidden="1">
      <c r="A199" s="5" t="s">
        <v>1155</v>
      </c>
      <c r="B199" s="5" t="s">
        <v>775</v>
      </c>
      <c r="C199" s="5" t="s">
        <v>1156</v>
      </c>
      <c r="D199" s="5" t="s">
        <v>1157</v>
      </c>
      <c r="E199" s="5" t="s">
        <v>773</v>
      </c>
      <c r="F199" s="5" t="s">
        <v>954</v>
      </c>
      <c r="G199" s="5"/>
      <c r="H199" s="5"/>
      <c r="I199" s="5"/>
      <c r="J199" s="32">
        <f>COUNTIF(TableFields[Field],Columns[[#This Row],[Column]])</f>
        <v>1</v>
      </c>
    </row>
    <row r="200" spans="1:10" hidden="1">
      <c r="A200" s="5" t="s">
        <v>1158</v>
      </c>
      <c r="B200" s="5" t="s">
        <v>775</v>
      </c>
      <c r="C200" s="5" t="s">
        <v>1159</v>
      </c>
      <c r="D200" s="5" t="s">
        <v>1160</v>
      </c>
      <c r="E200" s="5" t="s">
        <v>773</v>
      </c>
      <c r="F200" s="5" t="s">
        <v>1161</v>
      </c>
      <c r="G200" s="5"/>
      <c r="H200" s="5"/>
      <c r="I200" s="5"/>
      <c r="J200" s="32">
        <f>COUNTIF(TableFields[Field],Columns[[#This Row],[Column]])</f>
        <v>1</v>
      </c>
    </row>
    <row r="201" spans="1:10" hidden="1">
      <c r="A201" s="5" t="s">
        <v>1162</v>
      </c>
      <c r="B201" s="5" t="s">
        <v>771</v>
      </c>
      <c r="C201" s="5" t="s">
        <v>1163</v>
      </c>
      <c r="D201" s="5">
        <v>15</v>
      </c>
      <c r="E201" s="5" t="s">
        <v>773</v>
      </c>
      <c r="F201" s="5" t="s">
        <v>1164</v>
      </c>
      <c r="G201" s="5"/>
      <c r="H201" s="5"/>
      <c r="I201" s="5"/>
      <c r="J201" s="32">
        <f>COUNTIF(TableFields[Field],Columns[[#This Row],[Column]])</f>
        <v>1</v>
      </c>
    </row>
    <row r="202" spans="1:10" hidden="1">
      <c r="A202" s="5" t="s">
        <v>1165</v>
      </c>
      <c r="B202" s="5" t="s">
        <v>771</v>
      </c>
      <c r="C202" s="5" t="s">
        <v>1166</v>
      </c>
      <c r="D202" s="5">
        <v>15</v>
      </c>
      <c r="E202" s="5" t="s">
        <v>1167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hidden="1">
      <c r="A203" s="5" t="s">
        <v>1168</v>
      </c>
      <c r="B203" s="5" t="s">
        <v>775</v>
      </c>
      <c r="C203" s="5" t="s">
        <v>1169</v>
      </c>
      <c r="D203" s="5" t="s">
        <v>956</v>
      </c>
      <c r="E203" s="5" t="s">
        <v>773</v>
      </c>
      <c r="F203" s="5" t="s">
        <v>1170</v>
      </c>
      <c r="G203" s="5"/>
      <c r="H203" s="5"/>
      <c r="I203" s="5"/>
      <c r="J203" s="32">
        <f>COUNTIF(TableFields[Field],Columns[[#This Row],[Column]])</f>
        <v>1</v>
      </c>
    </row>
    <row r="204" spans="1:10" hidden="1">
      <c r="A204" s="5" t="s">
        <v>1171</v>
      </c>
      <c r="B204" s="5" t="s">
        <v>775</v>
      </c>
      <c r="C204" s="5" t="s">
        <v>1172</v>
      </c>
      <c r="D204" s="5" t="s">
        <v>956</v>
      </c>
      <c r="E204" s="5" t="s">
        <v>773</v>
      </c>
      <c r="F204" s="5" t="s">
        <v>960</v>
      </c>
      <c r="G204" s="5"/>
      <c r="H204" s="5"/>
      <c r="I204" s="5"/>
      <c r="J204" s="32">
        <f>COUNTIF(TableFields[Field],Columns[[#This Row],[Column]])</f>
        <v>1</v>
      </c>
    </row>
    <row r="205" spans="1:10" hidden="1">
      <c r="A205" s="5" t="s">
        <v>1173</v>
      </c>
      <c r="B205" s="5" t="s">
        <v>775</v>
      </c>
      <c r="C205" s="5" t="s">
        <v>1174</v>
      </c>
      <c r="D205" s="5" t="s">
        <v>1175</v>
      </c>
      <c r="E205" s="5" t="s">
        <v>773</v>
      </c>
      <c r="F205" s="5" t="s">
        <v>1176</v>
      </c>
      <c r="G205" s="5"/>
      <c r="H205" s="5"/>
      <c r="I205" s="5"/>
      <c r="J205" s="32">
        <f>COUNTIF(TableFields[Field],Columns[[#This Row],[Column]])</f>
        <v>1</v>
      </c>
    </row>
    <row r="206" spans="1:10" hidden="1">
      <c r="A206" s="5" t="s">
        <v>1177</v>
      </c>
      <c r="B206" s="5" t="s">
        <v>775</v>
      </c>
      <c r="C206" s="5" t="s">
        <v>1178</v>
      </c>
      <c r="D206" s="5" t="s">
        <v>956</v>
      </c>
      <c r="E206" s="5" t="s">
        <v>773</v>
      </c>
      <c r="F206" s="5" t="s">
        <v>960</v>
      </c>
      <c r="G206" s="5"/>
      <c r="H206" s="5"/>
      <c r="I206" s="5"/>
      <c r="J206" s="32">
        <f>COUNTIF(TableFields[Field],Columns[[#This Row],[Column]])</f>
        <v>1</v>
      </c>
    </row>
    <row r="207" spans="1:10" hidden="1">
      <c r="A207" s="5" t="s">
        <v>1179</v>
      </c>
      <c r="B207" s="5" t="s">
        <v>799</v>
      </c>
      <c r="C207" s="5" t="s">
        <v>1180</v>
      </c>
      <c r="D207" s="5">
        <v>30</v>
      </c>
      <c r="E207" s="1" t="s">
        <v>1276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hidden="1">
      <c r="A208" s="5" t="s">
        <v>1181</v>
      </c>
      <c r="B208" s="5" t="s">
        <v>775</v>
      </c>
      <c r="C208" s="5" t="s">
        <v>1182</v>
      </c>
      <c r="D208" s="5" t="s">
        <v>1183</v>
      </c>
      <c r="E208" s="5" t="s">
        <v>773</v>
      </c>
      <c r="F208" s="5" t="s">
        <v>1184</v>
      </c>
      <c r="G208" s="5"/>
      <c r="H208" s="5"/>
      <c r="I208" s="5"/>
      <c r="J208" s="32">
        <f>COUNTIF(TableFields[Field],Columns[[#This Row],[Column]])</f>
        <v>1</v>
      </c>
    </row>
    <row r="209" spans="1:10" hidden="1">
      <c r="A209" s="5" t="s">
        <v>1185</v>
      </c>
      <c r="B209" s="5" t="s">
        <v>775</v>
      </c>
      <c r="C209" s="5" t="s">
        <v>1186</v>
      </c>
      <c r="D209" s="5" t="s">
        <v>1187</v>
      </c>
      <c r="E209" s="5" t="s">
        <v>773</v>
      </c>
      <c r="F209" s="5" t="s">
        <v>1188</v>
      </c>
      <c r="G209" s="5"/>
      <c r="H209" s="5"/>
      <c r="I209" s="5"/>
      <c r="J209" s="32">
        <f>COUNTIF(TableFields[Field],Columns[[#This Row],[Column]])</f>
        <v>1</v>
      </c>
    </row>
    <row r="210" spans="1:10" hidden="1">
      <c r="A210" s="5" t="s">
        <v>1189</v>
      </c>
      <c r="B210" s="5" t="s">
        <v>775</v>
      </c>
      <c r="C210" s="5" t="s">
        <v>1190</v>
      </c>
      <c r="D210" s="5" t="s">
        <v>1191</v>
      </c>
      <c r="E210" s="5" t="s">
        <v>773</v>
      </c>
      <c r="F210" s="5" t="s">
        <v>1192</v>
      </c>
      <c r="G210" s="5"/>
      <c r="H210" s="5"/>
      <c r="I210" s="5"/>
      <c r="J210" s="32">
        <f>COUNTIF(TableFields[Field],Columns[[#This Row],[Column]])</f>
        <v>1</v>
      </c>
    </row>
    <row r="211" spans="1:10" hidden="1">
      <c r="A211" s="5" t="s">
        <v>1193</v>
      </c>
      <c r="B211" s="5" t="s">
        <v>775</v>
      </c>
      <c r="C211" s="5" t="s">
        <v>1194</v>
      </c>
      <c r="D211" s="5" t="s">
        <v>1195</v>
      </c>
      <c r="E211" s="5" t="s">
        <v>773</v>
      </c>
      <c r="F211" s="5" t="s">
        <v>1196</v>
      </c>
      <c r="G211" s="5"/>
      <c r="H211" s="5"/>
      <c r="I211" s="5"/>
      <c r="J211" s="32">
        <f>COUNTIF(TableFields[Field],Columns[[#This Row],[Column]])</f>
        <v>1</v>
      </c>
    </row>
    <row r="212" spans="1:10" hidden="1">
      <c r="A212" s="5" t="s">
        <v>1197</v>
      </c>
      <c r="B212" s="5" t="s">
        <v>775</v>
      </c>
      <c r="C212" s="5" t="s">
        <v>1198</v>
      </c>
      <c r="D212" s="5" t="s">
        <v>1199</v>
      </c>
      <c r="E212" s="5" t="s">
        <v>773</v>
      </c>
      <c r="F212" s="5" t="s">
        <v>1200</v>
      </c>
      <c r="G212" s="5"/>
      <c r="H212" s="5"/>
      <c r="I212" s="5"/>
      <c r="J212" s="32">
        <f>COUNTIF(TableFields[Field],Columns[[#This Row],[Column]])</f>
        <v>1</v>
      </c>
    </row>
    <row r="213" spans="1:10" hidden="1">
      <c r="A213" s="5" t="s">
        <v>1270</v>
      </c>
      <c r="B213" s="5" t="s">
        <v>843</v>
      </c>
      <c r="C213" s="5" t="s">
        <v>1271</v>
      </c>
      <c r="D213" s="5"/>
      <c r="E213" s="5" t="s">
        <v>773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hidden="1">
      <c r="A214" s="5" t="s">
        <v>1201</v>
      </c>
      <c r="B214" s="5" t="s">
        <v>775</v>
      </c>
      <c r="C214" s="5" t="s">
        <v>1202</v>
      </c>
      <c r="D214" s="5" t="s">
        <v>1203</v>
      </c>
      <c r="E214" s="5" t="s">
        <v>773</v>
      </c>
      <c r="F214" s="5" t="s">
        <v>1204</v>
      </c>
      <c r="G214" s="5"/>
      <c r="H214" s="5"/>
      <c r="I214" s="5"/>
      <c r="J214" s="32">
        <f>COUNTIF(TableFields[Field],Columns[[#This Row],[Column]])</f>
        <v>1</v>
      </c>
    </row>
    <row r="215" spans="1:10" hidden="1">
      <c r="A215" s="5" t="s">
        <v>1205</v>
      </c>
      <c r="B215" s="5" t="s">
        <v>775</v>
      </c>
      <c r="C215" s="5" t="s">
        <v>1206</v>
      </c>
      <c r="D215" s="5" t="s">
        <v>1187</v>
      </c>
      <c r="E215" s="5" t="s">
        <v>773</v>
      </c>
      <c r="F215" s="5" t="s">
        <v>954</v>
      </c>
      <c r="G215" s="5"/>
      <c r="H215" s="5"/>
      <c r="I215" s="5"/>
      <c r="J215" s="32">
        <f>COUNTIF(TableFields[Field],Columns[[#This Row],[Column]])</f>
        <v>1</v>
      </c>
    </row>
    <row r="216" spans="1:10" hidden="1">
      <c r="A216" s="5" t="s">
        <v>1207</v>
      </c>
      <c r="B216" s="5" t="s">
        <v>775</v>
      </c>
      <c r="C216" s="5" t="s">
        <v>1208</v>
      </c>
      <c r="D216" s="5" t="s">
        <v>1187</v>
      </c>
      <c r="E216" s="5" t="s">
        <v>773</v>
      </c>
      <c r="F216" s="5" t="s">
        <v>954</v>
      </c>
      <c r="G216" s="5"/>
      <c r="H216" s="5"/>
      <c r="I216" s="5"/>
      <c r="J216" s="32">
        <f>COUNTIF(TableFields[Field],Columns[[#This Row],[Column]])</f>
        <v>1</v>
      </c>
    </row>
    <row r="217" spans="1:10" hidden="1">
      <c r="A217" s="5" t="s">
        <v>1209</v>
      </c>
      <c r="B217" s="5" t="s">
        <v>775</v>
      </c>
      <c r="C217" s="5" t="s">
        <v>1210</v>
      </c>
      <c r="D217" s="5" t="s">
        <v>1187</v>
      </c>
      <c r="E217" s="5" t="s">
        <v>773</v>
      </c>
      <c r="F217" s="5" t="s">
        <v>954</v>
      </c>
      <c r="G217" s="5"/>
      <c r="H217" s="5"/>
      <c r="I217" s="5"/>
      <c r="J217" s="32">
        <f>COUNTIF(TableFields[Field],Columns[[#This Row],[Column]])</f>
        <v>1</v>
      </c>
    </row>
    <row r="218" spans="1:10" hidden="1">
      <c r="A218" s="5" t="s">
        <v>1211</v>
      </c>
      <c r="B218" s="5" t="s">
        <v>799</v>
      </c>
      <c r="C218" s="5" t="s">
        <v>1212</v>
      </c>
      <c r="D218" s="5">
        <v>30</v>
      </c>
      <c r="E218" s="5" t="s">
        <v>773</v>
      </c>
      <c r="F218" s="5" t="s">
        <v>1213</v>
      </c>
      <c r="G218" s="5"/>
      <c r="H218" s="5"/>
      <c r="I218" s="5"/>
      <c r="J218" s="32">
        <f>COUNTIF(TableFields[Field],Columns[[#This Row],[Column]])</f>
        <v>1</v>
      </c>
    </row>
    <row r="219" spans="1:10" hidden="1">
      <c r="A219" s="5" t="s">
        <v>1214</v>
      </c>
      <c r="B219" s="5" t="s">
        <v>799</v>
      </c>
      <c r="C219" s="5" t="s">
        <v>1215</v>
      </c>
      <c r="D219" s="5">
        <v>30</v>
      </c>
      <c r="E219" s="5" t="s">
        <v>773</v>
      </c>
      <c r="F219" s="5" t="s">
        <v>1213</v>
      </c>
      <c r="G219" s="5"/>
      <c r="H219" s="5"/>
      <c r="I219" s="5"/>
      <c r="J219" s="32">
        <f>COUNTIF(TableFields[Field],Columns[[#This Row],[Column]])</f>
        <v>1</v>
      </c>
    </row>
    <row r="220" spans="1:10" hidden="1">
      <c r="A220" s="5" t="s">
        <v>1216</v>
      </c>
      <c r="B220" s="1" t="s">
        <v>1288</v>
      </c>
      <c r="C220" s="5" t="s">
        <v>1217</v>
      </c>
      <c r="D220" s="5"/>
      <c r="E220" s="5" t="s">
        <v>1273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 hidden="1">
      <c r="A221" s="5" t="s">
        <v>1218</v>
      </c>
      <c r="B221" s="5" t="s">
        <v>775</v>
      </c>
      <c r="C221" s="5" t="s">
        <v>1219</v>
      </c>
      <c r="D221" s="5" t="s">
        <v>1220</v>
      </c>
      <c r="E221" s="5" t="s">
        <v>773</v>
      </c>
      <c r="F221" s="5" t="s">
        <v>1221</v>
      </c>
      <c r="G221" s="5"/>
      <c r="H221" s="5"/>
      <c r="I221" s="5"/>
      <c r="J221" s="32">
        <f>COUNTIF(TableFields[Field],Columns[[#This Row],[Column]])</f>
        <v>1</v>
      </c>
    </row>
    <row r="222" spans="1:10" hidden="1">
      <c r="A222" s="5" t="s">
        <v>1222</v>
      </c>
      <c r="B222" s="5" t="s">
        <v>775</v>
      </c>
      <c r="C222" s="5" t="s">
        <v>1223</v>
      </c>
      <c r="D222" s="5" t="s">
        <v>956</v>
      </c>
      <c r="E222" s="5" t="s">
        <v>773</v>
      </c>
      <c r="F222" s="5" t="s">
        <v>960</v>
      </c>
      <c r="G222" s="5"/>
      <c r="H222" s="5"/>
      <c r="I222" s="5"/>
      <c r="J222" s="32">
        <f>COUNTIF(TableFields[Field],Columns[[#This Row],[Column]])</f>
        <v>1</v>
      </c>
    </row>
    <row r="223" spans="1:10" hidden="1">
      <c r="A223" s="5" t="s">
        <v>1224</v>
      </c>
      <c r="B223" s="5" t="s">
        <v>799</v>
      </c>
      <c r="C223" s="5" t="s">
        <v>1225</v>
      </c>
      <c r="D223" s="5">
        <v>30</v>
      </c>
      <c r="E223" s="5" t="s">
        <v>1226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hidden="1">
      <c r="A224" s="5" t="s">
        <v>1227</v>
      </c>
      <c r="B224" s="5" t="s">
        <v>775</v>
      </c>
      <c r="C224" s="5" t="s">
        <v>1228</v>
      </c>
      <c r="D224" s="5" t="s">
        <v>956</v>
      </c>
      <c r="E224" s="5" t="s">
        <v>773</v>
      </c>
      <c r="F224" s="5" t="s">
        <v>960</v>
      </c>
      <c r="G224" s="5"/>
      <c r="H224" s="5"/>
      <c r="I224" s="5"/>
      <c r="J224" s="32">
        <f>COUNTIF(TableFields[Field],Columns[[#This Row],[Column]])</f>
        <v>1</v>
      </c>
    </row>
    <row r="225" spans="1:10" hidden="1">
      <c r="A225" s="5" t="s">
        <v>1229</v>
      </c>
      <c r="B225" s="5" t="s">
        <v>799</v>
      </c>
      <c r="C225" s="5" t="s">
        <v>1230</v>
      </c>
      <c r="D225" s="5">
        <v>30</v>
      </c>
      <c r="E225" s="5" t="s">
        <v>1231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hidden="1">
      <c r="A226" s="5" t="s">
        <v>1232</v>
      </c>
      <c r="B226" s="5" t="s">
        <v>775</v>
      </c>
      <c r="C226" s="5" t="s">
        <v>1233</v>
      </c>
      <c r="D226" s="5" t="s">
        <v>956</v>
      </c>
      <c r="E226" s="5" t="s">
        <v>773</v>
      </c>
      <c r="F226" s="5" t="s">
        <v>960</v>
      </c>
      <c r="G226" s="5"/>
      <c r="H226" s="5"/>
      <c r="I226" s="5"/>
      <c r="J226" s="32">
        <f>COUNTIF(TableFields[Field],Columns[[#This Row],[Column]])</f>
        <v>1</v>
      </c>
    </row>
    <row r="227" spans="1:10" hidden="1">
      <c r="A227" s="5" t="s">
        <v>1234</v>
      </c>
      <c r="B227" s="5" t="s">
        <v>799</v>
      </c>
      <c r="C227" s="5" t="s">
        <v>1235</v>
      </c>
      <c r="D227" s="5">
        <v>30</v>
      </c>
      <c r="E227" s="1" t="s">
        <v>1275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hidden="1">
      <c r="A228" s="5" t="s">
        <v>1236</v>
      </c>
      <c r="B228" s="5" t="s">
        <v>775</v>
      </c>
      <c r="C228" s="5" t="s">
        <v>1237</v>
      </c>
      <c r="D228" s="5" t="s">
        <v>1238</v>
      </c>
      <c r="E228" s="5" t="s">
        <v>773</v>
      </c>
      <c r="F228" s="5" t="s">
        <v>1239</v>
      </c>
      <c r="G228" s="5"/>
      <c r="H228" s="5"/>
      <c r="I228" s="5"/>
      <c r="J228" s="32">
        <f>COUNTIF(TableFields[Field],Columns[[#This Row],[Column]])</f>
        <v>1</v>
      </c>
    </row>
    <row r="229" spans="1:10" hidden="1">
      <c r="A229" s="5" t="s">
        <v>1240</v>
      </c>
      <c r="B229" s="5" t="s">
        <v>771</v>
      </c>
      <c r="C229" s="5" t="s">
        <v>1241</v>
      </c>
      <c r="D229" s="5">
        <v>15</v>
      </c>
      <c r="E229" s="5" t="s">
        <v>773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hidden="1">
      <c r="A230" s="5" t="s">
        <v>1242</v>
      </c>
      <c r="B230" s="5" t="s">
        <v>799</v>
      </c>
      <c r="C230" s="5" t="s">
        <v>1243</v>
      </c>
      <c r="D230" s="5">
        <v>30</v>
      </c>
      <c r="E230" s="5" t="s">
        <v>773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 hidden="1">
      <c r="A231" s="5" t="s">
        <v>1244</v>
      </c>
      <c r="B231" s="5" t="s">
        <v>775</v>
      </c>
      <c r="C231" s="5" t="s">
        <v>1245</v>
      </c>
      <c r="D231" s="1" t="s">
        <v>1289</v>
      </c>
      <c r="E231" s="5" t="s">
        <v>773</v>
      </c>
      <c r="F231" s="5" t="s">
        <v>1246</v>
      </c>
      <c r="G231" s="5"/>
      <c r="H231" s="5"/>
      <c r="I231" s="5"/>
      <c r="J231" s="32">
        <f>COUNTIF(TableFields[Field],Columns[[#This Row],[Column]])</f>
        <v>1</v>
      </c>
    </row>
    <row r="232" spans="1:10" hidden="1">
      <c r="A232" s="5" t="s">
        <v>1247</v>
      </c>
      <c r="B232" s="5" t="s">
        <v>775</v>
      </c>
      <c r="C232" s="5" t="s">
        <v>1248</v>
      </c>
      <c r="D232" s="1" t="s">
        <v>1289</v>
      </c>
      <c r="E232" s="5" t="s">
        <v>773</v>
      </c>
      <c r="F232" s="5" t="s">
        <v>1249</v>
      </c>
      <c r="G232" s="5"/>
      <c r="H232" s="5"/>
      <c r="I232" s="5"/>
      <c r="J232" s="32">
        <f>COUNTIF(TableFields[Field],Columns[[#This Row],[Column]])</f>
        <v>1</v>
      </c>
    </row>
    <row r="233" spans="1:10" hidden="1">
      <c r="A233" s="5" t="s">
        <v>1250</v>
      </c>
      <c r="B233" s="5" t="s">
        <v>775</v>
      </c>
      <c r="C233" s="5" t="s">
        <v>1251</v>
      </c>
      <c r="D233" s="5" t="s">
        <v>1252</v>
      </c>
      <c r="E233" s="5" t="s">
        <v>773</v>
      </c>
      <c r="F233" s="5" t="s">
        <v>1253</v>
      </c>
      <c r="G233" s="5"/>
      <c r="H233" s="5"/>
      <c r="I233" s="5"/>
      <c r="J233" s="32">
        <f>COUNTIF(TableFields[Field],Columns[[#This Row],[Column]])</f>
        <v>1</v>
      </c>
    </row>
    <row r="234" spans="1:10" hidden="1">
      <c r="A234" s="5" t="s">
        <v>1254</v>
      </c>
      <c r="B234" s="5" t="s">
        <v>775</v>
      </c>
      <c r="C234" s="5" t="s">
        <v>1255</v>
      </c>
      <c r="D234" s="5" t="s">
        <v>1256</v>
      </c>
      <c r="E234" s="5" t="s">
        <v>773</v>
      </c>
      <c r="F234" s="5" t="s">
        <v>954</v>
      </c>
      <c r="G234" s="5"/>
      <c r="H234" s="5"/>
      <c r="I234" s="5"/>
      <c r="J234" s="32">
        <f>COUNTIF(TableFields[Field],Columns[[#This Row],[Column]])</f>
        <v>1</v>
      </c>
    </row>
    <row r="235" spans="1:10" hidden="1">
      <c r="A235" s="5" t="s">
        <v>1257</v>
      </c>
      <c r="B235" s="5" t="s">
        <v>775</v>
      </c>
      <c r="C235" s="5" t="s">
        <v>1258</v>
      </c>
      <c r="D235" s="5" t="s">
        <v>956</v>
      </c>
      <c r="E235" s="5" t="s">
        <v>773</v>
      </c>
      <c r="F235" s="5" t="s">
        <v>960</v>
      </c>
      <c r="G235" s="5"/>
      <c r="H235" s="5"/>
      <c r="I235" s="5"/>
      <c r="J235" s="32">
        <f>COUNTIF(TableFields[Field],Columns[[#This Row],[Column]])</f>
        <v>1</v>
      </c>
    </row>
    <row r="236" spans="1:10" hidden="1">
      <c r="A236" s="5" t="s">
        <v>1259</v>
      </c>
      <c r="B236" s="5" t="s">
        <v>771</v>
      </c>
      <c r="C236" s="5" t="s">
        <v>1260</v>
      </c>
      <c r="D236" s="5">
        <v>15</v>
      </c>
      <c r="E236" s="5" t="s">
        <v>773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hidden="1">
      <c r="A237" s="5" t="s">
        <v>1261</v>
      </c>
      <c r="B237" s="5" t="s">
        <v>775</v>
      </c>
      <c r="C237" s="5" t="s">
        <v>1262</v>
      </c>
      <c r="D237" s="5" t="s">
        <v>956</v>
      </c>
      <c r="E237" s="5" t="s">
        <v>773</v>
      </c>
      <c r="F237" s="5" t="s">
        <v>960</v>
      </c>
      <c r="G237" s="5"/>
      <c r="H237" s="5"/>
      <c r="I237" s="5"/>
      <c r="J237" s="32">
        <f>COUNTIF(TableFields[Field],Columns[[#This Row],[Column]])</f>
        <v>1</v>
      </c>
    </row>
    <row r="238" spans="1:10" hidden="1">
      <c r="A238" s="5" t="s">
        <v>1263</v>
      </c>
      <c r="B238" s="5" t="s">
        <v>775</v>
      </c>
      <c r="C238" s="5" t="s">
        <v>1264</v>
      </c>
      <c r="D238" s="5" t="s">
        <v>956</v>
      </c>
      <c r="E238" s="5" t="s">
        <v>773</v>
      </c>
      <c r="F238" s="5" t="s">
        <v>1170</v>
      </c>
      <c r="G238" s="5"/>
      <c r="H238" s="5"/>
      <c r="I238" s="5"/>
      <c r="J238" s="32">
        <f>COUNTIF(TableFields[Field],Columns[[#This Row],[Column]])</f>
        <v>1</v>
      </c>
    </row>
    <row r="239" spans="1:10" hidden="1">
      <c r="A239" s="5" t="s">
        <v>1265</v>
      </c>
      <c r="B239" s="5" t="s">
        <v>775</v>
      </c>
      <c r="C239" s="5" t="s">
        <v>1266</v>
      </c>
      <c r="D239" s="5" t="s">
        <v>956</v>
      </c>
      <c r="E239" s="5" t="s">
        <v>773</v>
      </c>
      <c r="F239" s="5" t="s">
        <v>960</v>
      </c>
      <c r="G239" s="5"/>
      <c r="H239" s="5"/>
      <c r="I239" s="5"/>
      <c r="J239" s="32">
        <f>COUNTIF(TableFields[Field],Columns[[#This Row],[Column]])</f>
        <v>1</v>
      </c>
    </row>
    <row r="240" spans="1:10" hidden="1">
      <c r="A240" s="5" t="s">
        <v>1267</v>
      </c>
      <c r="B240" s="5" t="s">
        <v>799</v>
      </c>
      <c r="C240" s="5" t="s">
        <v>1268</v>
      </c>
      <c r="D240" s="5">
        <v>30</v>
      </c>
      <c r="E240" s="5" t="s">
        <v>773</v>
      </c>
      <c r="F240" s="5" t="s">
        <v>1269</v>
      </c>
      <c r="G240" s="5"/>
      <c r="H240" s="5"/>
      <c r="I240" s="5"/>
      <c r="J240" s="32">
        <f>COUNTIF(TableFields[Field],Columns[[#This Row],[Column]])</f>
        <v>1</v>
      </c>
    </row>
    <row r="241" spans="1:10" hidden="1">
      <c r="A241" s="4" t="s">
        <v>1292</v>
      </c>
      <c r="B241" s="4" t="s">
        <v>783</v>
      </c>
      <c r="C241" s="4" t="s">
        <v>1293</v>
      </c>
      <c r="D241" s="4" t="s">
        <v>1290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59" priority="3"/>
  </conditionalFormatting>
  <conditionalFormatting sqref="A77:A78">
    <cfRule type="duplicateValues" dxfId="458" priority="2"/>
  </conditionalFormatting>
  <conditionalFormatting sqref="A125:A126">
    <cfRule type="duplicateValues" dxfId="457" priority="1"/>
  </conditionalFormatting>
  <conditionalFormatting sqref="A2:A241">
    <cfRule type="duplicateValues" dxfId="456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2"/>
  <sheetViews>
    <sheetView topLeftCell="A342" workbookViewId="0">
      <selection activeCell="K357" sqref="K357:K36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1089</v>
      </c>
      <c r="B3" s="1" t="s">
        <v>1090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1089</v>
      </c>
      <c r="B4" s="1" t="s">
        <v>1092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1089</v>
      </c>
      <c r="B5" s="1" t="s">
        <v>1095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1089</v>
      </c>
      <c r="B6" s="1" t="s">
        <v>1097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1089</v>
      </c>
      <c r="B7" s="1" t="s">
        <v>1099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1089</v>
      </c>
      <c r="B8" s="1" t="s">
        <v>1101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1089</v>
      </c>
      <c r="B9" s="1" t="s">
        <v>1103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1089</v>
      </c>
      <c r="B10" s="1" t="s">
        <v>1105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1089</v>
      </c>
      <c r="B11" s="1" t="s">
        <v>1107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1089</v>
      </c>
      <c r="B12" s="1" t="s">
        <v>1109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1089</v>
      </c>
      <c r="B13" s="1" t="s">
        <v>1111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1089</v>
      </c>
      <c r="B14" s="1" t="s">
        <v>1114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1089</v>
      </c>
      <c r="B15" s="1" t="s">
        <v>1116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1089</v>
      </c>
      <c r="B16" s="1" t="s">
        <v>1118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1089</v>
      </c>
      <c r="B17" s="1" t="s">
        <v>1120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1089</v>
      </c>
      <c r="B18" s="1" t="s">
        <v>1122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1089</v>
      </c>
      <c r="B19" s="1" t="s">
        <v>1124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1089</v>
      </c>
      <c r="B20" s="1" t="s">
        <v>1126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1089</v>
      </c>
      <c r="B21" s="1" t="s">
        <v>1128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1089</v>
      </c>
      <c r="B22" s="1" t="s">
        <v>1130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1089</v>
      </c>
      <c r="B23" s="1" t="s">
        <v>1132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1089</v>
      </c>
      <c r="B24" s="1" t="s">
        <v>1134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1089</v>
      </c>
      <c r="B25" s="1" t="s">
        <v>1136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1089</v>
      </c>
      <c r="B26" s="1" t="s">
        <v>1138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1089</v>
      </c>
      <c r="B27" s="1" t="s">
        <v>1142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1089</v>
      </c>
      <c r="B28" s="1" t="s">
        <v>1144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1089</v>
      </c>
      <c r="B29" s="1" t="s">
        <v>1148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1089</v>
      </c>
      <c r="B30" s="1" t="s">
        <v>1150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1089</v>
      </c>
      <c r="B31" s="1" t="s">
        <v>1152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1089</v>
      </c>
      <c r="B32" s="1" t="s">
        <v>1155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1089</v>
      </c>
      <c r="B33" s="1" t="s">
        <v>1158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1089</v>
      </c>
      <c r="B34" s="1" t="s">
        <v>1162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1089</v>
      </c>
      <c r="B35" s="1" t="s">
        <v>1165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1089</v>
      </c>
      <c r="B36" s="1" t="s">
        <v>1168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1089</v>
      </c>
      <c r="B37" s="1" t="s">
        <v>1171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1089</v>
      </c>
      <c r="B38" s="1" t="s">
        <v>1173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1089</v>
      </c>
      <c r="B39" s="1" t="s">
        <v>1177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1089</v>
      </c>
      <c r="B40" s="1" t="s">
        <v>1179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1089</v>
      </c>
      <c r="B41" s="1" t="s">
        <v>1181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1089</v>
      </c>
      <c r="B42" s="1" t="s">
        <v>1185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1089</v>
      </c>
      <c r="B43" s="1" t="s">
        <v>1189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1089</v>
      </c>
      <c r="B44" s="1" t="s">
        <v>1193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1089</v>
      </c>
      <c r="B45" s="1" t="s">
        <v>1197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1089</v>
      </c>
      <c r="B46" s="1" t="s">
        <v>1270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1089</v>
      </c>
      <c r="B47" s="1" t="s">
        <v>1201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1089</v>
      </c>
      <c r="B48" s="1" t="s">
        <v>1205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1089</v>
      </c>
      <c r="B49" s="1" t="s">
        <v>1207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1089</v>
      </c>
      <c r="B50" s="1" t="s">
        <v>1209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1089</v>
      </c>
      <c r="B51" s="1" t="s">
        <v>1211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1089</v>
      </c>
      <c r="B52" s="1" t="s">
        <v>1214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1089</v>
      </c>
      <c r="B53" s="1" t="s">
        <v>1216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1089</v>
      </c>
      <c r="B54" s="1" t="s">
        <v>1218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1089</v>
      </c>
      <c r="B55" s="1" t="s">
        <v>1222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1089</v>
      </c>
      <c r="B56" s="1" t="s">
        <v>1224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1089</v>
      </c>
      <c r="B57" s="1" t="s">
        <v>1227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1089</v>
      </c>
      <c r="B58" s="1" t="s">
        <v>1229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1089</v>
      </c>
      <c r="B59" s="1" t="s">
        <v>1232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1089</v>
      </c>
      <c r="B60" s="1" t="s">
        <v>1234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1089</v>
      </c>
      <c r="B61" s="1" t="s">
        <v>1236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1089</v>
      </c>
      <c r="B62" s="1" t="s">
        <v>1240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1089</v>
      </c>
      <c r="B63" s="1" t="s">
        <v>1242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1089</v>
      </c>
      <c r="B64" s="1" t="s">
        <v>1244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1089</v>
      </c>
      <c r="B65" s="1" t="s">
        <v>1247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1089</v>
      </c>
      <c r="B66" s="1" t="s">
        <v>1250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1089</v>
      </c>
      <c r="B67" s="1" t="s">
        <v>1254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1089</v>
      </c>
      <c r="B68" s="1" t="s">
        <v>1257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1089</v>
      </c>
      <c r="B69" s="1" t="s">
        <v>1259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1089</v>
      </c>
      <c r="B70" s="1" t="s">
        <v>1261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1089</v>
      </c>
      <c r="B71" s="1" t="s">
        <v>1263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1089</v>
      </c>
      <c r="B72" s="1" t="s">
        <v>1265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1089</v>
      </c>
      <c r="B73" s="1" t="s">
        <v>1267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1089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759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759</v>
      </c>
      <c r="B76" s="4" t="s">
        <v>770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759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759</v>
      </c>
      <c r="B78" s="4" t="s">
        <v>774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759</v>
      </c>
      <c r="B79" s="4" t="s">
        <v>777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759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756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756</v>
      </c>
      <c r="B82" s="4" t="s">
        <v>782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756</v>
      </c>
      <c r="B83" s="4" t="s">
        <v>785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756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756</v>
      </c>
      <c r="B85" s="4" t="s">
        <v>794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758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758</v>
      </c>
      <c r="B87" s="4" t="s">
        <v>792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758</v>
      </c>
      <c r="B88" s="4" t="s">
        <v>770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758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758</v>
      </c>
      <c r="B90" s="4" t="s">
        <v>887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758</v>
      </c>
      <c r="B91" s="4" t="s">
        <v>888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758</v>
      </c>
      <c r="B92" s="4" t="s">
        <v>774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758</v>
      </c>
      <c r="B93" s="4" t="s">
        <v>777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758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915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915</v>
      </c>
      <c r="B96" s="4" t="s">
        <v>770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915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915</v>
      </c>
      <c r="B98" s="4" t="s">
        <v>777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915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981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981</v>
      </c>
      <c r="B101" s="4" t="s">
        <v>972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981</v>
      </c>
      <c r="B102" s="2" t="s">
        <v>929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981</v>
      </c>
      <c r="B103" s="4" t="s">
        <v>770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981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981</v>
      </c>
      <c r="B105" s="4" t="s">
        <v>930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981</v>
      </c>
      <c r="B106" s="2" t="s">
        <v>1277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981</v>
      </c>
      <c r="B107" s="4" t="s">
        <v>973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981</v>
      </c>
      <c r="B108" s="4" t="s">
        <v>976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981</v>
      </c>
      <c r="B109" s="4" t="s">
        <v>979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981</v>
      </c>
      <c r="B110" s="2" t="s">
        <v>1278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981</v>
      </c>
      <c r="B111" s="2" t="s">
        <v>1279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981</v>
      </c>
      <c r="B112" s="2" t="s">
        <v>1280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981</v>
      </c>
      <c r="B113" s="4" t="s">
        <v>1281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981</v>
      </c>
      <c r="B114" s="4" t="s">
        <v>777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981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862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862</v>
      </c>
      <c r="B117" s="4" t="s">
        <v>770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862</v>
      </c>
      <c r="B118" s="4" t="s">
        <v>863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862</v>
      </c>
      <c r="B119" s="4" t="s">
        <v>866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862</v>
      </c>
      <c r="B120" s="4" t="s">
        <v>834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862</v>
      </c>
      <c r="B121" s="4" t="s">
        <v>931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862</v>
      </c>
      <c r="B122" s="4" t="s">
        <v>933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862</v>
      </c>
      <c r="B123" s="4" t="s">
        <v>934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862</v>
      </c>
      <c r="B124" s="4" t="s">
        <v>936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862</v>
      </c>
      <c r="B125" s="4" t="s">
        <v>937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862</v>
      </c>
      <c r="B126" s="4" t="s">
        <v>938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862</v>
      </c>
      <c r="B127" s="4" t="s">
        <v>939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862</v>
      </c>
      <c r="B128" s="4" t="s">
        <v>940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862</v>
      </c>
      <c r="B129" s="4" t="s">
        <v>941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862</v>
      </c>
      <c r="B130" s="4" t="s">
        <v>942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862</v>
      </c>
      <c r="B131" s="4" t="s">
        <v>943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862</v>
      </c>
      <c r="B132" s="4" t="s">
        <v>944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862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902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902</v>
      </c>
      <c r="B135" s="4" t="s">
        <v>770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902</v>
      </c>
      <c r="B136" s="4" t="s">
        <v>887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902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902</v>
      </c>
      <c r="B138" s="4" t="s">
        <v>903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902</v>
      </c>
      <c r="B139" s="4" t="s">
        <v>905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902</v>
      </c>
      <c r="B140" s="4" t="s">
        <v>907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902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760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760</v>
      </c>
      <c r="B143" s="4" t="s">
        <v>785</v>
      </c>
      <c r="C143" s="4" t="str">
        <f>VLOOKUP([Field],Columns[],2,0)&amp;"("</f>
        <v>unsignedBigInteger(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$table-&gt;unsignedBigInteger('user');</v>
      </c>
    </row>
    <row r="144" spans="1:11">
      <c r="A144" s="2" t="s">
        <v>760</v>
      </c>
      <c r="B144" s="4" t="s">
        <v>793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760</v>
      </c>
      <c r="B145" s="4" t="s">
        <v>782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760</v>
      </c>
      <c r="B146" s="4" t="s">
        <v>288</v>
      </c>
      <c r="C146" s="4" t="str">
        <f>VLOOKUP([Field],Columns[],2,0)&amp;"("</f>
        <v>audit(</v>
      </c>
      <c r="D146" s="4" t="str">
        <f>IF(VLOOKUP([Field],Columns[],3,0)&lt;&gt;"","'"&amp;VLOOKUP([Field],Columns[],3,0)&amp;"'","")</f>
        <v/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$table-&gt;audit();</v>
      </c>
    </row>
    <row r="147" spans="1:11">
      <c r="A147" s="2" t="s">
        <v>760</v>
      </c>
      <c r="B147" s="4" t="s">
        <v>794</v>
      </c>
      <c r="C147" s="4" t="str">
        <f>VLOOKUP([Field],Columns[],2,0)&amp;"("</f>
        <v>foreign(</v>
      </c>
      <c r="D147" s="4" t="str">
        <f>IF(VLOOKUP([Field],Columns[],3,0)&lt;&gt;"","'"&amp;VLOOKUP([Field],Columns[],3,0)&amp;"'","")</f>
        <v>'user'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-&gt;references('id')</v>
      </c>
      <c r="G147" s="4" t="str">
        <f>IF(VLOOKUP([Field],Columns[],6,0)=0,"","-&gt;"&amp;VLOOKUP([Field],Columns[],6,0))</f>
        <v>-&gt;on('users')</v>
      </c>
      <c r="H147" s="4" t="str">
        <f>IF(VLOOKUP([Field],Columns[],7,0)=0,"","-&gt;"&amp;VLOOKUP([Field],Columns[],7,0))</f>
        <v>-&gt;onUpdate('cascade')</v>
      </c>
      <c r="I147" s="4" t="str">
        <f>IF(VLOOKUP([Field],Columns[],8,0)=0,"","-&gt;"&amp;VLOOKUP([Field],Columns[],8,0))</f>
        <v>-&gt;onDelete('cascade')</v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48" spans="1:11">
      <c r="A148" s="2" t="s">
        <v>762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762</v>
      </c>
      <c r="B149" s="4" t="s">
        <v>770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762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762</v>
      </c>
      <c r="B151" s="4" t="s">
        <v>892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762</v>
      </c>
      <c r="B152" s="4" t="s">
        <v>890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762</v>
      </c>
      <c r="B153" s="4" t="s">
        <v>797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762</v>
      </c>
      <c r="B154" s="4" t="s">
        <v>982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762</v>
      </c>
      <c r="B155" s="4" t="s">
        <v>983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762</v>
      </c>
      <c r="B156" s="4" t="s">
        <v>774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762</v>
      </c>
      <c r="B157" s="4" t="s">
        <v>777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762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761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761</v>
      </c>
      <c r="B160" s="4" t="s">
        <v>822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761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761</v>
      </c>
      <c r="B162" s="4" t="s">
        <v>819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761</v>
      </c>
      <c r="B163" s="4" t="s">
        <v>820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761</v>
      </c>
      <c r="B164" s="4" t="s">
        <v>821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761</v>
      </c>
      <c r="B165" s="4" t="s">
        <v>798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761</v>
      </c>
      <c r="B166" s="4" t="s">
        <v>800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761</v>
      </c>
      <c r="B167" s="4" t="s">
        <v>801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761</v>
      </c>
      <c r="B168" s="4" t="s">
        <v>802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761</v>
      </c>
      <c r="B169" s="4" t="s">
        <v>803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761</v>
      </c>
      <c r="B170" s="4" t="s">
        <v>804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761</v>
      </c>
      <c r="B171" s="4" t="s">
        <v>805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761</v>
      </c>
      <c r="B172" s="4" t="s">
        <v>806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761</v>
      </c>
      <c r="B173" s="4" t="s">
        <v>807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761</v>
      </c>
      <c r="B174" s="4" t="s">
        <v>808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761</v>
      </c>
      <c r="B175" s="5" t="s">
        <v>809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761</v>
      </c>
      <c r="B176" s="5" t="s">
        <v>810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761</v>
      </c>
      <c r="B177" s="5" t="s">
        <v>811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761</v>
      </c>
      <c r="B178" s="5" t="s">
        <v>812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761</v>
      </c>
      <c r="B179" s="5" t="s">
        <v>813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761</v>
      </c>
      <c r="B180" s="5" t="s">
        <v>814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761</v>
      </c>
      <c r="B181" s="5" t="s">
        <v>815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761</v>
      </c>
      <c r="B182" s="5" t="s">
        <v>816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761</v>
      </c>
      <c r="B183" s="5" t="s">
        <v>817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761</v>
      </c>
      <c r="B184" s="4" t="s">
        <v>818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761</v>
      </c>
      <c r="B185" s="4" t="s">
        <v>774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761</v>
      </c>
      <c r="B186" s="4" t="s">
        <v>777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761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763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763</v>
      </c>
      <c r="B189" s="4" t="s">
        <v>793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763</v>
      </c>
      <c r="B190" s="4" t="s">
        <v>824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763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764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764</v>
      </c>
      <c r="B193" s="4" t="s">
        <v>770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764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764</v>
      </c>
      <c r="B195" s="4" t="s">
        <v>777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764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765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765</v>
      </c>
      <c r="B198" s="4" t="s">
        <v>823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765</v>
      </c>
      <c r="B199" s="4" t="s">
        <v>824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765</v>
      </c>
      <c r="B200" s="4" t="s">
        <v>826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765</v>
      </c>
      <c r="B201" s="4" t="s">
        <v>827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765</v>
      </c>
      <c r="B202" s="4" t="s">
        <v>828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765</v>
      </c>
      <c r="B203" s="4" t="s">
        <v>880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765</v>
      </c>
      <c r="B204" s="4" t="s">
        <v>885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765</v>
      </c>
      <c r="B205" s="4" t="s">
        <v>881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765</v>
      </c>
      <c r="B206" s="4" t="s">
        <v>886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765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840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840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840</v>
      </c>
      <c r="B210" s="4" t="s">
        <v>777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840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847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847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847</v>
      </c>
      <c r="B214" s="4" t="s">
        <v>777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847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766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766</v>
      </c>
      <c r="B217" s="4" t="s">
        <v>832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766</v>
      </c>
      <c r="B218" s="4" t="s">
        <v>833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766</v>
      </c>
      <c r="B219" s="4" t="s">
        <v>834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766</v>
      </c>
      <c r="B220" s="4" t="s">
        <v>838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766</v>
      </c>
      <c r="B221" s="4" t="s">
        <v>877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766</v>
      </c>
      <c r="B222" s="4" t="s">
        <v>841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766</v>
      </c>
      <c r="B223" s="4" t="s">
        <v>843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766</v>
      </c>
      <c r="B224" s="4" t="s">
        <v>848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766</v>
      </c>
      <c r="B225" s="4" t="s">
        <v>777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766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766</v>
      </c>
      <c r="B227" s="4" t="s">
        <v>878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910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910</v>
      </c>
      <c r="B229" s="4" t="s">
        <v>912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910</v>
      </c>
      <c r="B230" s="4" t="s">
        <v>849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910</v>
      </c>
      <c r="B231" s="4" t="s">
        <v>843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910</v>
      </c>
      <c r="B232" s="4" t="s">
        <v>964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910</v>
      </c>
      <c r="B233" s="4" t="s">
        <v>917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910</v>
      </c>
      <c r="B234" s="4" t="s">
        <v>870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910</v>
      </c>
      <c r="B235" s="4" t="s">
        <v>777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910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911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911</v>
      </c>
      <c r="B238" s="4" t="s">
        <v>913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911</v>
      </c>
      <c r="B239" s="4" t="s">
        <v>853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911</v>
      </c>
      <c r="B240" s="4" t="s">
        <v>826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911</v>
      </c>
      <c r="B241" s="4" t="s">
        <v>915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911</v>
      </c>
      <c r="B242" s="4" t="s">
        <v>927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911</v>
      </c>
      <c r="B243" s="4" t="s">
        <v>916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911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1068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1068</v>
      </c>
      <c r="B246" s="4" t="s">
        <v>986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1068</v>
      </c>
      <c r="B247" s="4" t="s">
        <v>988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1068</v>
      </c>
      <c r="B248" s="4" t="s">
        <v>990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1068</v>
      </c>
      <c r="B249" s="4" t="s">
        <v>992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1068</v>
      </c>
      <c r="B250" s="4" t="s">
        <v>994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1068</v>
      </c>
      <c r="B251" s="4" t="s">
        <v>996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1068</v>
      </c>
      <c r="B252" s="4" t="s">
        <v>998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1068</v>
      </c>
      <c r="B253" s="4" t="s">
        <v>1000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1068</v>
      </c>
      <c r="B254" s="4" t="s">
        <v>1002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1068</v>
      </c>
      <c r="B255" s="4" t="s">
        <v>1004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1068</v>
      </c>
      <c r="B256" s="4" t="s">
        <v>1006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1068</v>
      </c>
      <c r="B257" s="4" t="s">
        <v>1008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1068</v>
      </c>
      <c r="B258" s="4" t="s">
        <v>1009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1068</v>
      </c>
      <c r="B259" s="4" t="s">
        <v>1011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1068</v>
      </c>
      <c r="B260" s="4" t="s">
        <v>1013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1068</v>
      </c>
      <c r="B261" s="4" t="s">
        <v>1015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1068</v>
      </c>
      <c r="B262" s="4" t="s">
        <v>1017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1068</v>
      </c>
      <c r="B263" s="4" t="s">
        <v>1019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1068</v>
      </c>
      <c r="B264" s="4" t="s">
        <v>1027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1068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1069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1069</v>
      </c>
      <c r="B267" s="4" t="s">
        <v>986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1069</v>
      </c>
      <c r="B268" s="4" t="s">
        <v>988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1069</v>
      </c>
      <c r="B269" s="4" t="s">
        <v>990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1069</v>
      </c>
      <c r="B270" s="4" t="s">
        <v>992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1069</v>
      </c>
      <c r="B271" s="4" t="s">
        <v>994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1069</v>
      </c>
      <c r="B272" s="4" t="s">
        <v>996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1069</v>
      </c>
      <c r="B273" s="4" t="s">
        <v>1072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1069</v>
      </c>
      <c r="B274" s="4" t="s">
        <v>1000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1069</v>
      </c>
      <c r="B275" s="4" t="s">
        <v>1002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1069</v>
      </c>
      <c r="B276" s="4" t="s">
        <v>1004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1069</v>
      </c>
      <c r="B277" s="4" t="s">
        <v>1006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1069</v>
      </c>
      <c r="B278" s="4" t="s">
        <v>1074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1069</v>
      </c>
      <c r="B279" s="4" t="s">
        <v>1076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1069</v>
      </c>
      <c r="B280" s="4" t="s">
        <v>1013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1069</v>
      </c>
      <c r="B281" s="4" t="s">
        <v>1015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1069</v>
      </c>
      <c r="B282" s="4" t="s">
        <v>1078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1069</v>
      </c>
      <c r="B283" s="4" t="s">
        <v>1080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1069</v>
      </c>
      <c r="B284" s="4" t="s">
        <v>1055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1069</v>
      </c>
      <c r="B285" s="4" t="s">
        <v>1057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1069</v>
      </c>
      <c r="B286" s="4" t="s">
        <v>1061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1069</v>
      </c>
      <c r="B287" s="4" t="s">
        <v>1059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1069</v>
      </c>
      <c r="B288" s="4" t="s">
        <v>1063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1069</v>
      </c>
      <c r="B289" s="4" t="s">
        <v>1082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1069</v>
      </c>
      <c r="B290" s="4" t="s">
        <v>1019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1069</v>
      </c>
      <c r="B291" s="4" t="s">
        <v>1021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1069</v>
      </c>
      <c r="B292" s="4" t="s">
        <v>1023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1069</v>
      </c>
      <c r="B293" s="4" t="s">
        <v>1025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1069</v>
      </c>
      <c r="B294" s="4" t="s">
        <v>1027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1069</v>
      </c>
      <c r="B295" s="4" t="s">
        <v>1029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1069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1086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1086</v>
      </c>
      <c r="B298" s="4" t="s">
        <v>986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1086</v>
      </c>
      <c r="B299" s="4" t="s">
        <v>988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1086</v>
      </c>
      <c r="B300" s="4" t="s">
        <v>990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1086</v>
      </c>
      <c r="B301" s="4" t="s">
        <v>992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1086</v>
      </c>
      <c r="B302" s="4" t="s">
        <v>994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1086</v>
      </c>
      <c r="B303" s="4" t="s">
        <v>996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1086</v>
      </c>
      <c r="B304" s="4" t="s">
        <v>1029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1086</v>
      </c>
      <c r="B305" s="4" t="s">
        <v>1000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1086</v>
      </c>
      <c r="B306" s="4" t="s">
        <v>1002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1086</v>
      </c>
      <c r="B307" s="4" t="s">
        <v>1004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1086</v>
      </c>
      <c r="B308" s="4" t="s">
        <v>1006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1086</v>
      </c>
      <c r="B309" s="4" t="s">
        <v>1037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1086</v>
      </c>
      <c r="B310" s="4" t="s">
        <v>1039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1086</v>
      </c>
      <c r="B311" s="4" t="s">
        <v>1041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1086</v>
      </c>
      <c r="B312" s="4" t="s">
        <v>1043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1086</v>
      </c>
      <c r="B313" s="4" t="s">
        <v>1045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1086</v>
      </c>
      <c r="B314" s="4" t="s">
        <v>1047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1086</v>
      </c>
      <c r="B315" s="4" t="s">
        <v>1013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1086</v>
      </c>
      <c r="B316" s="4" t="s">
        <v>1015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1086</v>
      </c>
      <c r="B317" s="4" t="s">
        <v>1049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1086</v>
      </c>
      <c r="B318" s="4" t="s">
        <v>1027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1086</v>
      </c>
      <c r="B319" s="4" t="s">
        <v>1051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1086</v>
      </c>
      <c r="B320" s="4" t="s">
        <v>1053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1086</v>
      </c>
      <c r="B321" s="4" t="s">
        <v>1055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1086</v>
      </c>
      <c r="B322" s="4" t="s">
        <v>1057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1086</v>
      </c>
      <c r="B323" s="4" t="s">
        <v>1059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1086</v>
      </c>
      <c r="B324" s="4" t="s">
        <v>1061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1086</v>
      </c>
      <c r="B325" s="4" t="s">
        <v>1063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1086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962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962</v>
      </c>
      <c r="B328" s="4" t="s">
        <v>849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962</v>
      </c>
      <c r="B329" s="4" t="s">
        <v>843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962</v>
      </c>
      <c r="B330" s="4" t="s">
        <v>912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962</v>
      </c>
      <c r="B331" s="4" t="s">
        <v>964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962</v>
      </c>
      <c r="B332" s="4" t="s">
        <v>917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962</v>
      </c>
      <c r="B333" s="4" t="s">
        <v>870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962</v>
      </c>
      <c r="B334" s="4" t="s">
        <v>966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962</v>
      </c>
      <c r="B335" s="4" t="s">
        <v>777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962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963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963</v>
      </c>
      <c r="B338" s="4" t="s">
        <v>969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963</v>
      </c>
      <c r="B339" s="4" t="s">
        <v>833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963</v>
      </c>
      <c r="B340" s="4" t="s">
        <v>971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963</v>
      </c>
      <c r="B341" s="4" t="s">
        <v>838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963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918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918</v>
      </c>
      <c r="B344" s="4" t="s">
        <v>921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918</v>
      </c>
      <c r="B345" s="4" t="s">
        <v>919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918</v>
      </c>
      <c r="B346" s="4" t="s">
        <v>923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918</v>
      </c>
      <c r="B347" s="4" t="s">
        <v>924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918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894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894</v>
      </c>
      <c r="B350" s="4" t="s">
        <v>895</v>
      </c>
      <c r="C350" s="4" t="str">
        <f>VLOOKUP([Field],Columns[],2,0)&amp;"("</f>
        <v>unsignedTinyInteger(</v>
      </c>
      <c r="D350" s="4" t="str">
        <f>IF(VLOOKUP([Field],Columns[],3,0)&lt;&gt;"","'"&amp;VLOOKUP([Field],Columns[],3,0)&amp;"'","")</f>
        <v>'bin'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$table-&gt;unsignedTinyInteger('bin')-&gt;default(1);</v>
      </c>
    </row>
    <row r="351" spans="1:11">
      <c r="A351" s="4" t="s">
        <v>1290</v>
      </c>
      <c r="B351" s="4" t="s">
        <v>21</v>
      </c>
      <c r="C351" s="4" t="str">
        <f>VLOOKUP([Field],Columns[],2,0)&amp;"("</f>
        <v>bigIncrements(</v>
      </c>
      <c r="D351" s="4" t="str">
        <f>IF(VLOOKUP([Field],Columns[],3,0)&lt;&gt;"","'"&amp;VLOOKUP([Field],Columns[],3,0)&amp;"'","")</f>
        <v>'id'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$table-&gt;bigIncrements('id');</v>
      </c>
    </row>
    <row r="352" spans="1:11">
      <c r="A352" s="4" t="s">
        <v>1290</v>
      </c>
      <c r="B352" s="4" t="s">
        <v>23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>-&gt;index()</v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'64')-&gt;nullable()-&gt;index();</v>
      </c>
    </row>
    <row r="353" spans="1:11">
      <c r="A353" s="4" t="s">
        <v>1290</v>
      </c>
      <c r="B353" s="4" t="s">
        <v>24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1290</v>
      </c>
      <c r="B354" s="4" t="s">
        <v>44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'value'</v>
      </c>
      <c r="E354" s="7" t="str">
        <f>IF(VLOOKUP([Field],Columns[],4,0)&lt;&gt;0,", "&amp;IF(ISERR(SEARCH(",",VLOOKUP([Field],Columns[],4,0))),"'"&amp;VLOOKUP([Field],Columns[],4,0)&amp;"'",VLOOKUP([Field],Columns[],4,0))&amp;")",")")</f>
        <v>, '256')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$table-&gt;string('value', '256')-&gt;nullable();</v>
      </c>
    </row>
    <row r="355" spans="1:11">
      <c r="A355" s="4" t="s">
        <v>1290</v>
      </c>
      <c r="B355" s="4" t="s">
        <v>777</v>
      </c>
      <c r="C355" s="4" t="str">
        <f>VLOOKUP([Field],Columns[],2,0)&amp;"("</f>
        <v>enum(</v>
      </c>
      <c r="D355" s="4" t="str">
        <f>IF(VLOOKUP([Field],Columns[],3,0)&lt;&gt;"","'"&amp;VLOOKUP([Field],Columns[],3,0)&amp;"'","")</f>
        <v>'status'</v>
      </c>
      <c r="E35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-&gt;default('Active')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56" spans="1:11">
      <c r="A356" s="4" t="s">
        <v>1290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1291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1291</v>
      </c>
      <c r="B358" s="4" t="s">
        <v>901</v>
      </c>
      <c r="C358" s="4" t="str">
        <f>VLOOKUP([Field],Columns[],2,0)&amp;"("</f>
        <v>foreignCascade(</v>
      </c>
      <c r="D358" s="4" t="str">
        <f>IF(VLOOKUP([Field],Columns[],3,0)&lt;&gt;"","'"&amp;VLOOKUP([Field],Columns[],3,0)&amp;"'","")</f>
        <v>'user'</v>
      </c>
      <c r="E35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$table-&gt;foreignCascade('user', 'users');</v>
      </c>
    </row>
    <row r="359" spans="1:11">
      <c r="A359" s="4" t="s">
        <v>1291</v>
      </c>
      <c r="B359" s="4" t="s">
        <v>1294</v>
      </c>
      <c r="C359" s="4" t="str">
        <f>VLOOKUP([Field],Columns[],2,0)&amp;"("</f>
        <v>foreignCascade(</v>
      </c>
      <c r="D359" s="4" t="str">
        <f>IF(VLOOKUP([Field],Columns[],3,0)&lt;&gt;"","'"&amp;VLOOKUP([Field],Columns[],3,0)&amp;"'","")</f>
        <v>'setting'</v>
      </c>
      <c r="E359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$table-&gt;foreignCascade('setting', 'settings');</v>
      </c>
    </row>
    <row r="360" spans="1:11" s="20" customFormat="1">
      <c r="A360" s="4" t="s">
        <v>1291</v>
      </c>
      <c r="B360" s="4" t="s">
        <v>44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'value'</v>
      </c>
      <c r="E360" s="7" t="str">
        <f>IF(VLOOKUP([Field],Columns[],4,0)&lt;&gt;0,", "&amp;IF(ISERR(SEARCH(",",VLOOKUP([Field],Columns[],4,0))),"'"&amp;VLOOKUP([Field],Columns[],4,0)&amp;"'",VLOOKUP([Field],Columns[],4,0))&amp;")",")")</f>
        <v>, '256')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$table-&gt;string('value', '256')-&gt;nullable();</v>
      </c>
    </row>
    <row r="361" spans="1:11">
      <c r="A361" s="4" t="s">
        <v>1291</v>
      </c>
      <c r="B361" s="4" t="s">
        <v>777</v>
      </c>
      <c r="C361" s="4" t="str">
        <f>VLOOKUP([Field],Columns[],2,0)&amp;"("</f>
        <v>enum(</v>
      </c>
      <c r="D361" s="4" t="str">
        <f>IF(VLOOKUP([Field],Columns[],3,0)&lt;&gt;"","'"&amp;VLOOKUP([Field],Columns[],3,0)&amp;"'","")</f>
        <v>'status'</v>
      </c>
      <c r="E36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>-&gt;default('Active')</v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2" spans="1:11">
      <c r="A362" s="4" t="s">
        <v>1291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34" priority="5"/>
  </conditionalFormatting>
  <conditionalFormatting sqref="B331">
    <cfRule type="duplicateValues" dxfId="33" priority="4"/>
  </conditionalFormatting>
  <conditionalFormatting sqref="B154:B155">
    <cfRule type="duplicateValues" dxfId="32" priority="3"/>
  </conditionalFormatting>
  <conditionalFormatting sqref="B110:B113">
    <cfRule type="duplicateValues" dxfId="31" priority="1"/>
  </conditionalFormatting>
  <dataValidations count="2">
    <dataValidation type="list" allowBlank="1" showInputMessage="1" showErrorMessage="1" sqref="B2:B362">
      <formula1>AvailableFields</formula1>
    </dataValidation>
    <dataValidation type="list" allowBlank="1" showInputMessage="1" showErrorMessage="1" sqref="A2:A36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2"/>
  <sheetViews>
    <sheetView topLeftCell="B42" workbookViewId="0">
      <selection activeCell="C59" sqref="C5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1487</v>
      </c>
      <c r="E3" s="67" t="s">
        <v>1488</v>
      </c>
      <c r="F3" s="67" t="s">
        <v>1611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Resource Roles-0</v>
      </c>
      <c r="B4" s="67" t="s">
        <v>94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67" t="s">
        <v>65</v>
      </c>
      <c r="E4" s="67" t="s">
        <v>22</v>
      </c>
      <c r="F4" s="67" t="s">
        <v>1489</v>
      </c>
      <c r="G4" s="67" t="s">
        <v>1490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Resource Roles-1</v>
      </c>
      <c r="B5" s="67" t="s">
        <v>94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5" s="60">
        <v>303101</v>
      </c>
      <c r="E5" s="67">
        <v>305101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30" t="str">
        <f>[Table Name]&amp;"-"&amp;(COUNTIF($B$1:TableData[[#This Row],[Table Name]],TableData[[#This Row],[Table Name]])-1)</f>
        <v>Resource Roles-2</v>
      </c>
      <c r="B6" s="67" t="s">
        <v>94</v>
      </c>
      <c r="C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6" s="60">
        <v>303101</v>
      </c>
      <c r="E6" s="81">
        <v>305102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>
      <c r="A7" s="30" t="str">
        <f>[Table Name]&amp;"-"&amp;(COUNTIF($B$1:TableData[[#This Row],[Table Name]],TableData[[#This Row],[Table Name]])-1)</f>
        <v>Resource Roles-3</v>
      </c>
      <c r="B7" s="67" t="s">
        <v>94</v>
      </c>
      <c r="C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7" s="60">
        <v>303101</v>
      </c>
      <c r="E7" s="81">
        <v>305103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>
      <c r="A8" s="30" t="str">
        <f>[Table Name]&amp;"-"&amp;(COUNTIF($B$1:TableData[[#This Row],[Table Name]],TableData[[#This Row],[Table Name]])-1)</f>
        <v>Resource Roles-4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8" s="60">
        <v>303101</v>
      </c>
      <c r="E8" s="81">
        <v>305104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Roles-5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9" s="60">
        <v>303101</v>
      </c>
      <c r="E9" s="81">
        <v>305105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Roles-6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0" s="60">
        <v>303101</v>
      </c>
      <c r="E10" s="81">
        <v>305106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Roles-7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1" s="60">
        <v>303101</v>
      </c>
      <c r="E11" s="81">
        <v>305107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Roles-8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2" s="60">
        <v>303101</v>
      </c>
      <c r="E12" s="81">
        <v>305108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Roles-9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3" s="60">
        <v>303101</v>
      </c>
      <c r="E13" s="81">
        <v>305109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Roles-10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4" s="60">
        <v>303101</v>
      </c>
      <c r="E14" s="81">
        <v>305110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Roles-11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5" s="60">
        <v>303101</v>
      </c>
      <c r="E15" s="81">
        <v>305111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Roles-12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6" s="60">
        <v>303101</v>
      </c>
      <c r="E16" s="81">
        <v>305112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Roles-13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7" s="60">
        <v>303101</v>
      </c>
      <c r="E17" s="81">
        <v>305113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Roles-14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18" s="60">
        <v>303101</v>
      </c>
      <c r="E18" s="81">
        <v>305114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Roles-15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19" s="60">
        <v>303101</v>
      </c>
      <c r="E19" s="81">
        <v>305115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Roles-16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0" s="60">
        <v>303101</v>
      </c>
      <c r="E20" s="81">
        <v>305116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Roles-17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1" s="60">
        <v>303101</v>
      </c>
      <c r="E21" s="81">
        <v>305117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Roles-18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2" s="60">
        <v>303101</v>
      </c>
      <c r="E22" s="81">
        <v>305118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Roles-19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3" s="60">
        <v>303101</v>
      </c>
      <c r="E23" s="81">
        <v>305119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Roles-20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4" s="60">
        <v>303101</v>
      </c>
      <c r="E24" s="81">
        <v>305120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Roles-21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5" s="60">
        <v>303101</v>
      </c>
      <c r="E25" s="81">
        <v>305121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Roles-22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6" s="60">
        <v>303101</v>
      </c>
      <c r="E26" s="81">
        <v>305122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Roles-23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7" s="60">
        <v>303101</v>
      </c>
      <c r="E27" s="81">
        <v>305123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Roles-24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28" s="60">
        <v>303101</v>
      </c>
      <c r="E28" s="81">
        <v>305124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Roles-25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29" s="60">
        <v>303101</v>
      </c>
      <c r="E29" s="81">
        <v>305125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Roles-26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0" s="60">
        <v>303101</v>
      </c>
      <c r="E30" s="81">
        <v>305126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Roles-27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1" s="60">
        <v>303101</v>
      </c>
      <c r="E31" s="81">
        <v>305127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Roles-28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2" s="60">
        <v>303101</v>
      </c>
      <c r="E32" s="81">
        <v>305128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Roles-29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3" s="60">
        <v>303101</v>
      </c>
      <c r="E33" s="81">
        <v>305129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Settings-0</v>
      </c>
      <c r="B34" s="81" t="s">
        <v>1324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4" s="81" t="s">
        <v>23</v>
      </c>
      <c r="E34" s="81" t="s">
        <v>24</v>
      </c>
      <c r="F34" s="81" t="s">
        <v>44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Product Transaction Nature-0</v>
      </c>
      <c r="B35" s="81" t="s">
        <v>1613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5" s="81" t="s">
        <v>23</v>
      </c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60" t="str">
        <f>[Table Name]&amp;"-"&amp;(COUNTIF($B$1:TableData[[#This Row],[Table Name]],TableData[[#This Row],[Table Name]])-1)</f>
        <v>Product Transaction Type-0</v>
      </c>
      <c r="B36" s="67" t="s">
        <v>1614</v>
      </c>
      <c r="C3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67" t="s">
        <v>23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7" spans="1:18">
      <c r="A37" s="60" t="str">
        <f>[Table Name]&amp;"-"&amp;(COUNTIF($B$1:TableData[[#This Row],[Table Name]],TableData[[#This Row],[Table Name]])-1)</f>
        <v>Settings-1</v>
      </c>
      <c r="B37" s="67" t="s">
        <v>1324</v>
      </c>
      <c r="C3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7" s="67" t="s">
        <v>1616</v>
      </c>
      <c r="E37" s="67" t="s">
        <v>1631</v>
      </c>
      <c r="F37" s="67" t="s">
        <v>1638</v>
      </c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</row>
    <row r="38" spans="1:18">
      <c r="A38" s="60" t="str">
        <f>[Table Name]&amp;"-"&amp;(COUNTIF($B$1:TableData[[#This Row],[Table Name]],TableData[[#This Row],[Table Name]])-1)</f>
        <v>Settings-2</v>
      </c>
      <c r="B38" s="67" t="s">
        <v>1324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38" s="67" t="s">
        <v>1617</v>
      </c>
      <c r="E38" s="67" t="s">
        <v>1633</v>
      </c>
      <c r="F38" s="67" t="s">
        <v>1639</v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Settings-3</v>
      </c>
      <c r="B39" s="67" t="s">
        <v>1324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39" s="67" t="s">
        <v>1618</v>
      </c>
      <c r="E39" s="67" t="s">
        <v>1632</v>
      </c>
      <c r="F39" s="67" t="s">
        <v>1640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Settings-4</v>
      </c>
      <c r="B40" s="67" t="s">
        <v>1324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0" s="67" t="s">
        <v>1619</v>
      </c>
      <c r="E40" s="67" t="s">
        <v>1634</v>
      </c>
      <c r="F40" s="67" t="s">
        <v>1641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Settings-5</v>
      </c>
      <c r="B41" s="67" t="s">
        <v>1324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1" s="67" t="s">
        <v>1620</v>
      </c>
      <c r="E41" s="67" t="s">
        <v>1635</v>
      </c>
      <c r="F41" s="67" t="s">
        <v>1642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Settings-6</v>
      </c>
      <c r="B42" s="67" t="s">
        <v>1324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2" s="67" t="s">
        <v>1644</v>
      </c>
      <c r="E42" s="67" t="s">
        <v>1647</v>
      </c>
      <c r="F42" s="67" t="s">
        <v>1646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Settings-7</v>
      </c>
      <c r="B43" s="67" t="s">
        <v>1324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3" s="67" t="s">
        <v>1645</v>
      </c>
      <c r="E43" s="67" t="s">
        <v>1648</v>
      </c>
      <c r="F43" s="67" t="s">
        <v>1643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Settings-8</v>
      </c>
      <c r="B44" s="67" t="s">
        <v>1324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4" s="67" t="s">
        <v>1621</v>
      </c>
      <c r="E44" s="67" t="s">
        <v>1636</v>
      </c>
      <c r="F44" s="67">
        <v>0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Settings-9</v>
      </c>
      <c r="B45" s="67" t="s">
        <v>1324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5" s="67" t="s">
        <v>1622</v>
      </c>
      <c r="E45" s="67" t="s">
        <v>1636</v>
      </c>
      <c r="F45" s="67">
        <v>0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Settings-10</v>
      </c>
      <c r="B46" s="67" t="s">
        <v>1324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6" s="67" t="s">
        <v>1623</v>
      </c>
      <c r="E46" s="67" t="s">
        <v>1637</v>
      </c>
      <c r="F46" s="67">
        <v>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Settings-11</v>
      </c>
      <c r="B47" s="67" t="s">
        <v>1324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7" s="67" t="s">
        <v>1624</v>
      </c>
      <c r="E47" s="67" t="s">
        <v>1637</v>
      </c>
      <c r="F47" s="67">
        <v>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Settings-12</v>
      </c>
      <c r="B48" s="67" t="s">
        <v>1324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48" s="67" t="s">
        <v>1625</v>
      </c>
      <c r="E48" s="67" t="s">
        <v>1637</v>
      </c>
      <c r="F48" s="67">
        <v>5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Settings-13</v>
      </c>
      <c r="B49" s="67" t="s">
        <v>1324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49" s="67" t="s">
        <v>1626</v>
      </c>
      <c r="E49" s="67" t="s">
        <v>1637</v>
      </c>
      <c r="F49" s="67">
        <v>5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Settings-14</v>
      </c>
      <c r="B50" s="67" t="s">
        <v>1324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0" s="67" t="s">
        <v>1627</v>
      </c>
      <c r="E50" s="67" t="s">
        <v>1637</v>
      </c>
      <c r="F50" s="67">
        <v>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Settings-15</v>
      </c>
      <c r="B51" s="67" t="s">
        <v>1324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1" s="67" t="s">
        <v>1628</v>
      </c>
      <c r="E51" s="67" t="s">
        <v>1637</v>
      </c>
      <c r="F51" s="67">
        <v>10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Settings-16</v>
      </c>
      <c r="B52" s="67" t="s">
        <v>1324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2" s="67" t="s">
        <v>1629</v>
      </c>
      <c r="E52" s="67" t="s">
        <v>1637</v>
      </c>
      <c r="F52" s="67">
        <v>10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Settings-17</v>
      </c>
      <c r="B53" s="67" t="s">
        <v>1324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3" s="67" t="s">
        <v>1630</v>
      </c>
      <c r="E53" s="67" t="s">
        <v>1637</v>
      </c>
      <c r="F53" s="67">
        <v>10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Nature-1</v>
      </c>
      <c r="B54" s="67" t="s">
        <v>1613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1649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Nature-2</v>
      </c>
      <c r="B55" s="67" t="s">
        <v>1613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1650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Nature-3</v>
      </c>
      <c r="B56" s="67" t="s">
        <v>1613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1651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Nature-4</v>
      </c>
      <c r="B57" s="67" t="s">
        <v>1613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1652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Nature-5</v>
      </c>
      <c r="B58" s="67" t="s">
        <v>1613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1653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Type-1</v>
      </c>
      <c r="B59" s="67" t="s">
        <v>1614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9" s="67" t="s">
        <v>1654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Type-2</v>
      </c>
      <c r="B60" s="67" t="s">
        <v>1614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0" s="67" t="s">
        <v>1657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Type-3</v>
      </c>
      <c r="B61" s="67" t="s">
        <v>1614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1" s="67" t="s">
        <v>1655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Type-4</v>
      </c>
      <c r="B62" s="67" t="s">
        <v>1614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2" s="67" t="s">
        <v>1656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6"/>
  <sheetViews>
    <sheetView topLeftCell="A22" workbookViewId="0">
      <selection activeCell="A44" sqref="A44:A46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1486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754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754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1612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754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754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754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754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754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389</v>
      </c>
      <c r="F9" s="1" t="s">
        <v>390</v>
      </c>
      <c r="G9" s="11">
        <v>3</v>
      </c>
      <c r="H9" s="6" t="s">
        <v>754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754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754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754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754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754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754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480</v>
      </c>
      <c r="F16" s="1" t="s">
        <v>481</v>
      </c>
      <c r="G16" s="11">
        <v>1</v>
      </c>
      <c r="H16" s="6" t="s">
        <v>754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754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476</v>
      </c>
      <c r="F18" s="1" t="s">
        <v>477</v>
      </c>
      <c r="G18" s="11">
        <v>1</v>
      </c>
      <c r="H18" s="6" t="s">
        <v>754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754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484</v>
      </c>
      <c r="B20" s="4" t="s">
        <v>483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492</v>
      </c>
      <c r="F20" s="1" t="s">
        <v>493</v>
      </c>
      <c r="G20" s="31">
        <v>1</v>
      </c>
      <c r="H20" s="6" t="s">
        <v>754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392</v>
      </c>
      <c r="F21" s="1" t="s">
        <v>390</v>
      </c>
      <c r="G21" s="11">
        <v>2</v>
      </c>
      <c r="H21" s="6" t="s">
        <v>754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405</v>
      </c>
      <c r="F22" s="1" t="s">
        <v>406</v>
      </c>
      <c r="G22" s="11">
        <v>5</v>
      </c>
      <c r="H22" s="6" t="s">
        <v>754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754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455</v>
      </c>
      <c r="G24" s="11">
        <v>3</v>
      </c>
      <c r="H24" s="6" t="s">
        <v>754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424</v>
      </c>
      <c r="F25" s="1" t="s">
        <v>425</v>
      </c>
      <c r="G25" s="11">
        <v>1</v>
      </c>
      <c r="H25" s="6" t="s">
        <v>754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424</v>
      </c>
      <c r="F26" s="1" t="s">
        <v>426</v>
      </c>
      <c r="G26" s="11">
        <v>1</v>
      </c>
      <c r="H26" s="6" t="s">
        <v>754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435</v>
      </c>
      <c r="F27" s="1" t="s">
        <v>436</v>
      </c>
      <c r="G27" s="11">
        <v>2</v>
      </c>
      <c r="H27" s="6" t="s">
        <v>754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432</v>
      </c>
      <c r="F28" s="1" t="s">
        <v>433</v>
      </c>
      <c r="G28" s="11">
        <v>2</v>
      </c>
      <c r="H28" s="6" t="s">
        <v>754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390</v>
      </c>
      <c r="G29" s="11">
        <v>3</v>
      </c>
      <c r="H29" s="6" t="s">
        <v>754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443</v>
      </c>
      <c r="F30" s="1" t="s">
        <v>425</v>
      </c>
      <c r="G30" s="11">
        <v>1</v>
      </c>
      <c r="H30" s="6" t="s">
        <v>754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443</v>
      </c>
      <c r="F31" s="1" t="s">
        <v>426</v>
      </c>
      <c r="G31" s="11">
        <v>1</v>
      </c>
      <c r="H31" s="6" t="s">
        <v>754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450</v>
      </c>
      <c r="F32" s="1" t="s">
        <v>503</v>
      </c>
      <c r="G32" s="11">
        <v>3</v>
      </c>
      <c r="H32" s="6" t="s">
        <v>754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448</v>
      </c>
      <c r="F33" s="1" t="s">
        <v>449</v>
      </c>
      <c r="G33" s="11">
        <v>2</v>
      </c>
      <c r="H33" s="6" t="s">
        <v>754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754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377</v>
      </c>
      <c r="G35" s="11">
        <v>1</v>
      </c>
      <c r="H35" s="6" t="s">
        <v>754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452</v>
      </c>
      <c r="F36" s="1" t="s">
        <v>371</v>
      </c>
      <c r="G36" s="11">
        <v>1</v>
      </c>
      <c r="H36" s="6" t="s">
        <v>754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385</v>
      </c>
      <c r="F37" s="1" t="s">
        <v>386</v>
      </c>
      <c r="G37" s="11">
        <v>1</v>
      </c>
      <c r="H37" s="6" t="s">
        <v>754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385</v>
      </c>
      <c r="F38" s="1" t="s">
        <v>387</v>
      </c>
      <c r="G38" s="11">
        <v>1</v>
      </c>
      <c r="H38" s="6" t="s">
        <v>754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496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501</v>
      </c>
      <c r="F39" s="1" t="s">
        <v>502</v>
      </c>
      <c r="G39" s="11">
        <v>1</v>
      </c>
      <c r="H39" s="6" t="s">
        <v>754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754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754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754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754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1324</v>
      </c>
      <c r="B44" s="4" t="s">
        <v>1290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1615</v>
      </c>
      <c r="I44" s="99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1613</v>
      </c>
      <c r="B45" s="4" t="s">
        <v>840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1615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1614</v>
      </c>
      <c r="B46" s="4" t="s">
        <v>847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1615</v>
      </c>
      <c r="I46" s="99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6">
      <formula1>TableNames</formula1>
    </dataValidation>
    <dataValidation type="list" allowBlank="1" showInputMessage="1" showErrorMessage="1" sqref="H2:H46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D11" sqref="D11"/>
    </sheetView>
  </sheetViews>
  <sheetFormatPr defaultRowHeight="15"/>
  <cols>
    <col min="1" max="16384" width="9.140625" style="20"/>
  </cols>
  <sheetData>
    <row r="1" spans="1:20" s="28" customFormat="1" ht="15" customHeight="1">
      <c r="A1" s="96" t="s">
        <v>1614</v>
      </c>
      <c r="B1" s="96"/>
      <c r="C1" s="96"/>
      <c r="D1" s="96"/>
      <c r="E1" s="97" t="str">
        <f>"\"&amp;VLOOKUP($A$1,SeedMap[],3,0)&amp;"\"&amp;VLOOKUP($A$1,SeedMap[],4,0)&amp;"::"&amp;VLOOKUP($A$1,SeedMap[],8,0)&amp;"()"</f>
        <v>\Milestone\SS\Model\ProductTransactionType::truncate()</v>
      </c>
      <c r="F1" s="97"/>
      <c r="G1" s="97"/>
      <c r="H1" s="97"/>
      <c r="I1" s="98" t="s">
        <v>73</v>
      </c>
      <c r="J1" s="98"/>
      <c r="K1" s="98"/>
      <c r="L1" s="98"/>
      <c r="M1" s="98"/>
      <c r="N1" s="98"/>
      <c r="O1" s="98"/>
      <c r="P1" s="98"/>
      <c r="Q1" s="98"/>
      <c r="R1" s="98"/>
      <c r="S1" s="23" t="str">
        <f>""</f>
        <v/>
      </c>
      <c r="T1" s="10"/>
    </row>
    <row r="2" spans="1:20" s="28" customFormat="1" ht="15" customHeight="1">
      <c r="A2" s="96"/>
      <c r="B2" s="96"/>
      <c r="C2" s="96"/>
      <c r="D2" s="96"/>
      <c r="E2" s="97" t="str">
        <f>VLOOKUP($A$1,SeedMap[],5,0)</f>
        <v>TableData</v>
      </c>
      <c r="F2" s="97"/>
      <c r="G2" s="97"/>
      <c r="H2" s="97"/>
      <c r="I2" s="98" t="s">
        <v>72</v>
      </c>
      <c r="J2" s="98"/>
      <c r="K2" s="98"/>
      <c r="L2" s="98"/>
      <c r="M2" s="98"/>
      <c r="N2" s="98"/>
      <c r="O2" s="98"/>
      <c r="P2" s="98"/>
      <c r="Q2" s="98"/>
      <c r="R2" s="98"/>
      <c r="S2" s="23" t="str">
        <f>";"</f>
        <v>;</v>
      </c>
      <c r="T2" s="10"/>
    </row>
    <row r="3" spans="1:20" s="28" customFormat="1" ht="15" customHeight="1">
      <c r="A3" s="96"/>
      <c r="B3" s="96"/>
      <c r="C3" s="96"/>
      <c r="D3" s="96"/>
      <c r="E3" s="97" t="str">
        <f>VLOOKUP($A$1,SeedMap[],6,0)</f>
        <v>[[TRCode]:[15]]</v>
      </c>
      <c r="F3" s="97"/>
      <c r="G3" s="97"/>
      <c r="H3" s="97"/>
      <c r="I3" s="98" t="s">
        <v>158</v>
      </c>
      <c r="J3" s="98"/>
      <c r="K3" s="98"/>
      <c r="L3" s="98"/>
      <c r="M3" s="98"/>
      <c r="N3" s="98"/>
      <c r="O3" s="98"/>
      <c r="P3" s="98"/>
      <c r="Q3" s="98"/>
      <c r="R3" s="98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id</v>
      </c>
      <c r="F5" s="25" t="str">
        <f t="shared" ca="1" si="1"/>
        <v>id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93" t="str">
        <f>$I$1</f>
        <v>$_ = \DB::statement('SELECT @@GLOBAL.foreign_key_checks');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10"/>
      <c r="T6" s="10"/>
    </row>
    <row r="7" spans="1:20">
      <c r="A7" s="24"/>
      <c r="B7" s="94" t="str">
        <f>$I$2</f>
        <v>\DB::statement('set foreign_key_checks = 0');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</row>
    <row r="8" spans="1:20">
      <c r="A8" s="24"/>
      <c r="B8" s="95" t="str">
        <f>$E$1</f>
        <v>\Milestone\SS\Model\ProductTransactionType::truncate()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'Load', </v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'Unload', </v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'Sale', </v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'Return', </v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;</v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>\DB::statement('set foreign_key_checks = ' . $_);</v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7" workbookViewId="0">
      <selection activeCell="I2" sqref="I2:R2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482</v>
      </c>
      <c r="O1" s="20" t="s">
        <v>497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498</v>
      </c>
      <c r="X1" s="20" t="s">
        <v>499</v>
      </c>
      <c r="Y1" s="20" t="s">
        <v>500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1431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1312</v>
      </c>
      <c r="P3" s="4" t="s">
        <v>1517</v>
      </c>
      <c r="Q3" s="4" t="s">
        <v>1516</v>
      </c>
      <c r="R3" s="4"/>
      <c r="S3" s="4" t="s">
        <v>1514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1295</v>
      </c>
      <c r="F4" s="4" t="s">
        <v>1296</v>
      </c>
      <c r="G4" s="4" t="s">
        <v>1295</v>
      </c>
      <c r="H4" s="7" t="str">
        <f t="shared" ref="H4" si="0">"Milestone\SS\Model"</f>
        <v>Milestone\SS\Model</v>
      </c>
      <c r="I4" s="4" t="s">
        <v>1089</v>
      </c>
      <c r="J4" s="4"/>
      <c r="K4" s="4"/>
      <c r="L4" s="4"/>
      <c r="M4" s="58">
        <f>[No]</f>
        <v>305102</v>
      </c>
      <c r="O4" s="4" t="s">
        <v>1313</v>
      </c>
      <c r="P4" s="4" t="s">
        <v>1518</v>
      </c>
      <c r="Q4" s="4" t="s">
        <v>1515</v>
      </c>
      <c r="R4" s="4"/>
      <c r="S4" s="4" t="s">
        <v>1519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1297</v>
      </c>
      <c r="F5" s="4" t="s">
        <v>1350</v>
      </c>
      <c r="G5" s="4" t="s">
        <v>1324</v>
      </c>
      <c r="H5" s="7" t="str">
        <f t="shared" ref="H5:H31" si="1">"Milestone\SS\Model"</f>
        <v>Milestone\SS\Model</v>
      </c>
      <c r="I5" s="4" t="s">
        <v>1290</v>
      </c>
      <c r="J5" s="4"/>
      <c r="K5" s="4"/>
      <c r="L5" s="4"/>
      <c r="M5" s="58">
        <f>[No]</f>
        <v>305103</v>
      </c>
      <c r="O5" s="4" t="s">
        <v>1297</v>
      </c>
      <c r="P5" s="4" t="s">
        <v>1557</v>
      </c>
      <c r="Q5" s="4" t="s">
        <v>1558</v>
      </c>
      <c r="R5" s="4" t="s">
        <v>1555</v>
      </c>
      <c r="S5" s="4" t="s">
        <v>1556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1298</v>
      </c>
      <c r="F6" s="5" t="s">
        <v>1352</v>
      </c>
      <c r="G6" s="5" t="s">
        <v>1298</v>
      </c>
      <c r="H6" s="8" t="str">
        <f t="shared" si="1"/>
        <v>Milestone\SS\Model</v>
      </c>
      <c r="I6" s="5" t="s">
        <v>915</v>
      </c>
      <c r="J6" s="5"/>
      <c r="K6" s="5"/>
      <c r="L6" s="5"/>
      <c r="M6" s="32">
        <f>[No]</f>
        <v>305104</v>
      </c>
      <c r="O6" s="4" t="s">
        <v>74</v>
      </c>
      <c r="P6" s="4" t="s">
        <v>1610</v>
      </c>
      <c r="Q6" s="4"/>
      <c r="R6" s="4"/>
      <c r="S6" s="4"/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305101</v>
      </c>
      <c r="W6" s="7">
        <f>IF(ResourceDefaultsTable[[#This Row],[Select Resource for Default]]="","list",IFERROR(VLOOKUP(ResourceDefaultsTable[[#This Row],[List]],ResourceAction[[Display]:[No]],3,0),""))</f>
        <v>332111</v>
      </c>
      <c r="X6" s="7" t="str">
        <f>IF(ResourceDefaultsTable[[#This Row],[Select Resource for Default]]="","create",IFERROR(VLOOKUP(ResourceDefaultsTable[[#This Row],[Form]],ResourceAction[[Display]:[No]],3,0),""))</f>
        <v/>
      </c>
      <c r="Y6" s="7" t="str">
        <f>IF(ResourceDefaultsTable[[#This Row],[Select Resource for Default]]="","read",IFERROR(VLOOKUP(ResourceDefaultsTable[[#This Row],[Data]],ResourceAction[[Display]:[No]],3,0),""))</f>
        <v/>
      </c>
      <c r="Z6" s="7" t="str">
        <f>IF(ResourceDefaultsTable[[#This Row],[Select Resource for Default]]="","update",IFERROR(VLOOKUP(ResourceDefaultsTable[[#This Row],[FormWithData]],ResourceAction[[Display]:[No]],3,0),""))</f>
        <v/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1299</v>
      </c>
      <c r="F7" s="5" t="s">
        <v>1351</v>
      </c>
      <c r="G7" s="5" t="s">
        <v>1325</v>
      </c>
      <c r="H7" s="8" t="str">
        <f t="shared" si="1"/>
        <v>Milestone\SS\Model</v>
      </c>
      <c r="I7" s="5" t="s">
        <v>981</v>
      </c>
      <c r="J7" s="5"/>
      <c r="K7" s="5"/>
      <c r="L7" s="5"/>
      <c r="M7" s="32">
        <f>[No]</f>
        <v>305105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1300</v>
      </c>
      <c r="F8" s="5" t="s">
        <v>1353</v>
      </c>
      <c r="G8" s="5" t="s">
        <v>1326</v>
      </c>
      <c r="H8" s="8" t="str">
        <f t="shared" si="1"/>
        <v>Milestone\SS\Model</v>
      </c>
      <c r="I8" s="5" t="s">
        <v>902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1301</v>
      </c>
      <c r="F9" s="5" t="s">
        <v>1354</v>
      </c>
      <c r="G9" s="5" t="s">
        <v>1327</v>
      </c>
      <c r="H9" s="8" t="str">
        <f t="shared" si="1"/>
        <v>Milestone\SS\Model</v>
      </c>
      <c r="I9" s="5" t="s">
        <v>862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1302</v>
      </c>
      <c r="F10" s="5" t="s">
        <v>1355</v>
      </c>
      <c r="G10" s="5" t="s">
        <v>1328</v>
      </c>
      <c r="H10" s="8" t="str">
        <f t="shared" si="1"/>
        <v>Milestone\SS\Model</v>
      </c>
      <c r="I10" s="5" t="s">
        <v>762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1303</v>
      </c>
      <c r="F11" s="5" t="s">
        <v>1356</v>
      </c>
      <c r="G11" s="5" t="s">
        <v>1329</v>
      </c>
      <c r="H11" s="8" t="str">
        <f t="shared" si="1"/>
        <v>Milestone\SS\Model</v>
      </c>
      <c r="I11" s="5" t="s">
        <v>761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1304</v>
      </c>
      <c r="F12" s="5" t="s">
        <v>1357</v>
      </c>
      <c r="G12" s="5" t="s">
        <v>1330</v>
      </c>
      <c r="H12" s="8" t="str">
        <f t="shared" si="1"/>
        <v>Milestone\SS\Model</v>
      </c>
      <c r="I12" s="5" t="s">
        <v>764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1305</v>
      </c>
      <c r="F13" s="5" t="s">
        <v>1358</v>
      </c>
      <c r="G13" s="5" t="s">
        <v>1331</v>
      </c>
      <c r="H13" s="8" t="str">
        <f t="shared" si="1"/>
        <v>Milestone\SS\Model</v>
      </c>
      <c r="I13" s="5" t="s">
        <v>765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1306</v>
      </c>
      <c r="F14" s="5" t="s">
        <v>1332</v>
      </c>
      <c r="G14" s="5" t="s">
        <v>1332</v>
      </c>
      <c r="H14" s="8" t="str">
        <f t="shared" si="1"/>
        <v>Milestone\SS\Model</v>
      </c>
      <c r="I14" s="5" t="s">
        <v>758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1307</v>
      </c>
      <c r="F15" s="5" t="s">
        <v>1333</v>
      </c>
      <c r="G15" s="5" t="s">
        <v>1333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1308</v>
      </c>
      <c r="F16" s="5" t="s">
        <v>1359</v>
      </c>
      <c r="G16" s="5" t="s">
        <v>1334</v>
      </c>
      <c r="H16" s="8" t="str">
        <f t="shared" si="1"/>
        <v>Milestone\SS\Model</v>
      </c>
      <c r="I16" s="5" t="s">
        <v>756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1309</v>
      </c>
      <c r="F17" s="5" t="s">
        <v>1360</v>
      </c>
      <c r="G17" s="5" t="s">
        <v>1335</v>
      </c>
      <c r="H17" s="8" t="str">
        <f t="shared" si="1"/>
        <v>Milestone\SS\Model</v>
      </c>
      <c r="I17" s="5" t="s">
        <v>1291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1310</v>
      </c>
      <c r="F18" s="5" t="s">
        <v>1361</v>
      </c>
      <c r="G18" s="5" t="s">
        <v>1336</v>
      </c>
      <c r="H18" s="8" t="str">
        <f t="shared" si="1"/>
        <v>Milestone\SS\Model</v>
      </c>
      <c r="I18" s="5" t="s">
        <v>760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1311</v>
      </c>
      <c r="F19" s="5" t="s">
        <v>1362</v>
      </c>
      <c r="G19" s="5" t="s">
        <v>1337</v>
      </c>
      <c r="H19" s="8" t="str">
        <f t="shared" si="1"/>
        <v>Milestone\SS\Model</v>
      </c>
      <c r="I19" s="5" t="s">
        <v>763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1312</v>
      </c>
      <c r="F20" s="5" t="s">
        <v>1363</v>
      </c>
      <c r="G20" s="5" t="s">
        <v>1338</v>
      </c>
      <c r="H20" s="8" t="str">
        <f t="shared" si="1"/>
        <v>Milestone\SS\Model</v>
      </c>
      <c r="I20" s="5" t="s">
        <v>840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1313</v>
      </c>
      <c r="F21" s="5" t="s">
        <v>1364</v>
      </c>
      <c r="G21" s="5" t="s">
        <v>1339</v>
      </c>
      <c r="H21" s="8" t="str">
        <f t="shared" si="1"/>
        <v>Milestone\SS\Model</v>
      </c>
      <c r="I21" s="5" t="s">
        <v>847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1314</v>
      </c>
      <c r="F22" s="5" t="s">
        <v>1365</v>
      </c>
      <c r="G22" s="5" t="s">
        <v>1340</v>
      </c>
      <c r="H22" s="8" t="str">
        <f t="shared" si="1"/>
        <v>Milestone\SS\Model</v>
      </c>
      <c r="I22" s="5" t="s">
        <v>766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1315</v>
      </c>
      <c r="F23" s="5" t="s">
        <v>1366</v>
      </c>
      <c r="G23" s="5" t="s">
        <v>1341</v>
      </c>
      <c r="H23" s="8" t="str">
        <f t="shared" si="1"/>
        <v>Milestone\SS\Model</v>
      </c>
      <c r="I23" s="5" t="s">
        <v>910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1316</v>
      </c>
      <c r="F24" s="5" t="s">
        <v>1367</v>
      </c>
      <c r="G24" s="5" t="s">
        <v>1342</v>
      </c>
      <c r="H24" s="8" t="str">
        <f t="shared" si="1"/>
        <v>Milestone\SS\Model</v>
      </c>
      <c r="I24" s="5" t="s">
        <v>911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1317</v>
      </c>
      <c r="F25" s="5" t="s">
        <v>1368</v>
      </c>
      <c r="G25" s="5" t="s">
        <v>1343</v>
      </c>
      <c r="H25" s="8" t="str">
        <f t="shared" si="1"/>
        <v>Milestone\SS\Model</v>
      </c>
      <c r="I25" s="5" t="s">
        <v>1068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1318</v>
      </c>
      <c r="F26" s="5" t="s">
        <v>1369</v>
      </c>
      <c r="G26" s="5" t="s">
        <v>1344</v>
      </c>
      <c r="H26" s="8" t="str">
        <f t="shared" si="1"/>
        <v>Milestone\SS\Model</v>
      </c>
      <c r="I26" s="5" t="s">
        <v>1069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1319</v>
      </c>
      <c r="F27" s="5" t="s">
        <v>1345</v>
      </c>
      <c r="G27" s="5" t="s">
        <v>1345</v>
      </c>
      <c r="H27" s="8" t="str">
        <f t="shared" si="1"/>
        <v>Milestone\SS\Model</v>
      </c>
      <c r="I27" s="5" t="s">
        <v>1086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1320</v>
      </c>
      <c r="F28" s="5" t="s">
        <v>1370</v>
      </c>
      <c r="G28" s="5" t="s">
        <v>1346</v>
      </c>
      <c r="H28" s="8" t="str">
        <f t="shared" si="1"/>
        <v>Milestone\SS\Model</v>
      </c>
      <c r="I28" s="5" t="s">
        <v>962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1321</v>
      </c>
      <c r="F29" s="5" t="s">
        <v>1371</v>
      </c>
      <c r="G29" s="5" t="s">
        <v>1347</v>
      </c>
      <c r="H29" s="8" t="str">
        <f t="shared" si="1"/>
        <v>Milestone\SS\Model</v>
      </c>
      <c r="I29" s="5" t="s">
        <v>963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1322</v>
      </c>
      <c r="F30" s="5" t="s">
        <v>1372</v>
      </c>
      <c r="G30" s="5" t="s">
        <v>1348</v>
      </c>
      <c r="H30" s="8" t="str">
        <f t="shared" si="1"/>
        <v>Milestone\SS\Model</v>
      </c>
      <c r="I30" s="5" t="s">
        <v>918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1323</v>
      </c>
      <c r="F31" s="5" t="s">
        <v>1373</v>
      </c>
      <c r="G31" s="5" t="s">
        <v>1349</v>
      </c>
      <c r="H31" s="8" t="str">
        <f t="shared" si="1"/>
        <v>Milestone\SS\Model</v>
      </c>
      <c r="I31" s="5" t="s">
        <v>894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6">
      <formula1>Resources</formula1>
    </dataValidation>
    <dataValidation type="list" allowBlank="1" showInputMessage="1" showErrorMessage="1" sqref="P2:S6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topLeftCell="E21" workbookViewId="0">
      <selection activeCell="E40" sqref="E4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408</v>
      </c>
      <c r="R1" s="20" t="s">
        <v>409</v>
      </c>
      <c r="S1" s="20" t="s">
        <v>99</v>
      </c>
      <c r="T1" s="20" t="s">
        <v>388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Map'!$A$9,SeedMap[],9,0)),VLOOKUP('Table Seed Map'!$A$9,SeedMap[],9,0)+1,1),IFERROR($S1+1,"id"))</f>
        <v>id</v>
      </c>
      <c r="T2" s="15" t="s">
        <v>22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1298</v>
      </c>
      <c r="F3" s="7" t="s">
        <v>1299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1299</v>
      </c>
      <c r="J3" s="60" t="s">
        <v>1374</v>
      </c>
      <c r="K3" s="60" t="s">
        <v>98</v>
      </c>
      <c r="L3" s="60" t="s">
        <v>1375</v>
      </c>
      <c r="M3" s="65">
        <f>VLOOKUP([Relate Resource],CHOOSE({1,2},ResourceTable[Name],ResourceTable[No]),2,0)</f>
        <v>305105</v>
      </c>
      <c r="N3" s="66">
        <f>[RELID]</f>
        <v>308101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1299</v>
      </c>
      <c r="F4" s="7" t="s">
        <v>1298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1298</v>
      </c>
      <c r="J4" s="60" t="s">
        <v>1376</v>
      </c>
      <c r="K4" s="60" t="s">
        <v>1298</v>
      </c>
      <c r="L4" s="60" t="s">
        <v>1433</v>
      </c>
      <c r="M4" s="65">
        <f>VLOOKUP([Relate Resource],CHOOSE({1,2},ResourceTable[Name],ResourceTable[No]),2,0)</f>
        <v>305104</v>
      </c>
      <c r="N4" s="66">
        <f>[RELID]</f>
        <v>308102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1301</v>
      </c>
      <c r="F5" s="7" t="s">
        <v>1298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1298</v>
      </c>
      <c r="J5" s="60" t="s">
        <v>1376</v>
      </c>
      <c r="K5" s="60" t="s">
        <v>1298</v>
      </c>
      <c r="L5" s="60" t="s">
        <v>1433</v>
      </c>
      <c r="M5" s="65">
        <f>VLOOKUP([Relate Resource],CHOOSE({1,2},ResourceTable[Name],ResourceTable[No]),2,0)</f>
        <v>305104</v>
      </c>
      <c r="N5" s="66">
        <f>[RELID]</f>
        <v>308103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1302</v>
      </c>
      <c r="F6" s="7" t="s">
        <v>1302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1377</v>
      </c>
      <c r="J6" s="60" t="s">
        <v>1378</v>
      </c>
      <c r="K6" s="60" t="s">
        <v>1377</v>
      </c>
      <c r="L6" s="60" t="s">
        <v>1433</v>
      </c>
      <c r="M6" s="65">
        <f>VLOOKUP([Relate Resource],CHOOSE({1,2},ResourceTable[Name],ResourceTable[No]),2,0)</f>
        <v>305108</v>
      </c>
      <c r="N6" s="66">
        <f>[RELID]</f>
        <v>308104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1302</v>
      </c>
      <c r="F7" s="7" t="s">
        <v>1302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1379</v>
      </c>
      <c r="J7" s="60" t="s">
        <v>1380</v>
      </c>
      <c r="K7" s="60" t="s">
        <v>1379</v>
      </c>
      <c r="L7" s="60" t="s">
        <v>1433</v>
      </c>
      <c r="M7" s="65">
        <f>VLOOKUP([Relate Resource],CHOOSE({1,2},ResourceTable[Name],ResourceTable[No]),2,0)</f>
        <v>305108</v>
      </c>
      <c r="N7" s="66">
        <f>[RELID]</f>
        <v>308105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1302</v>
      </c>
      <c r="F8" s="7" t="s">
        <v>1298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1381</v>
      </c>
      <c r="J8" s="60" t="s">
        <v>1382</v>
      </c>
      <c r="K8" s="60" t="s">
        <v>1298</v>
      </c>
      <c r="L8" s="60" t="s">
        <v>1433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1302</v>
      </c>
      <c r="F9" s="7" t="s">
        <v>1298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1383</v>
      </c>
      <c r="J9" s="60" t="s">
        <v>1384</v>
      </c>
      <c r="K9" s="60" t="s">
        <v>1385</v>
      </c>
      <c r="L9" s="60" t="s">
        <v>1433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1303</v>
      </c>
      <c r="F10" s="7" t="s">
        <v>1302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1386</v>
      </c>
      <c r="J10" s="60" t="s">
        <v>1396</v>
      </c>
      <c r="K10" s="60" t="s">
        <v>1386</v>
      </c>
      <c r="L10" s="60" t="s">
        <v>1433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1303</v>
      </c>
      <c r="F11" s="7" t="s">
        <v>1302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1387</v>
      </c>
      <c r="J11" s="60" t="s">
        <v>1397</v>
      </c>
      <c r="K11" s="60" t="s">
        <v>1387</v>
      </c>
      <c r="L11" s="60" t="s">
        <v>1433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1303</v>
      </c>
      <c r="F12" s="7" t="s">
        <v>1302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1388</v>
      </c>
      <c r="J12" s="60" t="s">
        <v>1398</v>
      </c>
      <c r="K12" s="60" t="s">
        <v>1388</v>
      </c>
      <c r="L12" s="60" t="s">
        <v>1433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1303</v>
      </c>
      <c r="F13" s="7" t="s">
        <v>1302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1389</v>
      </c>
      <c r="J13" s="60" t="s">
        <v>1399</v>
      </c>
      <c r="K13" s="30" t="s">
        <v>1389</v>
      </c>
      <c r="L13" s="60" t="s">
        <v>1433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1303</v>
      </c>
      <c r="F14" s="7" t="s">
        <v>1302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1390</v>
      </c>
      <c r="J14" s="60" t="s">
        <v>1400</v>
      </c>
      <c r="K14" s="30" t="s">
        <v>1390</v>
      </c>
      <c r="L14" s="60" t="s">
        <v>1433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1303</v>
      </c>
      <c r="F15" s="7" t="s">
        <v>1302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1391</v>
      </c>
      <c r="J15" s="60" t="s">
        <v>1401</v>
      </c>
      <c r="K15" s="30" t="s">
        <v>1391</v>
      </c>
      <c r="L15" s="60" t="s">
        <v>1433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1303</v>
      </c>
      <c r="F16" s="7" t="s">
        <v>1302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1392</v>
      </c>
      <c r="J16" s="60" t="s">
        <v>1402</v>
      </c>
      <c r="K16" s="30" t="s">
        <v>1392</v>
      </c>
      <c r="L16" s="60" t="s">
        <v>1433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1303</v>
      </c>
      <c r="F17" s="7" t="s">
        <v>1302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1393</v>
      </c>
      <c r="J17" s="60" t="s">
        <v>1403</v>
      </c>
      <c r="K17" s="30" t="s">
        <v>1393</v>
      </c>
      <c r="L17" s="60" t="s">
        <v>1433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1303</v>
      </c>
      <c r="F18" s="7" t="s">
        <v>1302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1394</v>
      </c>
      <c r="J18" s="60" t="s">
        <v>1404</v>
      </c>
      <c r="K18" s="30" t="s">
        <v>1394</v>
      </c>
      <c r="L18" s="60" t="s">
        <v>1433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1303</v>
      </c>
      <c r="F19" s="7" t="s">
        <v>1302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1395</v>
      </c>
      <c r="J19" s="60" t="s">
        <v>1405</v>
      </c>
      <c r="K19" s="30" t="s">
        <v>1395</v>
      </c>
      <c r="L19" s="60" t="s">
        <v>1433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1302</v>
      </c>
      <c r="F20" s="7" t="s">
        <v>1303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1406</v>
      </c>
      <c r="J20" s="30" t="s">
        <v>1416</v>
      </c>
      <c r="K20" s="30" t="s">
        <v>1406</v>
      </c>
      <c r="L20" s="30" t="s">
        <v>1375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1302</v>
      </c>
      <c r="F21" s="7" t="s">
        <v>1303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1407</v>
      </c>
      <c r="J21" s="30" t="s">
        <v>1418</v>
      </c>
      <c r="K21" s="30" t="s">
        <v>1407</v>
      </c>
      <c r="L21" s="30" t="s">
        <v>1375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1302</v>
      </c>
      <c r="F22" s="7" t="s">
        <v>1303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1408</v>
      </c>
      <c r="J22" s="30" t="s">
        <v>1417</v>
      </c>
      <c r="K22" s="30" t="s">
        <v>1408</v>
      </c>
      <c r="L22" s="30" t="s">
        <v>1375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1302</v>
      </c>
      <c r="F23" s="7" t="s">
        <v>1303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1409</v>
      </c>
      <c r="J23" s="30" t="s">
        <v>1419</v>
      </c>
      <c r="K23" s="30" t="s">
        <v>1409</v>
      </c>
      <c r="L23" s="30" t="s">
        <v>1375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1302</v>
      </c>
      <c r="F24" s="7" t="s">
        <v>1303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1410</v>
      </c>
      <c r="J24" s="30" t="s">
        <v>1420</v>
      </c>
      <c r="K24" s="30" t="s">
        <v>1410</v>
      </c>
      <c r="L24" s="30" t="s">
        <v>1375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1302</v>
      </c>
      <c r="F25" s="7" t="s">
        <v>1303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1411</v>
      </c>
      <c r="J25" s="30" t="s">
        <v>1421</v>
      </c>
      <c r="K25" s="30" t="s">
        <v>1411</v>
      </c>
      <c r="L25" s="30" t="s">
        <v>1375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1302</v>
      </c>
      <c r="F26" s="7" t="s">
        <v>1303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1412</v>
      </c>
      <c r="J26" s="30" t="s">
        <v>1422</v>
      </c>
      <c r="K26" s="30" t="s">
        <v>1412</v>
      </c>
      <c r="L26" s="30" t="s">
        <v>1375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1302</v>
      </c>
      <c r="F27" s="7" t="s">
        <v>1303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1413</v>
      </c>
      <c r="J27" s="30" t="s">
        <v>1423</v>
      </c>
      <c r="K27" s="30" t="s">
        <v>1413</v>
      </c>
      <c r="L27" s="30" t="s">
        <v>1375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1302</v>
      </c>
      <c r="F28" s="7" t="s">
        <v>1303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1414</v>
      </c>
      <c r="J28" s="30" t="s">
        <v>1424</v>
      </c>
      <c r="K28" s="30" t="s">
        <v>1414</v>
      </c>
      <c r="L28" s="30" t="s">
        <v>1375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1302</v>
      </c>
      <c r="F29" s="7" t="s">
        <v>1303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1415</v>
      </c>
      <c r="J29" s="30" t="s">
        <v>1425</v>
      </c>
      <c r="K29" s="30" t="s">
        <v>1415</v>
      </c>
      <c r="L29" s="30" t="s">
        <v>1375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1304</v>
      </c>
      <c r="F30" s="7" t="s">
        <v>1305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1426</v>
      </c>
      <c r="J30" s="60" t="s">
        <v>1428</v>
      </c>
      <c r="K30" s="60" t="s">
        <v>1426</v>
      </c>
      <c r="L30" s="30" t="s">
        <v>1375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1305</v>
      </c>
      <c r="F31" s="7" t="s">
        <v>1304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1304</v>
      </c>
      <c r="J31" s="60" t="s">
        <v>1427</v>
      </c>
      <c r="K31" s="60" t="s">
        <v>1304</v>
      </c>
      <c r="L31" s="60" t="s">
        <v>1433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1305</v>
      </c>
      <c r="F32" s="7" t="s">
        <v>1303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1303</v>
      </c>
      <c r="J32" s="60" t="s">
        <v>1429</v>
      </c>
      <c r="K32" s="60" t="s">
        <v>1303</v>
      </c>
      <c r="L32" s="60" t="s">
        <v>1433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1308</v>
      </c>
      <c r="F33" s="7" t="s">
        <v>1307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1307</v>
      </c>
      <c r="J33" s="60" t="s">
        <v>1430</v>
      </c>
      <c r="K33" s="60" t="s">
        <v>1307</v>
      </c>
      <c r="L33" s="60" t="s">
        <v>1433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AreaUser/User</v>
      </c>
      <c r="D34" s="60">
        <f>RelationTable[[#This Row],[No]]</f>
        <v>308132</v>
      </c>
      <c r="E34" s="7" t="s">
        <v>1308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74</v>
      </c>
      <c r="J34" s="60" t="s">
        <v>1432</v>
      </c>
      <c r="K34" s="60" t="s">
        <v>74</v>
      </c>
      <c r="L34" s="60" t="s">
        <v>1433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1307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1432</v>
      </c>
      <c r="K35" s="60" t="s">
        <v>74</v>
      </c>
      <c r="L35" s="60" t="s">
        <v>1434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1297</v>
      </c>
      <c r="F36" s="7" t="s">
        <v>1309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1588</v>
      </c>
      <c r="K36" s="60" t="s">
        <v>78</v>
      </c>
      <c r="L36" s="60" t="s">
        <v>1375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1307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1307</v>
      </c>
      <c r="J37" s="60" t="s">
        <v>1430</v>
      </c>
      <c r="K37" s="60" t="s">
        <v>1307</v>
      </c>
      <c r="L37" s="60" t="s">
        <v>1434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1309</v>
      </c>
      <c r="F38" s="7" t="s">
        <v>1297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1324</v>
      </c>
      <c r="J38" s="60" t="s">
        <v>1435</v>
      </c>
      <c r="K38" s="60" t="s">
        <v>1324</v>
      </c>
      <c r="L38" s="60" t="s">
        <v>1433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1309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1324</v>
      </c>
      <c r="J39" s="60" t="s">
        <v>1436</v>
      </c>
      <c r="K39" s="60" t="s">
        <v>1324</v>
      </c>
      <c r="L39" s="60" t="s">
        <v>1375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1309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1589</v>
      </c>
      <c r="K40" s="60" t="s">
        <v>74</v>
      </c>
      <c r="L40" s="60" t="s">
        <v>1433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1310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1437</v>
      </c>
      <c r="J41" s="60" t="s">
        <v>1438</v>
      </c>
      <c r="K41" s="60" t="s">
        <v>1437</v>
      </c>
      <c r="L41" s="60" t="s">
        <v>1375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1310</v>
      </c>
      <c r="F42" s="7" t="s">
        <v>1307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1307</v>
      </c>
      <c r="J42" s="60" t="s">
        <v>1439</v>
      </c>
      <c r="K42" s="60" t="s">
        <v>1307</v>
      </c>
      <c r="L42" s="60" t="s">
        <v>1433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1310</v>
      </c>
      <c r="F43" s="7" t="s">
        <v>1306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1306</v>
      </c>
      <c r="J43" s="60" t="s">
        <v>1440</v>
      </c>
      <c r="K43" s="60" t="s">
        <v>1306</v>
      </c>
      <c r="L43" s="60" t="s">
        <v>1433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1310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1441</v>
      </c>
      <c r="K44" s="60" t="s">
        <v>74</v>
      </c>
      <c r="L44" s="60" t="s">
        <v>1433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1306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1442</v>
      </c>
      <c r="K45" s="60" t="s">
        <v>78</v>
      </c>
      <c r="L45" s="60" t="s">
        <v>1434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1307</v>
      </c>
      <c r="F46" s="7" t="s">
        <v>1310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1443</v>
      </c>
      <c r="J46" s="60" t="s">
        <v>1444</v>
      </c>
      <c r="K46" s="60" t="s">
        <v>1443</v>
      </c>
      <c r="L46" s="60" t="s">
        <v>1375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1314</v>
      </c>
      <c r="F47" s="7" t="s">
        <v>1303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1303</v>
      </c>
      <c r="J47" s="60" t="s">
        <v>1446</v>
      </c>
      <c r="K47" s="60" t="s">
        <v>1303</v>
      </c>
      <c r="L47" s="60" t="s">
        <v>1433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1314</v>
      </c>
      <c r="F48" s="7" t="s">
        <v>1306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1306</v>
      </c>
      <c r="J48" s="60" t="s">
        <v>1447</v>
      </c>
      <c r="K48" s="60" t="s">
        <v>1306</v>
      </c>
      <c r="L48" s="60" t="s">
        <v>1433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1314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1432</v>
      </c>
      <c r="K49" s="60" t="s">
        <v>74</v>
      </c>
      <c r="L49" s="60" t="s">
        <v>1433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1314</v>
      </c>
      <c r="F50" s="7" t="s">
        <v>1312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1445</v>
      </c>
      <c r="J50" s="60" t="s">
        <v>1448</v>
      </c>
      <c r="K50" s="60" t="s">
        <v>1445</v>
      </c>
      <c r="L50" s="60" t="s">
        <v>1433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1314</v>
      </c>
      <c r="F51" s="7" t="s">
        <v>1313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1449</v>
      </c>
      <c r="K51" s="60" t="s">
        <v>14</v>
      </c>
      <c r="L51" s="60" t="s">
        <v>1433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1306</v>
      </c>
      <c r="F52" s="7" t="s">
        <v>1314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1450</v>
      </c>
      <c r="J52" s="60" t="s">
        <v>1451</v>
      </c>
      <c r="K52" s="60" t="s">
        <v>1450</v>
      </c>
      <c r="L52" s="60" t="s">
        <v>1375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1315</v>
      </c>
      <c r="F53" s="7" t="s">
        <v>1316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1452</v>
      </c>
      <c r="J53" s="60" t="s">
        <v>1453</v>
      </c>
      <c r="K53" s="60" t="s">
        <v>1452</v>
      </c>
      <c r="L53" s="60" t="s">
        <v>1375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1315</v>
      </c>
      <c r="F54" s="7" t="s">
        <v>1314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1329</v>
      </c>
      <c r="J54" s="60" t="s">
        <v>1454</v>
      </c>
      <c r="K54" s="60" t="s">
        <v>1329</v>
      </c>
      <c r="L54" s="60" t="s">
        <v>1434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1316</v>
      </c>
      <c r="F55" s="7" t="s">
        <v>1314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1303</v>
      </c>
      <c r="J55" s="60" t="s">
        <v>1455</v>
      </c>
      <c r="K55" s="60" t="s">
        <v>1303</v>
      </c>
      <c r="L55" s="60" t="s">
        <v>1433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1320</v>
      </c>
      <c r="F56" s="7" t="s">
        <v>1321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1426</v>
      </c>
      <c r="J56" s="60" t="s">
        <v>1456</v>
      </c>
      <c r="K56" s="60" t="s">
        <v>1426</v>
      </c>
      <c r="L56" s="60" t="s">
        <v>1375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1321</v>
      </c>
      <c r="F57" s="7" t="s">
        <v>1303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1303</v>
      </c>
      <c r="J57" s="60" t="s">
        <v>1457</v>
      </c>
      <c r="K57" s="60" t="s">
        <v>1303</v>
      </c>
      <c r="L57" s="60" t="s">
        <v>1433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1322</v>
      </c>
      <c r="F58" s="7" t="s">
        <v>1315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1458</v>
      </c>
      <c r="J58" s="60" t="s">
        <v>1459</v>
      </c>
      <c r="K58" s="60" t="s">
        <v>1458</v>
      </c>
      <c r="L58" s="60" t="s">
        <v>1433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1322</v>
      </c>
      <c r="F59" s="7" t="s">
        <v>1315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1460</v>
      </c>
      <c r="J59" s="60" t="s">
        <v>1461</v>
      </c>
      <c r="K59" s="60" t="s">
        <v>1460</v>
      </c>
      <c r="L59" s="60" t="s">
        <v>1433</v>
      </c>
      <c r="M59" s="65">
        <f>VLOOKUP([Relate Resource],CHOOSE({1,2},ResourceTable[Name],ResourceTable[No]),2,0)</f>
        <v>305121</v>
      </c>
      <c r="N59" s="66">
        <f>[RELID]</f>
        <v>308157</v>
      </c>
    </row>
  </sheetData>
  <dataValidations count="1">
    <dataValidation type="list" allowBlank="1" showInputMessage="1" showErrorMessage="1" sqref="Q2 E2:F5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4"/>
  <sheetViews>
    <sheetView topLeftCell="C1" workbookViewId="0">
      <selection activeCell="I2" sqref="I2:R2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328</v>
      </c>
      <c r="AC1" s="1" t="s">
        <v>457</v>
      </c>
      <c r="AD1" s="1" t="s">
        <v>199</v>
      </c>
      <c r="AE1" s="1" t="s">
        <v>379</v>
      </c>
      <c r="AF1" s="1" t="s">
        <v>381</v>
      </c>
      <c r="AG1" s="1" t="s">
        <v>382</v>
      </c>
      <c r="AH1" s="1" t="s">
        <v>122</v>
      </c>
      <c r="AI1" s="1" t="s">
        <v>380</v>
      </c>
      <c r="AJ1" s="1" t="s">
        <v>384</v>
      </c>
      <c r="AK1" s="1" t="s">
        <v>383</v>
      </c>
      <c r="AL1" s="1" t="s">
        <v>130</v>
      </c>
      <c r="AN1" s="1" t="s">
        <v>451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1312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1491</v>
      </c>
      <c r="G3" s="70" t="s">
        <v>1492</v>
      </c>
      <c r="H3" s="70"/>
      <c r="I3" s="70"/>
      <c r="J3" s="70" t="s">
        <v>1493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1494</v>
      </c>
      <c r="U3" s="90"/>
      <c r="V3" s="90"/>
      <c r="W3" s="90"/>
      <c r="X3" s="90"/>
      <c r="Y3" s="76">
        <f>[No]</f>
        <v>332101</v>
      </c>
      <c r="Z3"/>
      <c r="AA3" s="4" t="s">
        <v>1514</v>
      </c>
      <c r="AB3" s="60">
        <f>VLOOKUP(ActionListNData[[#This Row],[Action Name]],ResourceAction[[Display]:[No]],3,0)</f>
        <v>332105</v>
      </c>
      <c r="AC3" s="60" t="s">
        <v>1468</v>
      </c>
      <c r="AD3" s="60" t="s">
        <v>1505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1312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1495</v>
      </c>
      <c r="G4" s="70" t="s">
        <v>1496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1546</v>
      </c>
      <c r="U4" s="90"/>
      <c r="V4" s="90"/>
      <c r="W4" s="90"/>
      <c r="X4" s="90"/>
      <c r="Y4" s="76">
        <f>[No]</f>
        <v>332102</v>
      </c>
      <c r="Z4"/>
      <c r="AA4" s="4" t="s">
        <v>1519</v>
      </c>
      <c r="AB4" s="60">
        <f>VLOOKUP(ActionListNData[[#This Row],[Action Name]],ResourceAction[[Display]:[No]],3,0)</f>
        <v>332106</v>
      </c>
      <c r="AC4" s="60" t="s">
        <v>1470</v>
      </c>
      <c r="AD4" s="60" t="s">
        <v>1506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1313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1497</v>
      </c>
      <c r="G5" s="70" t="s">
        <v>1499</v>
      </c>
      <c r="H5" s="70"/>
      <c r="I5" s="70"/>
      <c r="J5" s="70" t="s">
        <v>1493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1494</v>
      </c>
      <c r="U5" s="90"/>
      <c r="V5" s="90"/>
      <c r="W5" s="90"/>
      <c r="X5" s="90"/>
      <c r="Y5" s="76">
        <f>[No]</f>
        <v>332103</v>
      </c>
      <c r="Z5"/>
      <c r="AA5" s="4" t="s">
        <v>1555</v>
      </c>
      <c r="AB5" s="60">
        <f>VLOOKUP(ActionListNData[[#This Row],[Action Name]],ResourceAction[[Display]:[No]],3,0)</f>
        <v>332109</v>
      </c>
      <c r="AC5" s="60" t="s">
        <v>1530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1313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1498</v>
      </c>
      <c r="G6" s="70" t="s">
        <v>1500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1545</v>
      </c>
      <c r="U6" s="86"/>
      <c r="V6" s="86"/>
      <c r="W6" s="86"/>
      <c r="X6" s="86"/>
      <c r="Y6" s="87">
        <f>[No]</f>
        <v>332104</v>
      </c>
      <c r="Z6"/>
      <c r="AA6" s="4" t="s">
        <v>1556</v>
      </c>
      <c r="AB6" s="60">
        <f>VLOOKUP(ActionListNData[[#This Row],[Action Name]],ResourceAction[[Display]:[No]],3,0)</f>
        <v>332110</v>
      </c>
      <c r="AC6" s="60" t="s">
        <v>1530</v>
      </c>
      <c r="AD6" s="60" t="s">
        <v>1533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1312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1508</v>
      </c>
      <c r="G7" s="70" t="s">
        <v>1510</v>
      </c>
      <c r="H7" s="70" t="s">
        <v>335</v>
      </c>
      <c r="I7" s="70" t="s">
        <v>1509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1494</v>
      </c>
      <c r="U7" s="90" t="s">
        <v>1547</v>
      </c>
      <c r="V7" s="90"/>
      <c r="W7" s="90"/>
      <c r="X7" s="90"/>
      <c r="Y7" s="76">
        <f>[No]</f>
        <v>332105</v>
      </c>
      <c r="Z7"/>
      <c r="AA7" s="4" t="s">
        <v>1609</v>
      </c>
      <c r="AB7" s="60">
        <f>VLOOKUP(ActionListNData[[#This Row],[Action Name]],ResourceAction[[Display]:[No]],3,0)</f>
        <v>332112</v>
      </c>
      <c r="AC7" s="60" t="s">
        <v>1595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322104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1313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1511</v>
      </c>
      <c r="G8" s="70" t="s">
        <v>1512</v>
      </c>
      <c r="H8" s="70" t="s">
        <v>335</v>
      </c>
      <c r="I8" s="70" t="s">
        <v>1509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1513</v>
      </c>
      <c r="U8" s="90" t="s">
        <v>1548</v>
      </c>
      <c r="V8" s="90"/>
      <c r="W8" s="90"/>
      <c r="X8" s="90"/>
      <c r="Y8" s="76">
        <f>[No]</f>
        <v>332106</v>
      </c>
      <c r="Z8"/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1297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1538</v>
      </c>
      <c r="G9" s="70" t="s">
        <v>1539</v>
      </c>
      <c r="H9" s="70"/>
      <c r="I9" s="70"/>
      <c r="J9" s="70" t="s">
        <v>1493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1540</v>
      </c>
      <c r="U9" s="90"/>
      <c r="V9" s="90"/>
      <c r="W9" s="90"/>
      <c r="X9" s="90"/>
      <c r="Y9" s="76">
        <f>[No]</f>
        <v>332107</v>
      </c>
      <c r="Z9"/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1297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1541</v>
      </c>
      <c r="G10" s="70" t="s">
        <v>1542</v>
      </c>
      <c r="H10" s="70"/>
      <c r="I10" s="70"/>
      <c r="J10" s="70" t="s">
        <v>1543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1544</v>
      </c>
      <c r="U10" s="90"/>
      <c r="V10" s="90"/>
      <c r="W10" s="90"/>
      <c r="X10" s="90"/>
      <c r="Y10" s="76">
        <f>[No]</f>
        <v>332108</v>
      </c>
      <c r="Z10"/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1297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1549</v>
      </c>
      <c r="G11" s="70" t="s">
        <v>1550</v>
      </c>
      <c r="H11" s="70" t="s">
        <v>1452</v>
      </c>
      <c r="I11" s="70" t="s">
        <v>1509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1551</v>
      </c>
      <c r="U11" s="90"/>
      <c r="V11" s="90"/>
      <c r="W11" s="90"/>
      <c r="X11" s="90"/>
      <c r="Y11" s="76">
        <f>[No]</f>
        <v>332109</v>
      </c>
      <c r="Z11"/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1297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1552</v>
      </c>
      <c r="G12" s="70" t="s">
        <v>1553</v>
      </c>
      <c r="H12" s="70" t="s">
        <v>1554</v>
      </c>
      <c r="I12" s="70" t="s">
        <v>1509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1540</v>
      </c>
      <c r="U12" s="90" t="s">
        <v>1551</v>
      </c>
      <c r="V12" s="90"/>
      <c r="W12" s="90"/>
      <c r="X12" s="90"/>
      <c r="Y12" s="76">
        <f>[No]</f>
        <v>332110</v>
      </c>
      <c r="Z12"/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1600</v>
      </c>
      <c r="G13" s="70" t="s">
        <v>1594</v>
      </c>
      <c r="H13" s="70"/>
      <c r="I13" s="70"/>
      <c r="J13" s="70" t="s">
        <v>1543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1601</v>
      </c>
      <c r="U13" s="90"/>
      <c r="V13" s="90"/>
      <c r="W13" s="90"/>
      <c r="X13" s="90"/>
      <c r="Y13" s="76">
        <f>[No]</f>
        <v>332111</v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1605</v>
      </c>
      <c r="G14" s="70" t="s">
        <v>1606</v>
      </c>
      <c r="H14" s="70" t="s">
        <v>1324</v>
      </c>
      <c r="I14" s="70" t="s">
        <v>1509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1592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1607</v>
      </c>
      <c r="U14" s="90" t="s">
        <v>1608</v>
      </c>
      <c r="V14" s="90"/>
      <c r="W14" s="90"/>
      <c r="X14" s="90"/>
      <c r="Y14" s="76">
        <f>[No]</f>
        <v>332112</v>
      </c>
    </row>
  </sheetData>
  <dataValidations count="7">
    <dataValidation type="list" allowBlank="1" showInputMessage="1" showErrorMessage="1" sqref="AN2 AA2:AA7">
      <formula1>ActionsName</formula1>
    </dataValidation>
    <dataValidation type="list" allowBlank="1" showInputMessage="1" showErrorMessage="1" sqref="AC2:AC7">
      <formula1>ListNames</formula1>
    </dataValidation>
    <dataValidation type="list" allowBlank="1" showInputMessage="1" showErrorMessage="1" sqref="AD2:AD7">
      <formula1>DataNames</formula1>
    </dataValidation>
    <dataValidation type="list" allowBlank="1" showInputMessage="1" showErrorMessage="1" sqref="I2:I14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14">
      <formula1>Resources</formula1>
    </dataValidation>
    <dataValidation type="list" allowBlank="1" showInputMessage="1" showErrorMessage="1" sqref="T2:X14">
      <formula1>IDNs</formula1>
    </dataValidation>
    <dataValidation type="list" allowBlank="1" showInputMessage="1" showErrorMessage="1" sqref="N2:N14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2019-04-03T19:51:10Z</dcterms:modified>
</cp:coreProperties>
</file>