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2" i="26"/>
  <c r="C32"/>
  <c r="E32" s="1"/>
  <c r="D32"/>
  <c r="C409" i="3"/>
  <c r="D409"/>
  <c r="E409"/>
  <c r="F409"/>
  <c r="G409"/>
  <c r="H409"/>
  <c r="I409"/>
  <c r="J409"/>
  <c r="C408"/>
  <c r="D408"/>
  <c r="E408"/>
  <c r="F408"/>
  <c r="G408"/>
  <c r="H408"/>
  <c r="I408"/>
  <c r="J408"/>
  <c r="J143" i="2"/>
  <c r="J144"/>
  <c r="C407" i="3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B76" i="1"/>
  <c r="H76" s="1"/>
  <c r="C76"/>
  <c r="D76"/>
  <c r="E76"/>
  <c r="I76" s="1"/>
  <c r="C352" i="3"/>
  <c r="C353"/>
  <c r="C354"/>
  <c r="D352"/>
  <c r="D353"/>
  <c r="D354"/>
  <c r="E352"/>
  <c r="E353"/>
  <c r="E354"/>
  <c r="F352"/>
  <c r="F353"/>
  <c r="F354"/>
  <c r="G352"/>
  <c r="G353"/>
  <c r="G354"/>
  <c r="H352"/>
  <c r="H353"/>
  <c r="H354"/>
  <c r="I352"/>
  <c r="I353"/>
  <c r="I354"/>
  <c r="J352"/>
  <c r="J353"/>
  <c r="J354"/>
  <c r="C342"/>
  <c r="D342"/>
  <c r="E342"/>
  <c r="F342"/>
  <c r="G342"/>
  <c r="H342"/>
  <c r="I342"/>
  <c r="J342"/>
  <c r="A36" i="24"/>
  <c r="A37"/>
  <c r="C36"/>
  <c r="C37"/>
  <c r="C399" i="3"/>
  <c r="D399"/>
  <c r="E399"/>
  <c r="F399"/>
  <c r="G399"/>
  <c r="H399"/>
  <c r="I399"/>
  <c r="J399"/>
  <c r="J141" i="2"/>
  <c r="A33" i="14"/>
  <c r="B33"/>
  <c r="H33"/>
  <c r="A32"/>
  <c r="B32"/>
  <c r="H32"/>
  <c r="P8" i="19"/>
  <c r="R8"/>
  <c r="S8"/>
  <c r="C389" i="3"/>
  <c r="D389"/>
  <c r="E389"/>
  <c r="F389"/>
  <c r="G389"/>
  <c r="H389"/>
  <c r="I389"/>
  <c r="J389"/>
  <c r="J135" i="2"/>
  <c r="C240" i="3"/>
  <c r="D240"/>
  <c r="E240"/>
  <c r="F240"/>
  <c r="G240"/>
  <c r="H240"/>
  <c r="I240"/>
  <c r="J240"/>
  <c r="C379"/>
  <c r="C380"/>
  <c r="D379"/>
  <c r="D380"/>
  <c r="E379"/>
  <c r="E380"/>
  <c r="F379"/>
  <c r="F380"/>
  <c r="G379"/>
  <c r="G380"/>
  <c r="H379"/>
  <c r="H380"/>
  <c r="I379"/>
  <c r="I380"/>
  <c r="J379"/>
  <c r="J380"/>
  <c r="A31" i="26"/>
  <c r="C31"/>
  <c r="D31"/>
  <c r="C402" i="3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J142" i="2"/>
  <c r="C398" i="3"/>
  <c r="D398"/>
  <c r="E398"/>
  <c r="F398"/>
  <c r="G398"/>
  <c r="H398"/>
  <c r="I398"/>
  <c r="J398"/>
  <c r="C396"/>
  <c r="C397"/>
  <c r="D396"/>
  <c r="D397"/>
  <c r="E396"/>
  <c r="E397"/>
  <c r="F396"/>
  <c r="F397"/>
  <c r="G396"/>
  <c r="G397"/>
  <c r="H396"/>
  <c r="H397"/>
  <c r="I396"/>
  <c r="I397"/>
  <c r="J396"/>
  <c r="J397"/>
  <c r="J139" i="2"/>
  <c r="J140"/>
  <c r="C395" i="3"/>
  <c r="D395"/>
  <c r="E395"/>
  <c r="F395"/>
  <c r="G395"/>
  <c r="H395"/>
  <c r="I395"/>
  <c r="J395"/>
  <c r="C394"/>
  <c r="D394"/>
  <c r="E394"/>
  <c r="F394"/>
  <c r="G394"/>
  <c r="H394"/>
  <c r="I394"/>
  <c r="J394"/>
  <c r="C393"/>
  <c r="D393"/>
  <c r="E393"/>
  <c r="F393"/>
  <c r="G393"/>
  <c r="H393"/>
  <c r="I393"/>
  <c r="J393"/>
  <c r="C392"/>
  <c r="D392"/>
  <c r="E392"/>
  <c r="F392"/>
  <c r="G392"/>
  <c r="H392"/>
  <c r="I392"/>
  <c r="J392"/>
  <c r="B75" i="1"/>
  <c r="H75" s="1"/>
  <c r="C75"/>
  <c r="E75" s="1"/>
  <c r="D75"/>
  <c r="C71" i="21"/>
  <c r="D71"/>
  <c r="J71"/>
  <c r="K71"/>
  <c r="C391" i="3"/>
  <c r="D391"/>
  <c r="E391"/>
  <c r="F391"/>
  <c r="G391"/>
  <c r="H391"/>
  <c r="I391"/>
  <c r="J391"/>
  <c r="C390"/>
  <c r="D390"/>
  <c r="E390"/>
  <c r="F390"/>
  <c r="G390"/>
  <c r="H390"/>
  <c r="I390"/>
  <c r="J390"/>
  <c r="C386"/>
  <c r="C387"/>
  <c r="C388"/>
  <c r="D386"/>
  <c r="D387"/>
  <c r="D388"/>
  <c r="E386"/>
  <c r="E387"/>
  <c r="E388"/>
  <c r="F386"/>
  <c r="F387"/>
  <c r="F388"/>
  <c r="G386"/>
  <c r="G387"/>
  <c r="G388"/>
  <c r="H386"/>
  <c r="H387"/>
  <c r="H388"/>
  <c r="I386"/>
  <c r="I387"/>
  <c r="I388"/>
  <c r="J386"/>
  <c r="J387"/>
  <c r="J388"/>
  <c r="J137" i="2"/>
  <c r="J138"/>
  <c r="J136"/>
  <c r="J91"/>
  <c r="C385" i="3"/>
  <c r="D385"/>
  <c r="E385"/>
  <c r="F385"/>
  <c r="G385"/>
  <c r="H385"/>
  <c r="I385"/>
  <c r="J385"/>
  <c r="C384"/>
  <c r="D384"/>
  <c r="E384"/>
  <c r="F384"/>
  <c r="G384"/>
  <c r="H384"/>
  <c r="I384"/>
  <c r="J384"/>
  <c r="C381"/>
  <c r="D381"/>
  <c r="E381"/>
  <c r="F381"/>
  <c r="G381"/>
  <c r="H381"/>
  <c r="I381"/>
  <c r="J381"/>
  <c r="C383"/>
  <c r="D383"/>
  <c r="E383"/>
  <c r="F383"/>
  <c r="G383"/>
  <c r="H383"/>
  <c r="I383"/>
  <c r="J383"/>
  <c r="C382"/>
  <c r="D382"/>
  <c r="E382"/>
  <c r="F382"/>
  <c r="G382"/>
  <c r="H382"/>
  <c r="I382"/>
  <c r="J382"/>
  <c r="J134" i="2"/>
  <c r="C378" i="3"/>
  <c r="D378"/>
  <c r="E378"/>
  <c r="F378"/>
  <c r="G378"/>
  <c r="H378"/>
  <c r="I378"/>
  <c r="J378"/>
  <c r="C377"/>
  <c r="D377"/>
  <c r="E377"/>
  <c r="F377"/>
  <c r="G377"/>
  <c r="H377"/>
  <c r="I377"/>
  <c r="J377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5" i="3"/>
  <c r="D355"/>
  <c r="E355"/>
  <c r="F355"/>
  <c r="G355"/>
  <c r="H355"/>
  <c r="I355"/>
  <c r="J355"/>
  <c r="C344"/>
  <c r="D344"/>
  <c r="E344"/>
  <c r="F344"/>
  <c r="G344"/>
  <c r="H344"/>
  <c r="I344"/>
  <c r="J344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409" i="3" l="1"/>
  <c r="F32" i="26"/>
  <c r="G32" s="1"/>
  <c r="H32" s="1"/>
  <c r="K408" i="3"/>
  <c r="K407"/>
  <c r="K406"/>
  <c r="K405"/>
  <c r="K404"/>
  <c r="K403"/>
  <c r="J76" i="1"/>
  <c r="F76"/>
  <c r="G76"/>
  <c r="K354" i="3"/>
  <c r="K352"/>
  <c r="K353"/>
  <c r="K342"/>
  <c r="K399"/>
  <c r="K389"/>
  <c r="K240"/>
  <c r="K379"/>
  <c r="K380"/>
  <c r="K402"/>
  <c r="K401"/>
  <c r="K400"/>
  <c r="K398"/>
  <c r="K396"/>
  <c r="K397"/>
  <c r="K395"/>
  <c r="K394"/>
  <c r="K393"/>
  <c r="K392"/>
  <c r="K390"/>
  <c r="K391"/>
  <c r="I75" i="1"/>
  <c r="G75"/>
  <c r="J75"/>
  <c r="F75"/>
  <c r="K386" i="3"/>
  <c r="K388"/>
  <c r="K387"/>
  <c r="K385"/>
  <c r="K384"/>
  <c r="K381"/>
  <c r="K383"/>
  <c r="K382"/>
  <c r="K378"/>
  <c r="K377"/>
  <c r="G74" i="1"/>
  <c r="J74"/>
  <c r="I74"/>
  <c r="F74"/>
  <c r="K251" i="3"/>
  <c r="K250"/>
  <c r="K93"/>
  <c r="K91"/>
  <c r="K140"/>
  <c r="D66" i="19"/>
  <c r="N66" s="1"/>
  <c r="G66"/>
  <c r="D65"/>
  <c r="N65" s="1"/>
  <c r="G65"/>
  <c r="K355" i="3"/>
  <c r="K344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2" i="3"/>
  <c r="D372"/>
  <c r="E372"/>
  <c r="F372"/>
  <c r="G372"/>
  <c r="H372"/>
  <c r="I372"/>
  <c r="J372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2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6" i="3"/>
  <c r="D376"/>
  <c r="E376"/>
  <c r="F376"/>
  <c r="G376"/>
  <c r="H376"/>
  <c r="I376"/>
  <c r="J376"/>
  <c r="C369"/>
  <c r="D369"/>
  <c r="E369"/>
  <c r="F369"/>
  <c r="G369"/>
  <c r="H369"/>
  <c r="I369"/>
  <c r="J369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71"/>
  <c r="D371"/>
  <c r="E371"/>
  <c r="F371"/>
  <c r="G371"/>
  <c r="H371"/>
  <c r="I371"/>
  <c r="J371"/>
  <c r="J259" i="2"/>
  <c r="C370" i="3"/>
  <c r="D370"/>
  <c r="E370"/>
  <c r="F370"/>
  <c r="G370"/>
  <c r="H370"/>
  <c r="I370"/>
  <c r="J370"/>
  <c r="C368"/>
  <c r="D368"/>
  <c r="E368"/>
  <c r="F368"/>
  <c r="G368"/>
  <c r="H368"/>
  <c r="I368"/>
  <c r="J368"/>
  <c r="J12" i="2"/>
  <c r="C367" i="3"/>
  <c r="D367"/>
  <c r="E367"/>
  <c r="F367"/>
  <c r="G367"/>
  <c r="H367"/>
  <c r="I367"/>
  <c r="J367"/>
  <c r="J10" i="2"/>
  <c r="C366" i="3"/>
  <c r="D366"/>
  <c r="E366"/>
  <c r="F366"/>
  <c r="G366"/>
  <c r="H366"/>
  <c r="I366"/>
  <c r="J366"/>
  <c r="C365"/>
  <c r="D365"/>
  <c r="E365"/>
  <c r="F365"/>
  <c r="G365"/>
  <c r="H365"/>
  <c r="I365"/>
  <c r="J365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9" i="2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8" i="2"/>
  <c r="J179"/>
  <c r="J180"/>
  <c r="J181"/>
  <c r="J182"/>
  <c r="J183"/>
  <c r="J184"/>
  <c r="J185"/>
  <c r="J186"/>
  <c r="J187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4" i="2"/>
  <c r="J165"/>
  <c r="J166"/>
  <c r="J167"/>
  <c r="J168"/>
  <c r="J169"/>
  <c r="J170"/>
  <c r="J171"/>
  <c r="J172"/>
  <c r="J173"/>
  <c r="J174"/>
  <c r="J175"/>
  <c r="J176"/>
  <c r="J177"/>
  <c r="J178"/>
  <c r="J163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5" i="2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0" i="3"/>
  <c r="C351"/>
  <c r="C356"/>
  <c r="D350"/>
  <c r="D351"/>
  <c r="D356"/>
  <c r="E350"/>
  <c r="E351"/>
  <c r="E356"/>
  <c r="F350"/>
  <c r="F351"/>
  <c r="F356"/>
  <c r="G350"/>
  <c r="G351"/>
  <c r="G356"/>
  <c r="H350"/>
  <c r="H351"/>
  <c r="H356"/>
  <c r="I350"/>
  <c r="I351"/>
  <c r="I356"/>
  <c r="J350"/>
  <c r="J351"/>
  <c r="J356"/>
  <c r="J115" i="2"/>
  <c r="J114"/>
  <c r="J113"/>
  <c r="C335" i="3"/>
  <c r="C336"/>
  <c r="C337"/>
  <c r="C338"/>
  <c r="C339"/>
  <c r="C340"/>
  <c r="C341"/>
  <c r="C343"/>
  <c r="C345"/>
  <c r="C346"/>
  <c r="C347"/>
  <c r="C348"/>
  <c r="C349"/>
  <c r="D335"/>
  <c r="D336"/>
  <c r="D337"/>
  <c r="D338"/>
  <c r="D339"/>
  <c r="D340"/>
  <c r="D341"/>
  <c r="D343"/>
  <c r="D345"/>
  <c r="D346"/>
  <c r="D347"/>
  <c r="D348"/>
  <c r="D349"/>
  <c r="E335"/>
  <c r="E336"/>
  <c r="E337"/>
  <c r="E338"/>
  <c r="E339"/>
  <c r="E340"/>
  <c r="E341"/>
  <c r="E343"/>
  <c r="E345"/>
  <c r="E346"/>
  <c r="E347"/>
  <c r="E348"/>
  <c r="E349"/>
  <c r="F335"/>
  <c r="F336"/>
  <c r="F337"/>
  <c r="F338"/>
  <c r="F339"/>
  <c r="F340"/>
  <c r="F341"/>
  <c r="F343"/>
  <c r="F345"/>
  <c r="F346"/>
  <c r="F347"/>
  <c r="F348"/>
  <c r="F349"/>
  <c r="G335"/>
  <c r="G336"/>
  <c r="G337"/>
  <c r="G338"/>
  <c r="G339"/>
  <c r="G340"/>
  <c r="G341"/>
  <c r="G343"/>
  <c r="G345"/>
  <c r="G346"/>
  <c r="G347"/>
  <c r="G348"/>
  <c r="G349"/>
  <c r="H335"/>
  <c r="H336"/>
  <c r="H337"/>
  <c r="H338"/>
  <c r="H339"/>
  <c r="H340"/>
  <c r="H341"/>
  <c r="H343"/>
  <c r="H345"/>
  <c r="H346"/>
  <c r="H347"/>
  <c r="H348"/>
  <c r="H349"/>
  <c r="I335"/>
  <c r="I336"/>
  <c r="I337"/>
  <c r="I338"/>
  <c r="I339"/>
  <c r="I340"/>
  <c r="I341"/>
  <c r="I343"/>
  <c r="I345"/>
  <c r="I346"/>
  <c r="I347"/>
  <c r="I348"/>
  <c r="I349"/>
  <c r="J335"/>
  <c r="J336"/>
  <c r="J337"/>
  <c r="J338"/>
  <c r="J339"/>
  <c r="J340"/>
  <c r="J341"/>
  <c r="J343"/>
  <c r="J345"/>
  <c r="J346"/>
  <c r="J347"/>
  <c r="J348"/>
  <c r="J349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48" i="3"/>
  <c r="D248"/>
  <c r="E248"/>
  <c r="F248"/>
  <c r="G248"/>
  <c r="H248"/>
  <c r="I248"/>
  <c r="J248"/>
  <c r="J98" i="2"/>
  <c r="J97"/>
  <c r="J96"/>
  <c r="J95"/>
  <c r="J94"/>
  <c r="C357" i="3"/>
  <c r="C358"/>
  <c r="C359"/>
  <c r="C360"/>
  <c r="C361"/>
  <c r="C362"/>
  <c r="D357"/>
  <c r="D358"/>
  <c r="D359"/>
  <c r="D360"/>
  <c r="D361"/>
  <c r="D362"/>
  <c r="E357"/>
  <c r="E358"/>
  <c r="E359"/>
  <c r="E360"/>
  <c r="E361"/>
  <c r="E362"/>
  <c r="F357"/>
  <c r="F358"/>
  <c r="F359"/>
  <c r="F360"/>
  <c r="F361"/>
  <c r="F362"/>
  <c r="G357"/>
  <c r="G358"/>
  <c r="G359"/>
  <c r="G360"/>
  <c r="G361"/>
  <c r="G362"/>
  <c r="H357"/>
  <c r="H358"/>
  <c r="H359"/>
  <c r="H360"/>
  <c r="H361"/>
  <c r="H362"/>
  <c r="I357"/>
  <c r="I358"/>
  <c r="I359"/>
  <c r="I360"/>
  <c r="I361"/>
  <c r="I362"/>
  <c r="J357"/>
  <c r="J358"/>
  <c r="J359"/>
  <c r="J360"/>
  <c r="J361"/>
  <c r="J362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4"/>
  <c r="D364"/>
  <c r="E364"/>
  <c r="F364"/>
  <c r="G364"/>
  <c r="H364"/>
  <c r="I364"/>
  <c r="J364"/>
  <c r="C363"/>
  <c r="D363"/>
  <c r="E363"/>
  <c r="F363"/>
  <c r="G363"/>
  <c r="H363"/>
  <c r="I363"/>
  <c r="J363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9" i="3"/>
  <c r="K376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4" i="3"/>
  <c r="K375"/>
  <c r="K373"/>
  <c r="K371"/>
  <c r="K370"/>
  <c r="K368"/>
  <c r="K367"/>
  <c r="K366"/>
  <c r="K365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6" i="3"/>
  <c r="K350"/>
  <c r="K351"/>
  <c r="K347"/>
  <c r="K337"/>
  <c r="K349"/>
  <c r="K339"/>
  <c r="K346"/>
  <c r="K336"/>
  <c r="K348"/>
  <c r="K340"/>
  <c r="K106"/>
  <c r="K345"/>
  <c r="K343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7"/>
  <c r="K360"/>
  <c r="K358"/>
  <c r="K359"/>
  <c r="K361"/>
  <c r="K362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4"/>
  <c r="K363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E31" i="26" s="1"/>
  <c r="F31" s="1"/>
  <c r="G31" s="1"/>
  <c r="H31" s="1"/>
  <c r="C66" i="1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3"/>
  <c r="P2"/>
  <c r="P31"/>
  <c r="P14"/>
  <c r="N28"/>
  <c r="P51"/>
  <c r="N17"/>
  <c r="P38"/>
  <c r="N11"/>
  <c r="N29"/>
  <c r="N12"/>
  <c r="P47"/>
  <c r="N42"/>
  <c r="P15"/>
  <c r="N48"/>
  <c r="P11"/>
  <c r="N34"/>
  <c r="N56"/>
  <c r="P60"/>
  <c r="P35"/>
  <c r="N37"/>
  <c r="P33"/>
  <c r="N3"/>
  <c r="P36"/>
  <c r="P26"/>
  <c r="P18"/>
  <c r="N9"/>
  <c r="P8"/>
  <c r="N39"/>
  <c r="P50"/>
  <c r="P24"/>
  <c r="P58"/>
  <c r="N45"/>
  <c r="N46"/>
  <c r="P10"/>
  <c r="P27"/>
  <c r="P44"/>
  <c r="N32"/>
  <c r="P19"/>
  <c r="P41"/>
  <c r="N61"/>
  <c r="P22"/>
  <c r="P17"/>
  <c r="P5"/>
  <c r="P54"/>
  <c r="N16"/>
  <c r="P6"/>
  <c r="N30"/>
  <c r="P7"/>
  <c r="P43"/>
  <c r="N55"/>
  <c r="N59"/>
  <c r="P13"/>
  <c r="P49"/>
  <c r="N4"/>
  <c r="N52"/>
  <c r="P53"/>
  <c r="N23"/>
  <c r="P40"/>
  <c r="P57"/>
  <c r="P20"/>
  <c r="P21"/>
  <c r="P25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P46"/>
  <c r="N22"/>
  <c r="N26"/>
  <c r="P45"/>
  <c r="N19"/>
  <c r="P12"/>
  <c r="N62"/>
  <c r="N24"/>
  <c r="P48"/>
  <c r="N18"/>
  <c r="N8"/>
  <c r="N31"/>
  <c r="P39"/>
  <c r="P30"/>
  <c r="N7"/>
  <c r="N33"/>
  <c r="N13"/>
  <c r="N25"/>
  <c r="N60"/>
  <c r="P37"/>
  <c r="N54"/>
  <c r="P34"/>
  <c r="N6"/>
  <c r="N47"/>
  <c r="N36"/>
  <c r="P56"/>
  <c r="N20"/>
  <c r="P52"/>
  <c r="N43"/>
  <c r="N15"/>
  <c r="N44"/>
  <c r="N21"/>
  <c r="N58"/>
  <c r="N49"/>
  <c r="P23"/>
  <c r="N27"/>
  <c r="N38"/>
  <c r="P32"/>
  <c r="N35"/>
  <c r="P55"/>
  <c r="N50"/>
  <c r="P9"/>
  <c r="N53"/>
  <c r="P29"/>
  <c r="N14"/>
  <c r="N40"/>
  <c r="P4"/>
  <c r="N51"/>
  <c r="P59"/>
  <c r="N57"/>
  <c r="N41"/>
  <c r="P61"/>
  <c r="N10"/>
  <c r="P16"/>
  <c r="N5"/>
  <c r="P42"/>
  <c r="P28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N395"/>
  <c r="P394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D5" i="25"/>
  <c r="Q5"/>
  <c r="P5"/>
  <c r="G5"/>
  <c r="H5"/>
  <c r="N5"/>
  <c r="F5"/>
  <c r="P500" i="31"/>
  <c r="K5" i="25"/>
  <c r="E5"/>
  <c r="J5"/>
  <c r="M5"/>
  <c r="I5"/>
  <c r="L5"/>
  <c r="O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F9"/>
  <c r="O9"/>
  <c r="P9"/>
  <c r="C5"/>
  <c r="K9"/>
  <c r="G9"/>
  <c r="J9"/>
  <c r="M9"/>
  <c r="Q9"/>
  <c r="B10"/>
  <c r="I9"/>
  <c r="N9"/>
  <c r="H9"/>
  <c r="E9"/>
  <c r="D9"/>
  <c r="L9"/>
  <c r="R10" l="1"/>
  <c r="Q10"/>
  <c r="F10"/>
  <c r="M10"/>
  <c r="J10"/>
  <c r="C9"/>
  <c r="C10"/>
  <c r="O10"/>
  <c r="P10"/>
  <c r="B11"/>
  <c r="N10"/>
  <c r="G10"/>
  <c r="E10"/>
  <c r="K10"/>
  <c r="I10"/>
  <c r="L10"/>
  <c r="D10"/>
  <c r="H10"/>
  <c r="R11" l="1"/>
  <c r="F11"/>
  <c r="M11"/>
  <c r="L11"/>
  <c r="B12"/>
  <c r="K11"/>
  <c r="N11"/>
  <c r="H11"/>
  <c r="I11"/>
  <c r="C11"/>
  <c r="G11"/>
  <c r="J11"/>
  <c r="P11"/>
  <c r="E11"/>
  <c r="D11"/>
  <c r="O11"/>
  <c r="Q11"/>
  <c r="R12" l="1"/>
  <c r="F12"/>
  <c r="B13"/>
  <c r="P12"/>
  <c r="C12"/>
  <c r="H12"/>
  <c r="E12"/>
  <c r="N12"/>
  <c r="O12"/>
  <c r="M12"/>
  <c r="I12"/>
  <c r="K12"/>
  <c r="Q12"/>
  <c r="L12"/>
  <c r="G12"/>
  <c r="D12"/>
  <c r="J12"/>
  <c r="R13" l="1"/>
  <c r="E13"/>
  <c r="G13"/>
  <c r="O13"/>
  <c r="N13"/>
  <c r="L13"/>
  <c r="B14"/>
  <c r="Q13"/>
  <c r="K13"/>
  <c r="D13"/>
  <c r="F13"/>
  <c r="J13"/>
  <c r="M13"/>
  <c r="I13"/>
  <c r="C13"/>
  <c r="H13"/>
  <c r="P13"/>
  <c r="R14" l="1"/>
  <c r="Q14"/>
  <c r="C14"/>
  <c r="I14"/>
  <c r="N14"/>
  <c r="O14"/>
  <c r="J14"/>
  <c r="H14"/>
  <c r="G14"/>
  <c r="K14"/>
  <c r="P14"/>
  <c r="E14"/>
  <c r="L14"/>
  <c r="M14"/>
  <c r="B15"/>
  <c r="F14"/>
  <c r="D14"/>
  <c r="R15" l="1"/>
  <c r="N15"/>
  <c r="P15"/>
  <c r="H15"/>
  <c r="F15"/>
  <c r="B16"/>
  <c r="C15"/>
  <c r="Q15"/>
  <c r="G15"/>
  <c r="J15"/>
  <c r="I15"/>
  <c r="D15"/>
  <c r="E15"/>
  <c r="M15"/>
  <c r="K15"/>
  <c r="O15"/>
  <c r="L15"/>
  <c r="R16" l="1"/>
  <c r="B17"/>
  <c r="N16"/>
  <c r="P16"/>
  <c r="M16"/>
  <c r="G16"/>
  <c r="O16"/>
  <c r="J16"/>
  <c r="Q16"/>
  <c r="F16"/>
  <c r="K16"/>
  <c r="I16"/>
  <c r="H16"/>
  <c r="D16"/>
  <c r="E16"/>
  <c r="L16"/>
  <c r="C16"/>
  <c r="R17" l="1"/>
  <c r="Q17"/>
  <c r="I17"/>
  <c r="E17"/>
  <c r="B18"/>
  <c r="J17"/>
  <c r="H17"/>
  <c r="F17"/>
  <c r="D17"/>
  <c r="C17"/>
  <c r="N17"/>
  <c r="P17"/>
  <c r="O17"/>
  <c r="L17"/>
  <c r="M17"/>
  <c r="K17"/>
  <c r="G17"/>
  <c r="R18" l="1"/>
  <c r="N18"/>
  <c r="B19"/>
  <c r="F18"/>
  <c r="Q18"/>
  <c r="K18"/>
  <c r="J18"/>
  <c r="M18"/>
  <c r="C18"/>
  <c r="O18"/>
  <c r="G18"/>
  <c r="L18"/>
  <c r="E18"/>
  <c r="P18"/>
  <c r="I18"/>
  <c r="D18"/>
  <c r="H18"/>
  <c r="R19" l="1"/>
  <c r="C19"/>
  <c r="P19"/>
  <c r="Q19"/>
  <c r="D19"/>
  <c r="J19"/>
  <c r="G19"/>
  <c r="H19"/>
  <c r="F19"/>
  <c r="L19"/>
  <c r="M19"/>
  <c r="K19"/>
  <c r="I19"/>
  <c r="E19"/>
  <c r="N19"/>
  <c r="B20"/>
  <c r="O19"/>
  <c r="R20" l="1"/>
  <c r="C20"/>
  <c r="E20"/>
  <c r="D20"/>
  <c r="O20"/>
  <c r="L20"/>
  <c r="J20"/>
  <c r="K20"/>
  <c r="M20"/>
  <c r="P20"/>
  <c r="I20"/>
  <c r="F20"/>
  <c r="Q20"/>
  <c r="N20"/>
  <c r="H20"/>
  <c r="B21"/>
  <c r="G20"/>
  <c r="R21" l="1"/>
  <c r="H21"/>
  <c r="E21"/>
  <c r="N21"/>
  <c r="O21"/>
  <c r="Q21"/>
  <c r="C21"/>
  <c r="K21"/>
  <c r="B22"/>
  <c r="L21"/>
  <c r="P21"/>
  <c r="G21"/>
  <c r="M21"/>
  <c r="D21"/>
  <c r="J21"/>
  <c r="F21"/>
  <c r="I21"/>
  <c r="R22" l="1"/>
  <c r="M22"/>
  <c r="F22"/>
  <c r="L22"/>
  <c r="Q22"/>
  <c r="I22"/>
  <c r="O22"/>
  <c r="J22"/>
  <c r="B23"/>
  <c r="G22"/>
  <c r="P22"/>
  <c r="K22"/>
  <c r="H22"/>
  <c r="N22"/>
  <c r="E22"/>
  <c r="C22"/>
  <c r="D22"/>
  <c r="R23" l="1"/>
  <c r="G23"/>
  <c r="M23"/>
  <c r="N23"/>
  <c r="L23"/>
  <c r="J23"/>
  <c r="I23"/>
  <c r="D23"/>
  <c r="K23"/>
  <c r="C23"/>
  <c r="P23"/>
  <c r="H23"/>
  <c r="F23"/>
  <c r="O23"/>
  <c r="E23"/>
  <c r="Q23"/>
  <c r="B24"/>
  <c r="R24" l="1"/>
  <c r="H24"/>
  <c r="D24"/>
  <c r="P24"/>
  <c r="C24"/>
  <c r="K24"/>
  <c r="N24"/>
  <c r="I24"/>
  <c r="G24"/>
  <c r="B25"/>
  <c r="L24"/>
  <c r="M24"/>
  <c r="Q24"/>
  <c r="O24"/>
  <c r="F24"/>
  <c r="J24"/>
  <c r="E24"/>
  <c r="R25" l="1"/>
  <c r="Q25"/>
  <c r="M25"/>
  <c r="H25"/>
  <c r="E25"/>
  <c r="K25"/>
  <c r="G25"/>
  <c r="C25"/>
  <c r="L25"/>
  <c r="O25"/>
  <c r="F25"/>
  <c r="P25"/>
  <c r="J25"/>
  <c r="D25"/>
  <c r="N25"/>
  <c r="I25"/>
  <c r="B26"/>
  <c r="R26" l="1"/>
  <c r="Q26"/>
  <c r="L26"/>
  <c r="N26"/>
  <c r="D26"/>
  <c r="B27"/>
  <c r="E26"/>
  <c r="H26"/>
  <c r="I26"/>
  <c r="F26"/>
  <c r="J26"/>
  <c r="O26"/>
  <c r="K26"/>
  <c r="P26"/>
  <c r="M26"/>
  <c r="C26"/>
  <c r="G26"/>
  <c r="R27" l="1"/>
  <c r="I27"/>
  <c r="L27"/>
  <c r="G27"/>
  <c r="M27"/>
  <c r="N27"/>
  <c r="B28"/>
  <c r="D27"/>
  <c r="O27"/>
  <c r="F27"/>
  <c r="K27"/>
  <c r="Q27"/>
  <c r="C27"/>
  <c r="E27"/>
  <c r="J27"/>
  <c r="P27"/>
  <c r="H27"/>
  <c r="R28" l="1"/>
  <c r="B29"/>
  <c r="F28"/>
  <c r="H28"/>
  <c r="G28"/>
  <c r="C28"/>
  <c r="J28"/>
  <c r="P28"/>
  <c r="D28"/>
  <c r="I28"/>
  <c r="M28"/>
  <c r="L28"/>
  <c r="O28"/>
  <c r="N28"/>
  <c r="E28"/>
  <c r="K28"/>
  <c r="Q28"/>
  <c r="R29" l="1"/>
  <c r="M29"/>
  <c r="H29"/>
  <c r="O29"/>
  <c r="L29"/>
  <c r="E29"/>
  <c r="D29"/>
  <c r="K29"/>
  <c r="N29"/>
  <c r="I29"/>
  <c r="Q29"/>
  <c r="B30"/>
  <c r="P29"/>
  <c r="G29"/>
  <c r="C29"/>
  <c r="J29"/>
  <c r="F29"/>
  <c r="R30" l="1"/>
  <c r="B31"/>
  <c r="F30"/>
  <c r="M30"/>
  <c r="G30"/>
  <c r="N30"/>
  <c r="H30"/>
  <c r="D30"/>
  <c r="L30"/>
  <c r="C30"/>
  <c r="P30"/>
  <c r="E30"/>
  <c r="I30"/>
  <c r="J30"/>
  <c r="K30"/>
  <c r="Q30"/>
  <c r="O30"/>
  <c r="R31" l="1"/>
  <c r="C31"/>
  <c r="M31"/>
  <c r="O31"/>
  <c r="J31"/>
  <c r="G31"/>
  <c r="K31"/>
  <c r="N31"/>
  <c r="H31"/>
  <c r="P31"/>
  <c r="Q31"/>
  <c r="L31"/>
  <c r="F31"/>
  <c r="I31"/>
  <c r="B32"/>
  <c r="D31"/>
  <c r="E31"/>
  <c r="R32" l="1"/>
  <c r="H32"/>
  <c r="B33"/>
  <c r="G32"/>
  <c r="J32"/>
  <c r="Q32"/>
  <c r="P32"/>
  <c r="E32"/>
  <c r="D32"/>
  <c r="C32"/>
  <c r="M32"/>
  <c r="K32"/>
  <c r="F32"/>
  <c r="N32"/>
  <c r="I32"/>
  <c r="O32"/>
  <c r="L32"/>
  <c r="R33" l="1"/>
  <c r="B34"/>
  <c r="H33"/>
  <c r="L33"/>
  <c r="O33"/>
  <c r="P33"/>
  <c r="E33"/>
  <c r="M33"/>
  <c r="G33"/>
  <c r="I33"/>
  <c r="N33"/>
  <c r="K33"/>
  <c r="Q33"/>
  <c r="D33"/>
  <c r="C33"/>
  <c r="F33"/>
  <c r="J33"/>
  <c r="R34" l="1"/>
  <c r="M34"/>
  <c r="K34"/>
  <c r="L34"/>
  <c r="P34"/>
  <c r="I34"/>
  <c r="O34"/>
  <c r="C34"/>
  <c r="B35"/>
  <c r="G34"/>
  <c r="Q34"/>
  <c r="D34"/>
  <c r="H34"/>
  <c r="J34"/>
  <c r="E34"/>
  <c r="N34"/>
  <c r="F34"/>
  <c r="R35" l="1"/>
  <c r="O35"/>
  <c r="F35"/>
  <c r="Q35"/>
  <c r="M35"/>
  <c r="L35"/>
  <c r="I35"/>
  <c r="E35"/>
  <c r="C35"/>
  <c r="J35"/>
  <c r="N35"/>
  <c r="K35"/>
  <c r="H35"/>
  <c r="G35"/>
  <c r="P35"/>
  <c r="D35"/>
  <c r="B36"/>
  <c r="R36" l="1"/>
  <c r="Q36"/>
  <c r="O36"/>
  <c r="L36"/>
  <c r="D36"/>
  <c r="H36"/>
  <c r="P36"/>
  <c r="I36"/>
  <c r="G36"/>
  <c r="K36"/>
  <c r="F36"/>
  <c r="E36"/>
  <c r="B37"/>
  <c r="N36"/>
  <c r="J36"/>
  <c r="C36"/>
  <c r="M36"/>
  <c r="R37" l="1"/>
  <c r="G37"/>
  <c r="L37"/>
  <c r="M37"/>
  <c r="H37"/>
  <c r="C37"/>
  <c r="N37"/>
  <c r="I37"/>
  <c r="O37"/>
  <c r="J37"/>
  <c r="F37"/>
  <c r="P37"/>
  <c r="K37"/>
  <c r="D37"/>
  <c r="B38"/>
  <c r="Q37"/>
  <c r="E37"/>
  <c r="R38" l="1"/>
  <c r="N38"/>
  <c r="E38"/>
  <c r="H38"/>
  <c r="L38"/>
  <c r="F38"/>
  <c r="M38"/>
  <c r="I38"/>
  <c r="C38"/>
  <c r="K38"/>
  <c r="D38"/>
  <c r="O38"/>
  <c r="J38"/>
  <c r="G38"/>
  <c r="Q38"/>
  <c r="B39"/>
  <c r="P38"/>
  <c r="R39" l="1"/>
  <c r="Q39"/>
  <c r="D39"/>
  <c r="O39"/>
  <c r="H39"/>
  <c r="E39"/>
  <c r="M39"/>
  <c r="I39"/>
  <c r="L39"/>
  <c r="J39"/>
  <c r="P39"/>
  <c r="B40"/>
  <c r="C39"/>
  <c r="F39"/>
  <c r="N39"/>
  <c r="G39"/>
  <c r="K39"/>
  <c r="M40" l="1"/>
  <c r="L40"/>
  <c r="O40"/>
  <c r="R40"/>
  <c r="N40"/>
  <c r="J40"/>
  <c r="K40"/>
  <c r="Q40"/>
  <c r="P40"/>
  <c r="I40"/>
  <c r="E40"/>
  <c r="G40"/>
  <c r="F40"/>
  <c r="D40"/>
  <c r="H40"/>
  <c r="C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<sst xmlns="http://schemas.openxmlformats.org/spreadsheetml/2006/main" count="4811" uniqueCount="1869">
  <si>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</si>
  <si>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</si>
  <si>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</si>
  <si>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</si>
  <si>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</si>
  <si>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</si>
  <si>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</si>
  <si>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</si>
  <si>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</si>
  <si>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</si>
  <si>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</si>
  <si>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</si>
  <si>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</si>
  <si>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</si>
  <si>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</si>
  <si>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</si>
  <si>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</si>
  <si>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</si>
  <si>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</si>
  <si>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</si>
  <si>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</si>
  <si>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</si>
  <si>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</si>
  <si>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</si>
  <si>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</si>
  <si>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</si>
  <si>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</si>
  <si>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</si>
  <si>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</si>
  <si>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</si>
  <si>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</si>
  <si>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</si>
  <si>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</si>
  <si>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</si>
  <si>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</si>
  <si>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</si>
  <si>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</si>
  <si>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</si>
  <si>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</si>
  <si>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</si>
  <si>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</si>
  <si>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</si>
  <si>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</si>
  <si>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</si>
  <si>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</si>
  <si>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</si>
  <si>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</si>
  <si>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</si>
  <si>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</si>
  <si>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</si>
  <si>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</si>
  <si>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</si>
  <si>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</si>
  <si>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</si>
  <si>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</si>
  <si>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</si>
  <si>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</si>
  <si>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</si>
  <si>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</si>
  <si>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</si>
  <si>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</si>
  <si>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</si>
  <si>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</si>
  <si>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</si>
  <si>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</si>
  <si>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</si>
  <si>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</si>
  <si>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</si>
  <si>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</si>
  <si>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</si>
  <si>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</si>
  <si>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</si>
  <si>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</si>
  <si>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</si>
  <si>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</si>
  <si>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</si>
  <si>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</si>
  <si>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</si>
  <si>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</si>
  <si>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</si>
  <si>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</si>
  <si>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</si>
  <si>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</si>
  <si>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</si>
  <si>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</si>
  <si>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</si>
  <si>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</si>
  <si>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</si>
  <si>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</si>
  <si>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</si>
  <si>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</si>
  <si>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</si>
  <si>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</si>
  <si>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</si>
  <si>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</si>
  <si>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</si>
  <si>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</si>
  <si>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</si>
  <si>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</si>
  <si>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</si>
  <si>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</si>
  <si>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</si>
  <si>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</si>
  <si>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</si>
  <si>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</si>
  <si>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</si>
  <si>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</si>
  <si>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</si>
  <si>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</si>
  <si>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</si>
  <si>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</si>
  <si>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</si>
  <si>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</si>
  <si>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</si>
  <si>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</si>
  <si>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</si>
  <si>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</si>
  <si>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</si>
  <si>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</si>
  <si>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</si>
  <si>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</si>
  <si>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</si>
  <si>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</si>
  <si>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</si>
  <si>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</si>
  <si>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</si>
  <si>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</si>
  <si>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</si>
  <si>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</si>
  <si>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</si>
  <si>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</si>
  <si>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</si>
  <si>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</si>
  <si>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</si>
  <si>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</si>
  <si>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</si>
  <si>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</si>
  <si>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</si>
  <si>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</si>
  <si>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</si>
  <si>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</si>
  <si>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</si>
  <si>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</si>
  <si>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</si>
  <si>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</si>
  <si>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</si>
  <si>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</si>
  <si>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</si>
  <si>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</si>
  <si>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</si>
  <si>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</si>
  <si>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</si>
  <si>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</si>
  <si>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</si>
  <si>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</si>
  <si>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</si>
  <si>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</si>
  <si>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</si>
  <si>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</si>
  <si>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</si>
  <si>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</si>
  <si>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</si>
  <si>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</si>
  <si>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</si>
  <si>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</si>
  <si>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</si>
  <si>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</si>
  <si>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</si>
  <si>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</si>
  <si>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</si>
  <si>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</si>
  <si>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</si>
  <si>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</si>
  <si>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</si>
  <si>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</si>
  <si>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</si>
  <si>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</si>
  <si>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</si>
  <si>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</si>
  <si>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</si>
  <si>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</si>
  <si>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</si>
  <si>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</si>
  <si>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</si>
  <si>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</si>
  <si>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</si>
  <si>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</si>
  <si>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</si>
  <si>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</si>
  <si>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</si>
  <si>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</si>
  <si>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</si>
  <si>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</si>
  <si>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</si>
  <si>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</si>
  <si>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</si>
  <si>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</si>
  <si>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</si>
  <si>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</si>
  <si>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</si>
  <si>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</si>
  <si>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</si>
  <si>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</si>
  <si>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</si>
  <si>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</si>
  <si>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</si>
  <si>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</si>
  <si>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</si>
  <si>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</si>
  <si>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</si>
  <si>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</si>
  <si>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</si>
  <si>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</si>
  <si>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</si>
  <si>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</si>
  <si>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</si>
  <si>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</si>
  <si>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</si>
  <si>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</si>
  <si>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</si>
  <si>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</si>
  <si>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</si>
  <si>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</si>
  <si>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</si>
  <si>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</si>
  <si>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</si>
  <si>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</si>
  <si>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</si>
  <si>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</si>
  <si>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</si>
  <si>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</si>
  <si>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</si>
  <si>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</si>
  <si>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</si>
  <si>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</si>
  <si>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</si>
  <si>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</si>
  <si>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</si>
  <si>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</si>
  <si>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</si>
  <si>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</si>
  <si>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</si>
  <si>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</si>
  <si>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</si>
  <si>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</si>
  <si>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</si>
  <si>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</si>
  <si>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</si>
  <si>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</si>
  <si>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</si>
  <si>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</si>
  <si>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</si>
  <si>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</si>
  <si>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</si>
  <si>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</si>
  <si>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</si>
  <si>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</si>
  <si>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</si>
  <si>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</si>
  <si>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</si>
  <si>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</si>
  <si>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</si>
  <si>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</si>
  <si>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</si>
  <si>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</si>
  <si>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</si>
  <si>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</si>
  <si>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</si>
  <si>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</si>
  <si>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</si>
  <si>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</si>
  <si>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</si>
  <si>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</si>
  <si>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</si>
  <si>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</si>
  <si>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</si>
  <si>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</si>
  <si>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</si>
  <si>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</si>
  <si>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</si>
  <si>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</si>
  <si>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</si>
  <si>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</si>
  <si>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</si>
  <si>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</si>
  <si>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</si>
  <si>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</si>
  <si>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</si>
  <si>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</si>
  <si>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</si>
  <si>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</si>
  <si>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</si>
  <si>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</si>
  <si>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</si>
  <si>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</si>
  <si>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</si>
  <si>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</si>
  <si>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</si>
  <si>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</si>
  <si>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</si>
  <si>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</si>
  <si>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</si>
  <si>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</si>
  <si>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</si>
  <si>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</si>
  <si>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</si>
  <si>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</si>
  <si>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</si>
  <si>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</si>
  <si>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</si>
  <si>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</si>
  <si>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</si>
  <si>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</si>
  <si>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</si>
  <si>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</si>
  <si>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</si>
  <si>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</si>
  <si>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</si>
  <si>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</si>
  <si>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</si>
  <si>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</si>
  <si>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</si>
  <si>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</si>
  <si>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</si>
  <si>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</si>
  <si>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</si>
  <si>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</si>
  <si>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</si>
  <si>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</si>
  <si>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</si>
  <si>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</si>
  <si>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</si>
  <si>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</si>
  <si>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</si>
  <si>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</si>
  <si>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</si>
  <si>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</si>
  <si>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</si>
  <si>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</si>
  <si>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</si>
  <si>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</si>
  <si>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</si>
  <si>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</si>
  <si>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</si>
  <si>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</si>
  <si>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</si>
  <si>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</si>
  <si>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</si>
  <si>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</si>
  <si>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</si>
  <si>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</si>
  <si>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</si>
  <si>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</si>
  <si>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</si>
  <si>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</si>
  <si>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</si>
  <si>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</si>
  <si>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</si>
  <si>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</si>
  <si>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</si>
  <si>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</si>
  <si>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</si>
  <si>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</si>
  <si>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</si>
  <si>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</si>
  <si>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</si>
  <si>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</si>
  <si>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</si>
  <si>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</si>
  <si>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</si>
  <si>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</si>
  <si>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</si>
  <si>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</si>
  <si>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</si>
  <si>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</si>
  <si>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</si>
  <si>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</si>
  <si>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</si>
  <si>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</si>
  <si>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</si>
  <si>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</si>
  <si>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</si>
  <si>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</si>
  <si>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</si>
  <si>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</si>
  <si>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</si>
  <si>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</si>
  <si>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</si>
  <si>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</si>
  <si>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</si>
  <si>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</si>
  <si>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</si>
  <si>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</si>
  <si>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</si>
  <si>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</si>
  <si>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</si>
  <si>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</si>
  <si>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</si>
  <si>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</si>
  <si>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</si>
  <si>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</si>
  <si>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</si>
  <si>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</si>
  <si>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</si>
  <si>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</si>
  <si>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</si>
  <si>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</si>
  <si>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</si>
  <si>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</si>
  <si>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</si>
  <si>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</si>
  <si>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</si>
  <si>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</si>
  <si>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</si>
  <si>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</si>
  <si>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</si>
  <si>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</si>
  <si>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</si>
  <si>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</si>
  <si>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</si>
  <si>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</si>
  <si>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</si>
  <si>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</si>
  <si>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</si>
  <si>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</si>
  <si>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</si>
  <si>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</si>
  <si>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</si>
  <si>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</si>
  <si>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</si>
  <si>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</si>
  <si>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</si>
  <si>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</si>
  <si>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</si>
  <si>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</si>
  <si>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</si>
  <si>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</si>
  <si>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</si>
  <si>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</si>
  <si>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</si>
  <si>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</si>
  <si>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</si>
  <si>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</si>
  <si>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</si>
  <si>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</si>
  <si>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</si>
  <si>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</si>
  <si>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</si>
  <si>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</si>
  <si>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</si>
  <si>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</si>
  <si>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</si>
  <si>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</si>
  <si>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</si>
  <si>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</si>
  <si>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</si>
  <si>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</si>
  <si>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</si>
  <si>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</si>
  <si>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</si>
  <si>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</si>
  <si>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</si>
  <si>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</si>
  <si>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</si>
  <si>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</si>
  <si>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</si>
  <si>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</si>
  <si>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</si>
  <si>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</si>
  <si>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</si>
  <si>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</si>
  <si>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</si>
  <si>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</si>
  <si>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</si>
  <si>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</si>
  <si>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</si>
  <si>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</si>
  <si>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</si>
  <si>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</si>
  <si>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</si>
  <si>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</si>
  <si>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</si>
  <si>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</si>
  <si>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</si>
  <si>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</si>
  <si>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</si>
  <si>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</si>
  <si>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</si>
  <si>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</si>
  <si>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</si>
  <si>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</si>
  <si>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</si>
  <si>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</si>
  <si>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</si>
  <si>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</si>
  <si>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</si>
  <si>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</si>
  <si>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</si>
  <si>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</si>
  <si>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</si>
  <si>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</si>
  <si>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</si>
  <si>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</si>
  <si>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</si>
  <si>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</si>
  <si>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</si>
  <si>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</si>
  <si>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</si>
  <si>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</si>
  <si>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</si>
  <si>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</si>
  <si>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</si>
  <si>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</si>
  <si>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</si>
  <si>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</si>
  <si>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</si>
  <si>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</si>
  <si>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</si>
  <si>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</si>
  <si>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</si>
  <si>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</si>
  <si>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</si>
  <si>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</si>
  <si>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</si>
  <si>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</si>
  <si>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</si>
  <si>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</si>
  <si>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</si>
  <si>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</si>
  <si>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</si>
  <si>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</si>
  <si>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</si>
  <si>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</si>
  <si>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</si>
  <si>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</si>
  <si>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</si>
  <si>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</si>
  <si>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</si>
  <si>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</si>
  <si>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</si>
  <si>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</si>
  <si>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</si>
  <si>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</si>
  <si>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</si>
  <si>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</si>
  <si>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</si>
  <si>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</si>
  <si>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</si>
  <si>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</si>
  <si>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</si>
  <si>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</si>
  <si>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</si>
  <si>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</si>
  <si>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</si>
  <si>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</si>
  <si>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</si>
  <si>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</si>
  <si>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</si>
  <si>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</si>
  <si>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</si>
  <si>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</si>
  <si>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</si>
  <si>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</si>
  <si>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</si>
  <si>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</si>
  <si>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</si>
  <si>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</si>
  <si>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</si>
  <si>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</si>
  <si>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</si>
  <si>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</si>
  <si>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</si>
  <si>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</si>
  <si>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</si>
  <si>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</si>
  <si>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</si>
  <si>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</si>
  <si>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</si>
  <si>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</si>
  <si>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</si>
  <si>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</si>
  <si>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</si>
  <si>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</si>
  <si>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</si>
  <si>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</si>
  <si>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</si>
  <si>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</si>
  <si>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</si>
  <si>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</si>
  <si>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</si>
  <si>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</si>
  <si>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</si>
  <si>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</si>
  <si>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</si>
  <si>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</si>
  <si>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</si>
  <si>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</si>
  <si>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</si>
  <si>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</si>
  <si>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</si>
  <si>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</si>
  <si>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</si>
  <si>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</si>
  <si>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</si>
  <si>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</si>
  <si>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</si>
  <si>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</si>
  <si>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</si>
  <si>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</si>
  <si>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</si>
  <si>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</si>
  <si>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</si>
  <si>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</si>
  <si>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</si>
  <si>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</si>
  <si>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</si>
  <si>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</si>
  <si>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</si>
  <si>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</si>
  <si>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</si>
  <si>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</si>
  <si>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</si>
  <si>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</si>
  <si>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</si>
  <si>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</si>
  <si>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</si>
  <si>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</si>
  <si>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</si>
  <si>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</si>
  <si>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</si>
  <si>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</si>
  <si>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</si>
  <si>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</si>
  <si>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</si>
  <si>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</si>
  <si>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</si>
  <si>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</si>
  <si>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</si>
  <si>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</si>
  <si>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</si>
  <si>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</si>
  <si>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</si>
  <si>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</si>
  <si>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</si>
  <si>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</si>
  <si>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</si>
  <si>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</si>
  <si>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</si>
  <si>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</si>
  <si>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</si>
  <si>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</si>
  <si>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</si>
  <si>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</si>
  <si>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</si>
  <si>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</si>
  <si>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</si>
  <si>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</si>
  <si>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</si>
  <si>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</si>
  <si>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</si>
  <si>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</si>
  <si>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</si>
  <si>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</si>
  <si>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</si>
  <si>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</si>
  <si>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</si>
  <si>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</si>
  <si>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</si>
  <si>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</si>
  <si>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</si>
  <si>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</si>
  <si>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</si>
  <si>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</si>
  <si>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</si>
  <si>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</si>
  <si>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</si>
  <si>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</si>
  <si>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</si>
  <si>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</si>
  <si>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</si>
  <si>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</si>
  <si>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</si>
  <si>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</si>
  <si>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</si>
  <si>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</si>
  <si>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</si>
  <si>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</si>
  <si>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</si>
  <si>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</si>
  <si>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</si>
  <si>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</si>
  <si>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</si>
  <si>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</si>
  <si>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</si>
  <si>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</si>
  <si>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</si>
  <si>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</si>
  <si>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</si>
  <si>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</si>
  <si>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</si>
  <si>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</si>
  <si>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</si>
  <si>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</si>
  <si>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</si>
  <si>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</si>
  <si>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</si>
  <si>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</si>
  <si>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</si>
  <si>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</si>
  <si>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</si>
  <si>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</si>
  <si>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</si>
  <si>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</si>
  <si>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</si>
  <si>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</si>
  <si>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</si>
  <si>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</si>
  <si>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</si>
  <si>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</si>
  <si>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</si>
  <si>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</si>
  <si>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</si>
  <si>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</si>
  <si>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</si>
  <si>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</si>
  <si>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</si>
  <si>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</si>
  <si>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</si>
  <si>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</si>
  <si>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</si>
  <si>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</si>
  <si>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</si>
  <si>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</si>
  <si>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</si>
  <si>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</si>
  <si>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</si>
  <si>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</si>
  <si>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</si>
  <si>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</si>
  <si>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</si>
  <si>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</si>
  <si>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</si>
  <si>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</si>
  <si>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</si>
  <si>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</si>
  <si>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</si>
  <si>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</si>
  <si>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</si>
  <si>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</si>
  <si>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</si>
  <si>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</si>
  <si>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</si>
  <si>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</si>
  <si>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</si>
  <si>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</si>
  <si>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</si>
  <si>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</si>
  <si>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</si>
  <si>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</si>
  <si>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</si>
  <si>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</si>
  <si>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</si>
  <si>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</si>
  <si>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</si>
  <si>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</si>
  <si>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</si>
  <si>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</si>
  <si>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</si>
  <si>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</si>
  <si>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</si>
  <si>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</si>
  <si>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</si>
  <si>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</si>
  <si>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</si>
  <si>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</si>
  <si>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</si>
  <si>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</si>
  <si>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</si>
  <si>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</si>
  <si>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</si>
  <si>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</si>
  <si>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</si>
  <si>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</si>
  <si>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</si>
  <si>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</si>
  <si>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</si>
  <si>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</si>
  <si>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</si>
  <si>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</si>
  <si>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</si>
  <si>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</si>
  <si>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</si>
  <si>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</si>
  <si>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</si>
  <si>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</si>
  <si>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</si>
  <si>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</si>
  <si>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</si>
  <si>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</si>
  <si>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</si>
  <si>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</si>
  <si>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</si>
  <si>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</si>
  <si>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</si>
  <si>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</si>
  <si>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</si>
  <si>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</si>
  <si>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</si>
  <si>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</si>
  <si>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</si>
  <si>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</si>
  <si>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</si>
  <si>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</si>
  <si>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</si>
  <si>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</si>
  <si>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</si>
  <si>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</si>
  <si>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</si>
  <si>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</si>
  <si>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</si>
  <si>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</si>
  <si>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</si>
  <si>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</si>
  <si>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</si>
  <si>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</si>
  <si>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</si>
  <si>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</si>
  <si>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</si>
  <si>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</si>
  <si>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</si>
  <si>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</si>
  <si>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</si>
  <si>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</si>
  <si>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</si>
  <si>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</si>
  <si>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</si>
  <si>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</si>
  <si>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</si>
  <si>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</si>
  <si>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</si>
  <si>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</si>
  <si>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</si>
  <si>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</si>
  <si>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</si>
  <si>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</si>
  <si>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</si>
  <si>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</si>
  <si>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</si>
  <si>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</si>
  <si>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</si>
  <si>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</si>
  <si>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</si>
  <si>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</si>
  <si>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</si>
  <si>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</si>
  <si>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</si>
  <si>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</si>
  <si>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</si>
  <si>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</si>
  <si>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</si>
  <si>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</si>
  <si>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</si>
  <si>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</si>
  <si>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</si>
  <si>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</si>
  <si>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</si>
  <si>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</si>
  <si>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</si>
  <si>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</si>
  <si>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</si>
  <si>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</si>
  <si>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</si>
  <si>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</si>
  <si>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</si>
  <si>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</si>
  <si>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</si>
  <si>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</si>
  <si>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</si>
  <si>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</si>
  <si>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</si>
  <si>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</si>
  <si>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</si>
  <si>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</si>
  <si>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</si>
  <si>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</si>
  <si>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</si>
  <si>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</si>
  <si>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</si>
  <si>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</si>
  <si>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</si>
  <si>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</si>
  <si>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</si>
  <si>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</si>
  <si>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</si>
  <si>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</si>
  <si>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</si>
  <si>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</si>
  <si>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</si>
  <si>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</si>
  <si>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</si>
  <si>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</si>
  <si>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</si>
  <si>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</si>
  <si>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</si>
  <si>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</si>
  <si>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</si>
  <si>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</si>
  <si>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</si>
  <si>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</si>
  <si>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</si>
  <si>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</si>
  <si>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</si>
  <si>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</si>
  <si>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</si>
  <si>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</si>
  <si>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</si>
  <si>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</si>
  <si>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</si>
  <si>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</si>
  <si>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</si>
  <si>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</si>
  <si>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</si>
  <si>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</si>
  <si>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</si>
  <si>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</si>
  <si>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</si>
  <si>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</si>
  <si>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</si>
  <si>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</si>
  <si>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</si>
  <si>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</si>
  <si>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</si>
  <si>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</si>
  <si>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</si>
  <si>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</si>
  <si>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</si>
  <si>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</si>
  <si>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</si>
  <si>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</si>
  <si>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</si>
  <si>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</si>
  <si>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</si>
  <si>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</si>
  <si>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</si>
  <si>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</si>
  <si>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</si>
  <si>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</si>
  <si>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</si>
  <si>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</si>
  <si>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</si>
  <si>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</si>
  <si>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</si>
  <si>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</si>
  <si>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</si>
  <si>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</si>
  <si>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</si>
  <si>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</si>
  <si>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</si>
  <si>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</si>
  <si>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</si>
  <si>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</si>
  <si>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</si>
  <si>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</si>
  <si>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</si>
  <si>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</si>
  <si>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</si>
  <si>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</si>
  <si>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</si>
  <si>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</si>
  <si>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</si>
  <si>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</si>
  <si>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</si>
  <si>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</si>
  <si>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</si>
  <si>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</si>
  <si>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</si>
  <si>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</si>
  <si>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</si>
  <si>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</si>
  <si>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</si>
  <si>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</si>
  <si>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</si>
  <si>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</si>
  <si>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</si>
  <si>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</si>
  <si>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</si>
  <si>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</si>
  <si>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</si>
  <si>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</si>
  <si>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</si>
  <si>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</si>
  <si>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</si>
  <si>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</si>
  <si>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</si>
  <si>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</si>
  <si>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</si>
  <si>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</si>
  <si>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</si>
  <si>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</si>
  <si>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</si>
  <si>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</si>
  <si>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</si>
  <si>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</si>
  <si>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</si>
  <si>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</si>
  <si>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</si>
  <si>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</si>
  <si>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</si>
  <si>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</si>
  <si>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</si>
  <si>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</si>
  <si>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</si>
  <si>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</si>
  <si>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</si>
  <si>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</si>
  <si>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</si>
  <si>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</si>
  <si>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</si>
  <si>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</si>
  <si>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</si>
  <si>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</si>
  <si>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</si>
  <si>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</si>
  <si>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</si>
  <si>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</si>
  <si>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</si>
  <si>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</si>
  <si>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</si>
  <si>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</si>
  <si>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</si>
  <si>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</si>
  <si>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</si>
  <si>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</si>
  <si>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</si>
  <si>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</si>
  <si>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</si>
  <si>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</si>
  <si>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</si>
  <si>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</si>
  <si>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</si>
  <si>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</si>
  <si>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</si>
  <si>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</si>
  <si>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</si>
  <si>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</si>
  <si>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</si>
  <si>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</si>
  <si>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</si>
  <si>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</si>
  <si>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</si>
  <si>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</si>
  <si>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</si>
  <si>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</si>
  <si>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</si>
  <si>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</si>
  <si>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</si>
  <si>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</si>
  <si>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</si>
  <si>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</si>
  <si>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</si>
  <si>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</si>
  <si>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</si>
  <si>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</si>
  <si>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</si>
  <si>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</si>
  <si>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</si>
  <si>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</si>
  <si>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</si>
  <si>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</si>
  <si>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</si>
  <si>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</si>
  <si>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</si>
  <si>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</si>
  <si>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</si>
  <si>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</si>
  <si>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</si>
  <si>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</si>
  <si>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</si>
  <si>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</si>
  <si>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</si>
  <si>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</si>
  <si>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</si>
  <si>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</si>
  <si>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</si>
  <si>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</si>
  <si>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</si>
  <si>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</si>
  <si>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</si>
  <si>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</si>
  <si>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</si>
  <si>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</si>
  <si>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</si>
  <si>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</si>
  <si>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</si>
  <si>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</si>
  <si>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</si>
  <si>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</si>
  <si>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</si>
  <si>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</si>
  <si>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</si>
  <si>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</si>
  <si>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</si>
  <si>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</si>
  <si>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</si>
  <si>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</si>
  <si>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</si>
  <si>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</si>
  <si>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</si>
  <si>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</si>
  <si>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</si>
  <si>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</si>
  <si>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</si>
  <si>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</si>
  <si>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</si>
  <si>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</si>
  <si>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</si>
  <si>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</si>
  <si>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</si>
  <si>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</si>
  <si>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</si>
  <si>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</si>
  <si>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</si>
  <si>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</si>
  <si>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</si>
  <si>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</si>
  <si>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</si>
  <si>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</si>
  <si>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</si>
  <si>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</si>
  <si>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</si>
  <si>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</si>
  <si>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</si>
  <si>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</si>
  <si>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</si>
  <si>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</si>
  <si>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</si>
  <si>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</si>
  <si>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</si>
  <si>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</si>
  <si>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</si>
  <si>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</si>
  <si>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</si>
  <si>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</si>
  <si>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</si>
  <si>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</si>
  <si>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</si>
  <si>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</si>
  <si>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</si>
  <si>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</si>
  <si>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</si>
  <si>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</si>
  <si>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</si>
  <si>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</si>
  <si>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</si>
  <si>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</si>
  <si>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</si>
  <si>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</si>
  <si>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</si>
  <si>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</si>
  <si>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</si>
  <si>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</si>
  <si>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</si>
  <si>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</si>
  <si>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</si>
  <si>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</si>
  <si>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</si>
  <si>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</si>
  <si>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</si>
  <si>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</si>
  <si>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</si>
  <si>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</si>
  <si>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</si>
  <si>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</si>
  <si>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</si>
  <si>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</si>
  <si>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</si>
  <si>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</si>
  <si>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</si>
  <si>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</si>
  <si>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</si>
  <si>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</si>
  <si>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</si>
  <si>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</si>
  <si>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</si>
  <si>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</si>
  <si>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</si>
  <si>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</si>
  <si>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</si>
  <si>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</si>
  <si>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</si>
  <si>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</si>
  <si>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</si>
  <si>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</si>
  <si>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</si>
  <si>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</si>
  <si>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</si>
  <si>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</si>
  <si>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</si>
  <si>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</si>
  <si>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</si>
  <si>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</si>
  <si>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</si>
  <si>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</si>
  <si>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</si>
  <si>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</si>
  <si>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</si>
  <si>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</si>
  <si>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</si>
  <si>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</si>
  <si>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</si>
  <si>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</si>
  <si>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</si>
  <si>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</si>
  <si>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</si>
  <si>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</si>
  <si>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</si>
  <si>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</si>
  <si>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</si>
  <si>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</si>
  <si>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</si>
  <si>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</si>
  <si>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</si>
  <si>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</si>
  <si>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</si>
  <si>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</si>
  <si>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</si>
  <si>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</si>
  <si>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</si>
  <si>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</si>
  <si>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</si>
  <si>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</si>
  <si>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</si>
  <si>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</si>
  <si>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</si>
  <si>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</si>
  <si>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</si>
  <si>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</si>
  <si>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</si>
  <si>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</si>
  <si>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</si>
  <si>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</si>
  <si>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</si>
  <si>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</si>
  <si>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</si>
  <si>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</si>
  <si>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</si>
  <si>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</si>
  <si>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</si>
  <si>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</si>
  <si>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</si>
  <si>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</si>
  <si>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</si>
  <si>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</si>
  <si>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</si>
  <si>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</si>
  <si>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</si>
  <si>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</si>
  <si>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</si>
  <si>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</si>
  <si>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</si>
  <si>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</si>
  <si>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</si>
  <si>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</si>
  <si>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</si>
  <si>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</si>
  <si>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</si>
  <si>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</si>
  <si>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</si>
  <si>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</si>
  <si>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</si>
  <si>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</si>
  <si>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</si>
  <si>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</si>
  <si>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</si>
  <si>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</si>
  <si>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</si>
  <si>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</si>
  <si>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</si>
  <si>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</si>
  <si>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</si>
  <si>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</si>
  <si>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</si>
  <si>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</si>
  <si>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</si>
  <si>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</si>
  <si>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</si>
  <si>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</si>
  <si>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</si>
  <si>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</si>
  <si>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</si>
  <si>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</si>
  <si>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</si>
  <si>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</si>
  <si>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</si>
  <si>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</si>
  <si>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</si>
  <si>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</si>
  <si>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</si>
  <si>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</si>
  <si>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</si>
  <si>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</si>
  <si>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</si>
  <si>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</si>
  <si>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</si>
  <si>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</si>
  <si>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</si>
  <si>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</si>
  <si>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</si>
  <si>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</si>
  <si>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</si>
  <si>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</si>
  <si>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</si>
  <si>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</si>
  <si>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</si>
  <si>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</si>
  <si>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</si>
  <si>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</si>
  <si>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</si>
  <si>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</si>
  <si>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</si>
  <si>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</si>
  <si>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</si>
  <si>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</si>
  <si>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</si>
  <si>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</si>
  <si>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</si>
  <si>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</si>
  <si>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</si>
  <si>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</si>
  <si>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</si>
  <si>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</si>
  <si>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</si>
  <si>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</si>
  <si>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</si>
  <si>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</si>
  <si>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</si>
  <si>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</si>
  <si>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</si>
  <si>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</si>
  <si>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</si>
  <si>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</si>
  <si>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</si>
  <si>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</si>
  <si>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</si>
  <si>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</si>
  <si>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</si>
  <si>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</si>
  <si>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</si>
  <si>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</si>
  <si>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</si>
  <si>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</si>
  <si>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</si>
  <si>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</si>
  <si>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</si>
  <si>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</si>
  <si>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</si>
  <si>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</si>
  <si>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</si>
  <si>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</si>
  <si>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</si>
  <si>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</si>
  <si>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</si>
  <si>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</si>
  <si>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</si>
  <si>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</si>
  <si>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</si>
  <si>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</si>
  <si>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</si>
  <si>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</si>
  <si>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</si>
  <si>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</si>
  <si>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</si>
  <si>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</si>
  <si>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</si>
  <si>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</si>
  <si>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</si>
  <si>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</si>
  <si>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</si>
  <si>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</si>
  <si>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</si>
  <si>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</si>
  <si>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</si>
  <si>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</si>
  <si>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</si>
  <si>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</si>
  <si>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</si>
  <si>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</si>
  <si>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</si>
  <si>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</si>
  <si>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</si>
  <si>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</si>
  <si>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</si>
  <si>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</si>
  <si>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</si>
  <si>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</si>
  <si>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</si>
  <si>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</si>
  <si>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</si>
  <si>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</si>
  <si>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</si>
  <si>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</si>
  <si>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</si>
  <si>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</si>
  <si>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</si>
  <si>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</si>
  <si>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</si>
  <si>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</si>
  <si>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</si>
  <si>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</si>
  <si>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</si>
  <si>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</si>
  <si>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</si>
  <si>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</si>
  <si>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</si>
  <si>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</si>
  <si>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</si>
  <si>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</si>
  <si>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</si>
  <si>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</si>
  <si>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</si>
  <si>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</si>
  <si>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</si>
  <si>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</si>
  <si>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</si>
  <si>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</si>
  <si>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</si>
  <si>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</si>
  <si>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</si>
  <si>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</si>
  <si>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</si>
  <si>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</si>
  <si>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</si>
  <si>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</si>
  <si>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</si>
  <si>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</si>
  <si>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</si>
  <si>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</si>
  <si>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</si>
  <si>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</si>
  <si>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</si>
  <si>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</si>
  <si>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</si>
  <si>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</si>
  <si>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</si>
  <si>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</si>
  <si>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</si>
  <si>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</si>
  <si>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</si>
  <si>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</si>
  <si>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</si>
  <si>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</si>
  <si>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</si>
  <si>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</si>
  <si>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</si>
  <si>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</si>
  <si>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</si>
  <si>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</si>
  <si>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</si>
  <si>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</si>
  <si>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</si>
  <si>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</si>
  <si>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</si>
  <si>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</si>
  <si>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</si>
  <si>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</si>
  <si>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</si>
  <si>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</si>
  <si>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</si>
  <si>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</si>
  <si>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</si>
  <si>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</si>
  <si>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</si>
  <si>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</si>
  <si>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</si>
  <si>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</si>
  <si>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</si>
  <si>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</si>
  <si>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</si>
  <si>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</si>
  <si>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</si>
  <si>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</si>
  <si>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</si>
  <si>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</si>
  <si>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</si>
  <si>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</si>
  <si>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</si>
  <si>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</si>
  <si>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</si>
  <si>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</si>
  <si>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</si>
  <si>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</si>
  <si>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</si>
  <si>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</si>
  <si>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</si>
  <si>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</si>
  <si>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</si>
  <si>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</si>
  <si>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</si>
  <si>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</si>
  <si>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</si>
  <si>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</si>
  <si>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</si>
  <si>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</si>
  <si>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</si>
  <si>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</si>
  <si>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</si>
  <si>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</si>
  <si>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</si>
  <si>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</si>
  <si>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</si>
  <si>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</si>
  <si>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</si>
  <si>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</si>
  <si>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</si>
  <si>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</si>
  <si>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</si>
  <si>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</si>
  <si>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</si>
  <si>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</si>
  <si>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</si>
  <si>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</si>
  <si>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</si>
  <si>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</si>
  <si>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</si>
  <si>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</si>
  <si>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</si>
  <si>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</si>
  <si>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</si>
  <si>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</si>
  <si>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</si>
  <si>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</si>
  <si>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</si>
  <si>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</si>
  <si>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</si>
  <si>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</si>
  <si>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</si>
  <si>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</si>
  <si>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</si>
  <si>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</si>
  <si>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</si>
  <si>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</si>
  <si>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</si>
  <si>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</si>
  <si>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</si>
  <si>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</si>
  <si>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</si>
  <si>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</si>
  <si>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</si>
  <si>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</si>
  <si>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</si>
  <si>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</si>
  <si>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</si>
  <si>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</si>
  <si>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</si>
  <si>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</si>
  <si>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</si>
  <si>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</si>
  <si>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</si>
  <si>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</si>
  <si>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</si>
  <si>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</si>
  <si>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</si>
  <si>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</si>
  <si>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</si>
  <si>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</si>
  <si>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</si>
  <si>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</si>
  <si>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</si>
  <si>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</si>
  <si>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</si>
  <si>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</si>
  <si>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</si>
  <si>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</si>
  <si>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</si>
  <si>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</si>
  <si>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</si>
  <si>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</si>
  <si>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</si>
  <si>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</si>
  <si>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</si>
  <si>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</si>
  <si>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</si>
  <si>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</si>
  <si>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</si>
  <si>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</si>
  <si>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</si>
  <si>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</si>
  <si>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</si>
  <si>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</si>
  <si>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</si>
  <si>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</si>
  <si>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</si>
  <si>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</si>
  <si>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</si>
  <si>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</si>
  <si>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</si>
  <si>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</si>
  <si>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</si>
  <si>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</si>
  <si>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</si>
  <si>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</si>
  <si>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</si>
  <si>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</si>
  <si>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</si>
  <si>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</si>
  <si>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</si>
  <si>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</si>
  <si>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</si>
  <si>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</si>
  <si>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</si>
  <si>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</si>
  <si>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</si>
  <si>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</si>
  <si>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</si>
  <si>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</si>
  <si>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</si>
  <si>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</si>
  <si>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</si>
  <si>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</si>
  <si>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</si>
  <si>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</si>
  <si>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</si>
  <si>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</si>
  <si>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</si>
  <si>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</si>
  <si>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</si>
  <si>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</si>
  <si>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</si>
  <si>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</si>
  <si>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</si>
  <si>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</si>
  <si>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</si>
  <si>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</si>
  <si>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</si>
  <si>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</si>
  <si>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</si>
  <si>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</si>
  <si>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</si>
  <si>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</si>
  <si>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</si>
  <si>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</si>
  <si>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</si>
  <si>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</si>
  <si>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</si>
  <si>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</si>
  <si>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</si>
  <si>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</si>
  <si>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</si>
  <si>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</si>
  <si>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</si>
  <si>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</si>
  <si>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</si>
  <si>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</si>
  <si>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</si>
  <si>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</si>
  <si>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</si>
  <si>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</si>
  <si>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</si>
  <si>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</si>
  <si>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</si>
  <si>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</si>
  <si>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</si>
  <si>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</si>
  <si>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</si>
  <si>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</si>
  <si>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</si>
  <si>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</si>
  <si>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</si>
  <si>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</si>
  <si>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</si>
  <si>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</si>
  <si>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</si>
  <si>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</si>
  <si>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</si>
  <si>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</si>
  <si>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</si>
  <si>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</si>
  <si>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</si>
  <si>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</si>
  <si>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</si>
  <si>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</si>
  <si>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</si>
  <si>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</si>
  <si>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</si>
  <si>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</si>
  <si>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</si>
  <si>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</si>
  <si>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</si>
  <si>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</si>
  <si>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</si>
  <si>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</si>
  <si>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</si>
  <si>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</si>
  <si>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</si>
  <si>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</si>
  <si>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</si>
  <si>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</si>
  <si>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</si>
  <si>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</si>
  <si>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</si>
  <si>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</si>
  <si>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</si>
  <si>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</si>
  <si>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</si>
  <si>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</si>
  <si>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</si>
  <si>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</si>
  <si>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</si>
  <si>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</si>
  <si>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</si>
  <si>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</si>
  <si>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</si>
  <si>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</si>
  <si>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</si>
  <si>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</si>
  <si>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</si>
  <si>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</si>
  <si>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</si>
  <si>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</si>
  <si>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</si>
  <si>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</si>
  <si>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</si>
  <si>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</si>
  <si>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</si>
  <si>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</si>
  <si>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</si>
  <si>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</si>
  <si>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</si>
  <si>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</si>
  <si>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</si>
  <si>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</si>
  <si>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</si>
  <si>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</si>
  <si>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</si>
  <si>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</si>
  <si>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</si>
  <si>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</si>
  <si>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</si>
  <si>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</si>
  <si>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</si>
  <si>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</si>
  <si>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</si>
  <si>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</si>
  <si>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</si>
  <si>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</si>
  <si>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</si>
  <si>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</si>
  <si>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</si>
  <si>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</si>
  <si>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</si>
  <si>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</si>
  <si>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</si>
  <si>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</si>
  <si>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</si>
  <si>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</si>
  <si>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</si>
  <si>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</si>
  <si>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</si>
  <si>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</si>
  <si>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</si>
  <si>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</si>
  <si>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</si>
  <si>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</si>
  <si>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</si>
  <si>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</si>
  <si>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</si>
  <si>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</si>
  <si>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</si>
  <si>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</si>
  <si>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</si>
  <si>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</si>
  <si>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</si>
  <si>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</si>
  <si>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</si>
  <si>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</si>
  <si>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</si>
  <si>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</si>
  <si>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</si>
  <si>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</si>
  <si>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</si>
  <si>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</si>
  <si>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</si>
  <si>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</si>
  <si>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</si>
  <si>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</si>
  <si>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</si>
  <si>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</si>
  <si>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</si>
  <si>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</si>
  <si>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</si>
  <si>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</si>
  <si>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</si>
  <si>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</si>
  <si>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</si>
  <si>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</si>
  <si>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</si>
  <si>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</si>
  <si>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</si>
  <si>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</si>
  <si>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</si>
  <si>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</si>
  <si>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</si>
  <si>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</si>
  <si>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</si>
  <si>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</si>
  <si>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</si>
  <si>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</si>
  <si>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</si>
  <si>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</si>
  <si>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</si>
  <si>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</si>
  <si>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</si>
  <si>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</si>
  <si>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</si>
  <si>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</si>
  <si>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</si>
  <si>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</si>
  <si>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</si>
  <si>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</si>
  <si>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</si>
  <si>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</si>
  <si>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</si>
  <si>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</si>
  <si>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</si>
  <si>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</si>
  <si>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</si>
  <si>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</si>
  <si>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</si>
  <si>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</si>
  <si>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</si>
  <si>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</si>
  <si>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</si>
  <si>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</si>
  <si>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</si>
  <si>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</si>
  <si>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</si>
  <si>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</si>
  <si>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</si>
  <si>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</si>
  <si>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</si>
  <si>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</si>
  <si>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</si>
  <si>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</si>
  <si>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</si>
  <si>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</si>
  <si>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</si>
  <si>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</si>
  <si>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</si>
  <si>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</si>
  <si>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</si>
  <si>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</si>
  <si>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</si>
  <si>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</si>
  <si>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</si>
  <si>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</si>
  <si>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</si>
  <si>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</si>
  <si>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</si>
  <si>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</si>
  <si>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</si>
  <si>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</si>
  <si>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</si>
  <si>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</si>
  <si>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</si>
  <si>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</si>
  <si>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</si>
  <si>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</si>
  <si>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2019_03_28_000075_create_w_bin_table.php</t>
  </si>
  <si>
    <t>2019_07_03_063147_create_sales_order_sales_table.php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</si>
</sst>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7" totalsRowShown="0" dataDxfId="477">
  <autoFilter ref="A1:J77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3" dataDxfId="352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1">
      <calculatedColumnFormula>'Table Seed Map'!$A$34&amp;"-"&amp;(COUNTA($E$1:ResourceAction[[#This Row],[Resource]])-2)</calculatedColumnFormula>
    </tableColumn>
    <tableColumn id="13" name="Display" dataDxfId="350">
      <calculatedColumnFormula>ResourceAction[[#This Row],[Resource Name]]&amp;"/"&amp;ResourceAction[[#This Row],[Name]]</calculatedColumnFormula>
    </tableColumn>
    <tableColumn id="2" name="Resource Name" dataDxfId="349"/>
    <tableColumn id="11" name="No" dataDxfId="34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7">
      <calculatedColumnFormula>IFERROR(VLOOKUP(ResourceAction[[#This Row],[Resource Name]],ResourceTable[[RName]:[No]],3,0),"resource")</calculatedColumnFormula>
    </tableColumn>
    <tableColumn id="4" name="Name" dataDxfId="346"/>
    <tableColumn id="6" name="Description" dataDxfId="345"/>
    <tableColumn id="7" name="Title" dataDxfId="344"/>
    <tableColumn id="8" name="Type" dataDxfId="343"/>
    <tableColumn id="9" name="Menu" dataDxfId="342"/>
    <tableColumn id="20" name="Primary Method" dataDxfId="341">
      <calculatedColumnFormula>'Table Seed Map'!$A$35&amp;"-"&amp;(COUNTA($E$1:ResourceAction[[#This Row],[Resource]])-2)</calculatedColumnFormula>
    </tableColumn>
    <tableColumn id="12" name="Method ID" dataDxfId="34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9">
      <calculatedColumnFormula>IF(ResourceAction[[#This Row],[No]]="id","resource_action",ResourceAction[[#This Row],[No]])</calculatedColumnFormula>
    </tableColumn>
    <tableColumn id="15" name="Method Type" dataDxfId="338"/>
    <tableColumn id="16" name="IDN 1" dataDxfId="33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2"/>
    <tableColumn id="22" name="IDN2" dataDxfId="331"/>
    <tableColumn id="24" name="IDN3" dataDxfId="330"/>
    <tableColumn id="25" name="IDN4" dataDxfId="329"/>
    <tableColumn id="23" name="IDN5" dataDxfId="328"/>
    <tableColumn id="1" name="AID" dataDxfId="327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6" dataDxfId="325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4"/>
    <tableColumn id="3" name="Action" dataDxfId="323">
      <calculatedColumnFormula>VLOOKUP(ActionListNData[[#This Row],[Action Name]],ResourceAction[[Display]:[No]],3,0)</calculatedColumnFormula>
    </tableColumn>
    <tableColumn id="5" name="Resource List" dataDxfId="322"/>
    <tableColumn id="6" name="Resource Data" dataDxfId="321"/>
    <tableColumn id="9" name="Primary List" dataDxfId="320">
      <calculatedColumnFormula>'Table Seed Map'!$A$37&amp;"-"&amp;-1+COUNTA($AC$1:ActionListNData[[#This Row],[Resource List]])</calculatedColumnFormula>
    </tableColumn>
    <tableColumn id="10" name="List ID" dataDxfId="31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8">
      <calculatedColumnFormula>ActionListNData[[#This Row],[Action]]</calculatedColumnFormula>
    </tableColumn>
    <tableColumn id="4" name="List" dataDxfId="31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6">
      <calculatedColumnFormula>'Table Seed Map'!$A$38&amp;"-"&amp;-1+COUNTA($AD$1:ActionListNData[[#This Row],[Resource Data]])</calculatedColumnFormula>
    </tableColumn>
    <tableColumn id="12" name="Data ID" dataDxfId="31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4">
      <calculatedColumnFormula>ActionListNData[[#This Row],[Action]]</calculatedColumnFormula>
    </tableColumn>
    <tableColumn id="2" name="Data" dataDxfId="31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2" dataDxfId="311">
  <autoFilter ref="AN1:AS2"/>
  <tableColumns count="6">
    <tableColumn id="1" name="Action Name for Attr" dataDxfId="310"/>
    <tableColumn id="5" name="Primary" dataDxfId="309">
      <calculatedColumnFormula>'Table Seed Map'!$A$36&amp;"-"&amp;(COUNTA($AN$2:ActionAttr[[#This Row],[Action Name for Attr]]))</calculatedColumnFormula>
    </tableColumn>
    <tableColumn id="6" name="No" dataDxfId="30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6"/>
    <tableColumn id="3" name="Value" dataDxfId="30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4" dataDxfId="303">
  <autoFilter ref="A1:K8">
    <filterColumn colId="1"/>
    <filterColumn colId="2"/>
    <filterColumn colId="4"/>
    <filterColumn colId="7"/>
    <filterColumn colId="10"/>
  </autoFilter>
  <tableColumns count="11">
    <tableColumn id="1" name="Primary" dataDxfId="302">
      <calculatedColumnFormula>'Table Seed Map'!$A$11&amp;"-"&amp;(COUNTA($F$1:ResourceForms[[#This Row],[Resource]])-2)</calculatedColumnFormula>
    </tableColumn>
    <tableColumn id="11" name="FormName" dataDxfId="301">
      <calculatedColumnFormula>ResourceForms[[#This Row],[Resource Name]]&amp;"/"&amp;ResourceForms[[#This Row],[Name]]</calculatedColumnFormula>
    </tableColumn>
    <tableColumn id="10" name="No" dataDxfId="300">
      <calculatedColumnFormula>COUNTA($A$1:ResourceForms[[#This Row],[Primary]])-2</calculatedColumnFormula>
    </tableColumn>
    <tableColumn id="2" name="Resource Name" dataDxfId="299"/>
    <tableColumn id="12" name="ID" dataDxfId="29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7">
      <calculatedColumnFormula>IFERROR(VLOOKUP(ResourceForms[[#This Row],[Resource Name]],ResourceTable[[RName]:[No]],3,0),"resource")</calculatedColumnFormula>
    </tableColumn>
    <tableColumn id="4" name="Name" dataDxfId="296"/>
    <tableColumn id="5" name="Description" dataDxfId="295"/>
    <tableColumn id="6" name="Title" dataDxfId="294"/>
    <tableColumn id="7" name="Action Text" dataDxfId="293"/>
    <tableColumn id="8" name="Form ID" dataDxfId="292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1" dataDxfId="290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9">
      <calculatedColumnFormula>'Table Seed Map'!$A$12&amp;"-"&amp;FormFields[[#This Row],[No]]</calculatedColumnFormula>
    </tableColumn>
    <tableColumn id="1" name="Form Name" totalsRowLabel="Total" dataDxfId="288"/>
    <tableColumn id="44" name="No" dataDxfId="287">
      <calculatedColumnFormula>COUNTA($N$1:FormFields[[#This Row],[Form Name]])-1</calculatedColumnFormula>
    </tableColumn>
    <tableColumn id="24" name="Field Name" dataDxfId="286">
      <calculatedColumnFormula>FormFields[[#This Row],[Form Name]]&amp;"/"&amp;FormFields[[#This Row],[Name]]</calculatedColumnFormula>
    </tableColumn>
    <tableColumn id="11" name="ID" dataDxfId="28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4">
      <calculatedColumnFormula>IFERROR(VLOOKUP(FormFields[[#This Row],[Form Name]],ResourceForms[[FormName]:[ID]],4,0),"resource_form")</calculatedColumnFormula>
    </tableColumn>
    <tableColumn id="3" name="Name" dataDxfId="283"/>
    <tableColumn id="4" name="Type" dataDxfId="282"/>
    <tableColumn id="5" name="Label" dataDxfId="281"/>
    <tableColumn id="6" name="Rel" dataDxfId="280"/>
    <tableColumn id="7" name="Rel1" dataDxfId="279"/>
    <tableColumn id="8" name="Rel2" dataDxfId="278"/>
    <tableColumn id="9" name="Rel3" dataDxfId="277"/>
    <tableColumn id="45" name="Primary FD" dataDxfId="276">
      <calculatedColumnFormula>'Table Seed Map'!$A$13&amp;"-"&amp;FormFields[[#This Row],[NO2]]</calculatedColumnFormula>
    </tableColumn>
    <tableColumn id="46" name="NO2" dataDxfId="275">
      <calculatedColumnFormula>COUNTIFS($AB$1:FormFields[[#This Row],[Exists]],1)-1</calculatedColumnFormula>
    </tableColumn>
    <tableColumn id="49" name="Exists" dataDxfId="274">
      <calculatedColumnFormula>IF(AND(FormFields[[#This Row],[Attribute]]="",FormFields[[#This Row],[Rel]]=""),0,1)</calculatedColumnFormula>
    </tableColumn>
    <tableColumn id="47" name="NO3" dataDxfId="27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2">
      <calculatedColumnFormula>IF(FormFields[[#This Row],[ID]]="id","form_field",FormFields[[#This Row],[ID]])</calculatedColumnFormula>
    </tableColumn>
    <tableColumn id="40" name="Attribute" dataDxfId="271">
      <calculatedColumnFormula>IF(FormFields[[#This Row],[No]]=0,"attribute",FormFields[[#This Row],[Name]])</calculatedColumnFormula>
    </tableColumn>
    <tableColumn id="12" name="Relation" dataDxfId="27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6">
      <calculatedColumnFormula>IF(OR(FormFields[[#This Row],[Option Type]]="",FormFields[[#This Row],[Option Type]]="type"),0,1)</calculatedColumnFormula>
    </tableColumn>
    <tableColumn id="50" name="Primary FO" dataDxfId="265">
      <calculatedColumnFormula>'Table Seed Map'!$A$14&amp;"-"&amp;FormFields[[#This Row],[NO4]]</calculatedColumnFormula>
    </tableColumn>
    <tableColumn id="51" name="NO4" dataDxfId="264">
      <calculatedColumnFormula>COUNTIF($AJ$2:FormFields[[#This Row],[Exists FO]],1)</calculatedColumnFormula>
    </tableColumn>
    <tableColumn id="53" name="NO5" dataDxfId="26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2">
      <calculatedColumnFormula>IF(FormFields[[#This Row],[ID]]="id","form_field",FormFields[[#This Row],[ID]])</calculatedColumnFormula>
    </tableColumn>
    <tableColumn id="18" name="Option Type" dataDxfId="261"/>
    <tableColumn id="19" name="Detail" dataDxfId="260"/>
    <tableColumn id="20" name="Value Attr" dataDxfId="259"/>
    <tableColumn id="21" name="Label Attr" dataDxfId="258"/>
    <tableColumn id="22" name="Preload" dataDxfId="257"/>
    <tableColumn id="67" name="Exists FL" dataDxfId="256">
      <calculatedColumnFormula>IF(OR(FormFields[[#This Row],[Colspan]]="",FormFields[[#This Row],[Colspan]]="colspan"),0,1)</calculatedColumnFormula>
    </tableColumn>
    <tableColumn id="68" name="Primary FL" dataDxfId="255">
      <calculatedColumnFormula>'Table Seed Map'!$A$19&amp;"-"&amp;FormFields[[#This Row],[NO8]]</calculatedColumnFormula>
    </tableColumn>
    <tableColumn id="69" name="NO8" dataDxfId="254">
      <calculatedColumnFormula>COUNTIF($AT$1:FormFields[[#This Row],[Exists FL]],1)</calculatedColumnFormula>
    </tableColumn>
    <tableColumn id="70" name="FL ID" dataDxfId="25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2">
      <calculatedColumnFormula>[Form]</calculatedColumnFormula>
    </tableColumn>
    <tableColumn id="42" name="Layout Field ID" dataDxfId="251">
      <calculatedColumnFormula>IF(FormFields[[#This Row],[ID]]="id","form_field",FormFields[[#This Row],[ID]])</calculatedColumnFormula>
    </tableColumn>
    <tableColumn id="43" name="Colspan" dataDxfId="250"/>
    <tableColumn id="16" name="Field ID" dataDxfId="249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8" dataDxfId="247">
  <autoFilter ref="BC1:BH6">
    <filterColumn colId="1"/>
    <filterColumn colId="2"/>
    <filterColumn colId="3"/>
  </autoFilter>
  <tableColumns count="6">
    <tableColumn id="1" name="ATTR Field" dataDxfId="246"/>
    <tableColumn id="5" name="Primary" dataDxfId="245">
      <calculatedColumnFormula>'Table Seed Map'!$A$15&amp;"-"&amp;(-1+COUNTA($BC$1:FieldAttrs[[#This Row],[ATTR Field]]))</calculatedColumnFormula>
    </tableColumn>
    <tableColumn id="6" name="No" dataDxfId="244">
      <calculatedColumnFormula>IF(FieldAttrs[[#This Row],[ATTR Field]]="","id",-1+COUNTA($BC$1:FieldAttrs[[#This Row],[ATTR Field]])+VLOOKUP('Table Seed Map'!$A$15,SeedMap[],9,0))</calculatedColumnFormula>
    </tableColumn>
    <tableColumn id="4" name="Field" dataDxfId="243">
      <calculatedColumnFormula>IFERROR(VLOOKUP([ATTR Field],FormFields[[Field Name]:[ID]],2,0),"form_field")</calculatedColumnFormula>
    </tableColumn>
    <tableColumn id="2" name="Name" dataDxfId="242"/>
    <tableColumn id="3" name="Value" dataDxfId="241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0" dataDxfId="239">
  <autoFilter ref="BJ1:BS5">
    <filterColumn colId="1"/>
    <filterColumn colId="2"/>
    <filterColumn colId="3"/>
    <filterColumn colId="4"/>
  </autoFilter>
  <tableColumns count="10">
    <tableColumn id="1" name="Validation Field" dataDxfId="238"/>
    <tableColumn id="10" name="ID No" dataDxfId="237">
      <calculatedColumnFormula>COUNTA($BJ$2:FieldValidations[[#This Row],[Validation Field]])</calculatedColumnFormula>
    </tableColumn>
    <tableColumn id="8" name="Primary" dataDxfId="236">
      <calculatedColumnFormula>'Table Seed Map'!$A$17&amp;"-"&amp;FieldValidations[[#This Row],[ID No]]</calculatedColumnFormula>
    </tableColumn>
    <tableColumn id="9" name="No" dataDxfId="235">
      <calculatedColumnFormula>IF(FieldValidations[[#This Row],[ID No]]=0,"id",FieldValidations[[#This Row],[ID No]]+VLOOKUP('Table Seed Map'!$A$17,SeedMap[],9,0))</calculatedColumnFormula>
    </tableColumn>
    <tableColumn id="7" name="Field" dataDxfId="234">
      <calculatedColumnFormula>VLOOKUP([Validation Field],FormFields[[Field Name]:[ID]],2,0)</calculatedColumnFormula>
    </tableColumn>
    <tableColumn id="2" name="Rule" dataDxfId="233"/>
    <tableColumn id="3" name="Message" dataDxfId="232"/>
    <tableColumn id="4" name="Arg 1" dataDxfId="231"/>
    <tableColumn id="5" name="Arg 2" dataDxfId="230"/>
    <tableColumn id="6" name="Arg 3" dataDxfId="229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8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7">
      <calculatedColumnFormula>COUNTA($CH$1:FormDefault[[#This Row],[Form for Default]])-1</calculatedColumnFormula>
    </tableColumn>
    <tableColumn id="1" name="Primary" dataDxfId="226">
      <calculatedColumnFormula>'Table Seed Map'!$A$21&amp;"-"&amp;FormDefault[[#This Row],[No]]</calculatedColumnFormula>
    </tableColumn>
    <tableColumn id="2" name="Form for Default" dataDxfId="225"/>
    <tableColumn id="3" name="ID" dataDxfId="22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3">
      <calculatedColumnFormula>IFERROR(VLOOKUP(FormDefault[[#This Row],[Form for Default]],ResourceForms[[FormName]:[ID]],4,0),"resource_form")</calculatedColumnFormula>
    </tableColumn>
    <tableColumn id="4" name="Name" dataDxfId="222"/>
    <tableColumn id="5" name="Value" dataDxfId="221"/>
    <tableColumn id="6" name="Relation" dataDxfId="220">
      <calculatedColumnFormula>IFERROR(VLOOKUP(FormDefault[[#This Row],[R]],RelationTable[[Display]:[RELID]],2,0),"")</calculatedColumnFormula>
    </tableColumn>
    <tableColumn id="7" name="Attribute" dataDxfId="219"/>
    <tableColumn id="20" name="REL1" dataDxfId="218">
      <calculatedColumnFormula>IFERROR(VLOOKUP(FormDefault[[#This Row],[R1]],RelationTable[[Display]:[RELID]],2,0),"")</calculatedColumnFormula>
    </tableColumn>
    <tableColumn id="19" name="REL2" dataDxfId="217">
      <calculatedColumnFormula>IFERROR(VLOOKUP(FormDefault[[#This Row],[R2]],RelationTable[[Display]:[RELID]],2,0),"")</calculatedColumnFormula>
    </tableColumn>
    <tableColumn id="18" name="REL3" dataDxfId="216">
      <calculatedColumnFormula>IFERROR(VLOOKUP(FormDefault[[#This Row],[R3]],RelationTable[[Display]:[RELID]],2,0),"")</calculatedColumnFormula>
    </tableColumn>
    <tableColumn id="13" name="Method" dataDxfId="215"/>
    <tableColumn id="17" name="R" dataDxfId="214"/>
    <tableColumn id="14" name="R1" dataDxfId="213"/>
    <tableColumn id="15" name="R2" dataDxfId="212"/>
    <tableColumn id="16" name="R3" dataDxfId="211"/>
    <tableColumn id="8" name="R12" dataDxfId="210"/>
    <tableColumn id="9" name="R22" dataDxfId="209"/>
    <tableColumn id="10" name="R32" dataDxfId="208"/>
    <tableColumn id="11" name="Method2" dataDxfId="207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6" dataDxfId="205">
  <autoFilter ref="BU1:CD2"/>
  <tableColumns count="10">
    <tableColumn id="1" name="Primary" dataDxfId="204">
      <calculatedColumnFormula>'Table Seed Map'!$A$22&amp;"-"&amp;COUNTA($BV$1:FormCollection[[#This Row],[Main Form for Collection]])-1</calculatedColumnFormula>
    </tableColumn>
    <tableColumn id="2" name="Main Form for Collection" dataDxfId="203"/>
    <tableColumn id="3" name="Collection Form" dataDxfId="202"/>
    <tableColumn id="4" name="Relation" dataDxfId="201"/>
    <tableColumn id="5" name="Foreign Field" dataDxfId="200"/>
    <tableColumn id="6" name="No" dataDxfId="19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8">
      <calculatedColumnFormula>IFERROR(VLOOKUP([Main Form for Collection],ResourceForms[[FormName]:[ID]],4,0),"resource_form")</calculatedColumnFormula>
    </tableColumn>
    <tableColumn id="8" name="Collection Form2" dataDxfId="197">
      <calculatedColumnFormula>IFERROR(VLOOKUP([Collection Form],ResourceForms[[FormName]:[ID]],4,0),"collection_form")</calculatedColumnFormula>
    </tableColumn>
    <tableColumn id="9" name="Relation3" dataDxfId="196">
      <calculatedColumnFormula>IFERROR(VLOOKUP([Relation],RelationTable[[Display]:[RELID]],2,0),"")</calculatedColumnFormula>
    </tableColumn>
    <tableColumn id="10" name="Foreign" dataDxfId="195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4" dataDxfId="193">
  <autoFilter ref="DB1:DL2">
    <filterColumn colId="1"/>
    <filterColumn colId="2"/>
    <filterColumn colId="3"/>
    <filterColumn colId="8"/>
  </autoFilter>
  <tableColumns count="11">
    <tableColumn id="1" name="Field for Depend" dataDxfId="192"/>
    <tableColumn id="9" name="Primary" dataDxfId="191">
      <calculatedColumnFormula>'Table Seed Map'!$A$18&amp;"-"&amp;COUNTA($DB$2:FieldDepends[[#This Row],[Field for Depend]])</calculatedColumnFormula>
    </tableColumn>
    <tableColumn id="10" name="ID" dataDxfId="19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9">
      <calculatedColumnFormula>IFERROR(VLOOKUP(FieldDepends[[#This Row],[Field for Depend]],FormFields[[Field Name]:[ID]],2,0),"form_field")</calculatedColumnFormula>
    </tableColumn>
    <tableColumn id="2" name="Field name - depends on" dataDxfId="188"/>
    <tableColumn id="3" name="Database Field" dataDxfId="187"/>
    <tableColumn id="4" name="Operator" dataDxfId="186"/>
    <tableColumn id="5" name="Compare Method" dataDxfId="185"/>
    <tableColumn id="11" name="Method" dataDxfId="184"/>
    <tableColumn id="6" name="Value DB Field" dataDxfId="183"/>
    <tableColumn id="7" name="Ignore Null" dataDxfId="182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9" totalsRowShown="0" dataDxfId="466">
  <autoFilter ref="A1:J259">
    <filterColumn colId="2"/>
    <filterColumn colId="3"/>
    <filterColumn colId="9"/>
  </autoFilter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1" dataDxfId="180">
  <autoFilter ref="DN1:DW2"/>
  <tableColumns count="10">
    <tableColumn id="1" name="Field for Dynamic" dataDxfId="179"/>
    <tableColumn id="9" name="Primary" dataDxfId="178">
      <calculatedColumnFormula>'Table Seed Map'!$A$16&amp;"-"&amp;COUNTA($DN$2:FieldDynamic[[#This Row],[Field for Dynamic]])</calculatedColumnFormula>
    </tableColumn>
    <tableColumn id="10" name="ID" dataDxfId="17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6">
      <calculatedColumnFormula>IFERROR(VLOOKUP(FieldDynamic[[#This Row],[Field for Dynamic]],FormFields[[Field Name]:[ID]],2,0),"form_field")</calculatedColumnFormula>
    </tableColumn>
    <tableColumn id="2" name="Type" dataDxfId="175"/>
    <tableColumn id="3" name="Depend Field" dataDxfId="174"/>
    <tableColumn id="4" name="Alter On" dataDxfId="173"/>
    <tableColumn id="5" name="Value" dataDxfId="172"/>
    <tableColumn id="11" name="Values" dataDxfId="171"/>
    <tableColumn id="6" name="Operator" dataDxfId="170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9" dataDxfId="168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7"/>
    <tableColumn id="2" name="Resource Data" dataDxfId="166"/>
    <tableColumn id="3" name="Form Field" dataDxfId="165"/>
    <tableColumn id="4" name="Primary" dataDxfId="164">
      <calculatedColumnFormula>'Table Seed Map'!$A$20&amp;"-"&amp;-1+COUNTA($DY$1:FormDataMapping[[#This Row],[Form for Data Mapping]])</calculatedColumnFormula>
    </tableColumn>
    <tableColumn id="5" name="ID" dataDxfId="16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2">
      <calculatedColumnFormula>IF(FormDataMapping[[#This Row],[Form for Data Mapping]]="","resource_form",VLOOKUP([Form for Data Mapping],ResourceForms[[FormName]:[ID]],4,0))</calculatedColumnFormula>
    </tableColumn>
    <tableColumn id="7" name="Data" dataDxfId="161">
      <calculatedColumnFormula>IF(FormDataMapping[[#This Row],[Form for Data Mapping]]="","resource_data",VLOOKUP([Resource Data],ResourceData[[DataDisplayName]:[ID]],8,0))</calculatedColumnFormula>
    </tableColumn>
    <tableColumn id="8" name="Field" dataDxfId="160">
      <calculatedColumnFormula>IF(FormDataMapping[[#This Row],[Form for Data Mapping]]="","form_field",VLOOKUP([Form Field],FormFields[[Field Name]:[ID]],2,0))</calculatedColumnFormula>
    </tableColumn>
    <tableColumn id="9" name="Attribute" dataDxfId="159"/>
    <tableColumn id="10" name="R0" dataDxfId="158">
      <calculatedColumnFormula>IF(FormDataMapping[[#This Row],[Form for Data Mapping]]="","relation",IFERROR(VLOOKUP([Relation],RelationTable[[Display]:[RELID]],2,0),""))</calculatedColumnFormula>
    </tableColumn>
    <tableColumn id="11" name="R1" dataDxfId="157">
      <calculatedColumnFormula>IF(FormDataMapping[[#This Row],[Form for Data Mapping]]="","nest_relation1",IFERROR(VLOOKUP([Rel1],RelationTable[[Display]:[RELID]],2,0),""))</calculatedColumnFormula>
    </tableColumn>
    <tableColumn id="12" name="R2" dataDxfId="156">
      <calculatedColumnFormula>IF(FormDataMapping[[#This Row],[Form for Data Mapping]]="","nest_relation2",IFERROR(VLOOKUP([Rel2],RelationTable[[Display]:[RELID]],2,0),""))</calculatedColumnFormula>
    </tableColumn>
    <tableColumn id="13" name="R3" dataDxfId="155">
      <calculatedColumnFormula>IF(FormDataMapping[[#This Row],[Form for Data Mapping]]="","nest_relation3",IFERROR(VLOOKUP([Rel3],RelationTable[[Display]:[RELID]],2,0),""))</calculatedColumnFormula>
    </tableColumn>
    <tableColumn id="14" name="R4" dataDxfId="154">
      <calculatedColumnFormula>IF(FormDataMapping[[#This Row],[Form for Data Mapping]]="","nest_relation4",IFERROR(VLOOKUP([Rel4],RelationTable[[Display]:[RELID]],2,0),""))</calculatedColumnFormula>
    </tableColumn>
    <tableColumn id="15" name="R5" dataDxfId="153">
      <calculatedColumnFormula>IF(FormDataMapping[[#This Row],[Form for Data Mapping]]="","nest_relation5",IFERROR(VLOOKUP([Rel5],RelationTable[[Display]:[RELID]],2,0),""))</calculatedColumnFormula>
    </tableColumn>
    <tableColumn id="16" name="Relation" dataDxfId="152"/>
    <tableColumn id="17" name="Rel1" dataDxfId="151"/>
    <tableColumn id="18" name="Rel2" dataDxfId="150"/>
    <tableColumn id="19" name="Rel3" dataDxfId="149"/>
    <tableColumn id="20" name="Rel4" dataDxfId="148"/>
    <tableColumn id="21" name="Rel5" dataDxfId="147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2" totalsRowShown="0" dataDxfId="146">
  <autoFilter ref="A1:H32">
    <filterColumn colId="2"/>
  </autoFilter>
  <tableColumns count="8">
    <tableColumn id="1" name="No" dataDxfId="145">
      <calculatedColumnFormula>IFERROR($A1+1,1)</calculatedColumnFormula>
    </tableColumn>
    <tableColumn id="2" name="Filename" dataDxfId="144"/>
    <tableColumn id="9" name="Table" dataDxfId="143">
      <calculatedColumnFormula>MID([Filename],26,LEN([Filename])-35)</calculatedColumnFormula>
    </tableColumn>
    <tableColumn id="3" name="Date Part" dataDxfId="142">
      <calculatedColumnFormula>"2019_03_28_"</calculatedColumnFormula>
    </tableColumn>
    <tableColumn id="4" name="Sequence" dataDxfId="141">
      <calculatedColumnFormula>TEXT(MATCH(MigrationRenamer[[#This Row],[Table]],Tables[Table],0),"000000")</calculatedColumnFormula>
    </tableColumn>
    <tableColumn id="5" name="Name Part" dataDxfId="140">
      <calculatedColumnFormula>RIGHT([Filename],LEN([Filename])-LEN([Date Part])-LEN([Sequence]))</calculatedColumnFormula>
    </tableColumn>
    <tableColumn id="6" name="New Name" dataDxfId="139">
      <calculatedColumnFormula>[Date Part]&amp;[Sequence]&amp;[Name Part]</calculatedColumnFormula>
    </tableColumn>
    <tableColumn id="7" name="CMD" dataDxfId="138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7">
  <autoFilter ref="A1:K11">
    <filterColumn colId="2"/>
    <filterColumn colId="4"/>
    <filterColumn colId="8"/>
    <filterColumn colId="9"/>
    <filterColumn colId="10"/>
  </autoFilter>
  <tableColumns count="11">
    <tableColumn id="1" name="Primary" dataDxfId="136">
      <calculatedColumnFormula>'Table Seed Map'!$A$24&amp;"-"&amp;COUNTA($B$1:ResourceList[[#This Row],[Resource Name]])-1</calculatedColumnFormula>
    </tableColumn>
    <tableColumn id="2" name="Resource Name" dataDxfId="135"/>
    <tableColumn id="8" name="ListDisplayName" dataDxfId="134">
      <calculatedColumnFormula>ResourceList[[#This Row],[Resource Name]]&amp;"/"&amp;ResourceList[[#This Row],[Name]]</calculatedColumnFormula>
    </tableColumn>
    <tableColumn id="3" name="No" dataDxfId="13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2">
      <calculatedColumnFormula>IFERROR(VLOOKUP(ResourceList[[#This Row],[Resource Name]],ResourceTable[[RName]:[No]],3,0),"resource")</calculatedColumnFormula>
    </tableColumn>
    <tableColumn id="4" name="Name" dataDxfId="131"/>
    <tableColumn id="5" name="Description" dataDxfId="130"/>
    <tableColumn id="6" name="Title" dataDxfId="129"/>
    <tableColumn id="11" name="Identity" dataDxfId="128"/>
    <tableColumn id="10" name="Page" dataDxfId="127"/>
    <tableColumn id="9" name="ID" dataDxfId="126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5" dataDxfId="124">
  <autoFilter ref="M1:AD8"/>
  <tableColumns count="18">
    <tableColumn id="1" name="List Name" dataDxfId="123"/>
    <tableColumn id="2" name="LID" dataDxfId="122">
      <calculatedColumnFormula>VLOOKUP(ListExtras[[#This Row],[List Name]],ResourceList[[ListDisplayName]:[No]],2,0)</calculatedColumnFormula>
    </tableColumn>
    <tableColumn id="3" name="Scope Name" dataDxfId="121"/>
    <tableColumn id="4" name="Relation Name" dataDxfId="120"/>
    <tableColumn id="5" name="R1 Name" dataDxfId="119"/>
    <tableColumn id="6" name="R2 Name" dataDxfId="118"/>
    <tableColumn id="7" name="R3 Name" dataDxfId="117"/>
    <tableColumn id="8" name="Scope Primary" dataDxfId="116">
      <calculatedColumnFormula>'Table Seed Map'!$A$25&amp;"-"&amp;COUNT($W$1:ListExtras[[#This Row],[Scope ID]])</calculatedColumnFormula>
    </tableColumn>
    <tableColumn id="9" name="Scope Table ID" dataDxfId="11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4">
      <calculatedColumnFormula>IF(ListExtras[[#This Row],[LID]]=0,"resource_list",ListExtras[[#This Row],[LID]])</calculatedColumnFormula>
    </tableColumn>
    <tableColumn id="11" name="Scope ID" dataDxfId="11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2">
      <calculatedColumnFormula>'Table Seed Map'!$A$26&amp;"-"&amp;COUNT($AA$1:ListExtras[[#This Row],[Relation]])</calculatedColumnFormula>
    </tableColumn>
    <tableColumn id="13" name="Relation Table ID" dataDxfId="11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0">
      <calculatedColumnFormula>IF(ListExtras[[#This Row],[LID]]=0,"resource_list",ListExtras[[#This Row],[LID]])</calculatedColumnFormula>
    </tableColumn>
    <tableColumn id="15" name="Relation" dataDxfId="109">
      <calculatedColumnFormula>IFERROR(VLOOKUP(ListExtras[[#This Row],[Relation Name]],RelationTable[[Display]:[RELID]],2,0),IF(ListExtras[[#This Row],[LID]]=0,"relation",""))</calculatedColumnFormula>
    </tableColumn>
    <tableColumn id="16" name="R1" dataDxfId="108">
      <calculatedColumnFormula>IFERROR(VLOOKUP(ListExtras[[#This Row],[R1 Name]],RelationTable[[Display]:[RELID]],2,0),IF(ListExtras[[#This Row],[LID]]=0,"nest_relation1",""))</calculatedColumnFormula>
    </tableColumn>
    <tableColumn id="17" name="R2" dataDxfId="107">
      <calculatedColumnFormula>IFERROR(VLOOKUP(ListExtras[[#This Row],[R2 Name]],RelationTable[[Display]:[RELID]],2,0),IF(ListExtras[[#This Row],[LID]]=0,"nest_relation2",""))</calculatedColumnFormula>
    </tableColumn>
    <tableColumn id="18" name="R3" dataDxfId="10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5" dataDxfId="104">
  <autoFilter ref="AF1:AR17">
    <filterColumn colId="0"/>
  </autoFilter>
  <tableColumns count="13">
    <tableColumn id="13" name="Primary" dataDxfId="103">
      <calculatedColumnFormula>'Table Seed Map'!$A$28&amp;"-"&amp;COUNTA($AH$1:ListSearch[[#This Row],[No]])-2</calculatedColumnFormula>
    </tableColumn>
    <tableColumn id="1" name="List Name for Search" dataDxfId="102"/>
    <tableColumn id="2" name="No" dataDxfId="10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0">
      <calculatedColumnFormula>IFERROR(VLOOKUP(ListSearch[[#This Row],[List Name for Search]],ResourceList[[ListDisplayName]:[No]],2,0),"resource_list")</calculatedColumnFormula>
    </tableColumn>
    <tableColumn id="4" name="Field" dataDxfId="99"/>
    <tableColumn id="5" name="REL" dataDxfId="9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4"/>
    <tableColumn id="10" name="Relation 1" dataDxfId="93"/>
    <tableColumn id="11" name="Relation 2" dataDxfId="92"/>
    <tableColumn id="12" name="Relation 3" dataDxfId="9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0" dataDxfId="89">
  <autoFilter ref="AT1:BE31">
    <filterColumn colId="4"/>
  </autoFilter>
  <tableColumns count="12">
    <tableColumn id="13" name="Primary" dataDxfId="88">
      <calculatedColumnFormula>'Table Seed Map'!$A$27&amp;"-"&amp;COUNTA($AV$1:ListLayout[[#This Row],[No]])-2</calculatedColumnFormula>
    </tableColumn>
    <tableColumn id="1" name="List Name for Layout" dataDxfId="87"/>
    <tableColumn id="2" name="No" dataDxfId="8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5">
      <calculatedColumnFormula>IFERROR(VLOOKUP(ListLayout[[#This Row],[List Name for Layout]],ResourceList[[ListDisplayName]:[No]],2,0),"resource_list")</calculatedColumnFormula>
    </tableColumn>
    <tableColumn id="14" name="Label" dataDxfId="84"/>
    <tableColumn id="4" name="Field" dataDxfId="83"/>
    <tableColumn id="5" name="REL" dataDxfId="8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9"/>
    <tableColumn id="10" name="Relation 1" dataDxfId="78"/>
    <tableColumn id="11" name="Relation 2" dataDxfId="7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6">
  <autoFilter ref="A1:J7">
    <filterColumn colId="2"/>
    <filterColumn colId="4"/>
    <filterColumn colId="8"/>
    <filterColumn colId="9"/>
  </autoFilter>
  <tableColumns count="10">
    <tableColumn id="1" name="Primary" dataDxfId="75">
      <calculatedColumnFormula>'Table Seed Map'!$A$29&amp;"-"&amp;COUNTA($E$1:ResourceData[[#This Row],[Resource]])-2</calculatedColumnFormula>
    </tableColumn>
    <tableColumn id="2" name="Resource Name" dataDxfId="74"/>
    <tableColumn id="8" name="DataDisplayName" dataDxfId="73">
      <calculatedColumnFormula>ResourceData[[#This Row],[Resource Name]]&amp;"/"&amp;ResourceData[[#This Row],[Name]]</calculatedColumnFormula>
    </tableColumn>
    <tableColumn id="3" name="No" dataDxfId="7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1">
      <calculatedColumnFormula>IFERROR(VLOOKUP(ResourceData[[#This Row],[Resource Name]],ResourceTable[[RName]:[No]],3,0),"resource")</calculatedColumnFormula>
    </tableColumn>
    <tableColumn id="4" name="Name" dataDxfId="70"/>
    <tableColumn id="5" name="Description" dataDxfId="69"/>
    <tableColumn id="6" name="Title Field" dataDxfId="68"/>
    <tableColumn id="9" name="Method" dataDxfId="67"/>
    <tableColumn id="10" name="ID" dataDxfId="66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5" dataDxfId="64">
  <autoFilter ref="L1:AC7"/>
  <tableColumns count="18">
    <tableColumn id="1" name="Data Name" dataDxfId="63"/>
    <tableColumn id="2" name="DID" dataDxfId="62">
      <calculatedColumnFormula>VLOOKUP(DataExtra[[#This Row],[Data Name]],ResourceData[[DataDisplayName]:[No]],2,0)</calculatedColumnFormula>
    </tableColumn>
    <tableColumn id="3" name="Scope Name" dataDxfId="61"/>
    <tableColumn id="4" name="Relation Name" dataDxfId="60"/>
    <tableColumn id="5" name="R1 Name" dataDxfId="59"/>
    <tableColumn id="6" name="R2 Name" dataDxfId="58"/>
    <tableColumn id="7" name="R3 Name" dataDxfId="57"/>
    <tableColumn id="8" name="Scope Primary" dataDxfId="56">
      <calculatedColumnFormula>'Table Seed Map'!$A$30&amp;"-"&amp;COUNT($V$1:DataExtra[[#This Row],[Scope ID]])</calculatedColumnFormula>
    </tableColumn>
    <tableColumn id="9" name="Scope Table ID" dataDxfId="5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4">
      <calculatedColumnFormula>IF(DataExtra[[#This Row],[DID]]=0,"resource_data",DataExtra[[#This Row],[DID]])</calculatedColumnFormula>
    </tableColumn>
    <tableColumn id="11" name="Scope ID" dataDxfId="5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2">
      <calculatedColumnFormula>'Table Seed Map'!$A$31&amp;"-"&amp;COUNT($Z$1:DataExtra[[#This Row],[Relation]])</calculatedColumnFormula>
    </tableColumn>
    <tableColumn id="13" name="Relation Table ID" dataDxfId="5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0">
      <calculatedColumnFormula>IF(DataExtra[[#This Row],[DID]]=0,"resource_data",DataExtra[[#This Row],[DID]])</calculatedColumnFormula>
    </tableColumn>
    <tableColumn id="15" name="Relation" dataDxfId="49">
      <calculatedColumnFormula>IFERROR(VLOOKUP(DataExtra[[#This Row],[Relation Name]],RelationTable[[Display]:[RELID]],2,0),IF(DataExtra[[#This Row],[DID]]=0,"relation",""))</calculatedColumnFormula>
    </tableColumn>
    <tableColumn id="16" name="R1" dataDxfId="48">
      <calculatedColumnFormula>IFERROR(VLOOKUP(DataExtra[[#This Row],[R1 Name]],RelationTable[[Display]:[RELID]],2,0),IF(DataExtra[[#This Row],[DID]]=0,"nest_relation1",""))</calculatedColumnFormula>
    </tableColumn>
    <tableColumn id="17" name="R2" dataDxfId="47">
      <calculatedColumnFormula>IFERROR(VLOOKUP(DataExtra[[#This Row],[R2 Name]],RelationTable[[Display]:[RELID]],2,0),IF(DataExtra[[#This Row],[DID]]=0,"nest_relation2",""))</calculatedColumnFormula>
    </tableColumn>
    <tableColumn id="18" name="R3" dataDxfId="4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5" dataDxfId="44">
  <autoFilter ref="AE1:AN8">
    <filterColumn colId="0"/>
    <filterColumn colId="2"/>
    <filterColumn colId="5"/>
    <filterColumn colId="6"/>
    <filterColumn colId="7"/>
  </autoFilter>
  <tableColumns count="10">
    <tableColumn id="13" name="Primary" dataDxfId="43">
      <calculatedColumnFormula>'Table Seed Map'!$A$32&amp;"-"&amp;COUNTA($AF$1:DataViewSection[[#This Row],[Data Name for Layout]])-1</calculatedColumnFormula>
    </tableColumn>
    <tableColumn id="1" name="Data Name for Layout" dataDxfId="42"/>
    <tableColumn id="17" name="DataSectionDisplayName" dataDxfId="4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9">
      <calculatedColumnFormula>IFERROR(VLOOKUP(DataViewSection[[#This Row],[Data Name for Layout]],ResourceData[[DataDisplayName]:[No]],2,0),"resource_data")</calculatedColumnFormula>
    </tableColumn>
    <tableColumn id="14" name="Title" dataDxfId="38"/>
    <tableColumn id="15" name="Title Field" dataDxfId="37"/>
    <tableColumn id="16" name="Rel" dataDxfId="36">
      <calculatedColumnFormula>IFERROR(VLOOKUP(DataViewSection[[#This Row],[Relation]],RelationTable[[Display]:[RELID]],2,0),"")</calculatedColumnFormula>
    </tableColumn>
    <tableColumn id="4" name="Colspan" dataDxfId="35"/>
    <tableColumn id="9" name="Relation" dataDxfId="3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9" totalsRowShown="0" dataDxfId="448">
  <autoFilter ref="A1:K409">
    <filterColumn colId="0"/>
  </autoFilter>
  <tableColumns count="11">
    <tableColumn id="2" name="Table" dataDxfId="447"/>
    <tableColumn id="3" name="Field" dataDxfId="446"/>
    <tableColumn id="5" name="Type" dataDxfId="445">
      <calculatedColumnFormula>VLOOKUP([Field],Columns[],2,0)&amp;"("</calculatedColumnFormula>
    </tableColumn>
    <tableColumn id="4" name="Name" dataDxfId="444">
      <calculatedColumnFormula>IF(VLOOKUP([Field],Columns[],3,0)&lt;&gt;"","'"&amp;VLOOKUP([Field],Columns[],3,0)&amp;"'","")</calculatedColumnFormula>
    </tableColumn>
    <tableColumn id="6" name="Arg2" dataDxfId="443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2">
      <calculatedColumnFormula>IF(VLOOKUP([Field],Columns[],5,0)=0,"","-&gt;"&amp;VLOOKUP([Field],Columns[],5,0))</calculatedColumnFormula>
    </tableColumn>
    <tableColumn id="8" name="Method2" dataDxfId="441">
      <calculatedColumnFormula>IF(VLOOKUP([Field],Columns[],6,0)=0,"","-&gt;"&amp;VLOOKUP([Field],Columns[],6,0))</calculatedColumnFormula>
    </tableColumn>
    <tableColumn id="9" name="Method3" dataDxfId="440">
      <calculatedColumnFormula>IF(VLOOKUP([Field],Columns[],7,0)=0,"","-&gt;"&amp;VLOOKUP([Field],Columns[],7,0))</calculatedColumnFormula>
    </tableColumn>
    <tableColumn id="10" name="Method4" dataDxfId="439">
      <calculatedColumnFormula>IF(VLOOKUP([Field],Columns[],8,0)=0,"","-&gt;"&amp;VLOOKUP([Field],Columns[],8,0))</calculatedColumnFormula>
    </tableColumn>
    <tableColumn id="11" name="Method5" dataDxfId="438">
      <calculatedColumnFormula>IF(VLOOKUP([Field],Columns[],9,0)=0,"","-&gt;"&amp;VLOOKUP([Field],Columns[],9,0))</calculatedColumnFormula>
    </tableColumn>
    <tableColumn id="12" name="Statement" dataDxfId="43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3" dataDxfId="32">
  <autoFilter ref="AP1:AW18">
    <filterColumn colId="4"/>
  </autoFilter>
  <tableColumns count="8">
    <tableColumn id="13" name="Primary" dataDxfId="31">
      <calculatedColumnFormula>'Table Seed Map'!$A$33&amp;"-"&amp;-1+COUNTA($AQ$1:DataViewSectionItem[[#This Row],[Data Section for Items]])</calculatedColumnFormula>
    </tableColumn>
    <tableColumn id="1" name="Data Section for Items" dataDxfId="30"/>
    <tableColumn id="2" name="No" dataDxfId="2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7"/>
    <tableColumn id="4" name="Attribute" dataDxfId="26"/>
    <tableColumn id="5" name="REL" dataDxfId="2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4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3" dataDxfId="22">
  <autoFilter ref="A1:H6">
    <filterColumn colId="5"/>
    <filterColumn colId="6"/>
    <filterColumn colId="7"/>
  </autoFilter>
  <tableColumns count="8">
    <tableColumn id="1" name="Type" dataDxfId="21"/>
    <tableColumn id="2" name="Table Name" dataDxfId="20"/>
    <tableColumn id="3" name="Count Field" dataDxfId="19"/>
    <tableColumn id="4" name="Count Reduce" dataDxfId="18"/>
    <tableColumn id="5" name="Records" dataDxfId="17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6"/>
    <tableColumn id="8" name="Name Field Position" dataDxfId="15"/>
    <tableColumn id="9" name="ID Field Position" dataDxfId="14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3" dataDxfId="12">
  <autoFilter ref="J1:P501">
    <filterColumn colId="2"/>
    <filterColumn colId="3"/>
    <filterColumn colId="4"/>
    <filterColumn colId="5"/>
    <filterColumn colId="6"/>
  </autoFilter>
  <tableColumns count="7">
    <tableColumn id="1" name="No" dataDxfId="11">
      <calculatedColumnFormula>IFERROR($J1+1,1)</calculatedColumnFormula>
    </tableColumn>
    <tableColumn id="2" name="Type" dataDxfId="10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9">
      <calculatedColumnFormula>IF(IDNMaps[[#This Row],[Type]]="","",COUNTIF($K$1:IDNMaps[[#This Row],[Type]],IDNMaps[[#This Row],[Type]]))</calculatedColumnFormula>
    </tableColumn>
    <tableColumn id="4" name="Primary" dataDxfId="8">
      <calculatedColumnFormula>IFERROR(VLOOKUP(IDNMaps[[#This Row],[Type]],RecordCount[],6,0)&amp;"-"&amp;IDNMaps[[#This Row],[Type Count]],"")</calculatedColumnFormula>
    </tableColumn>
    <tableColumn id="5" name="Name" dataDxfId="7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6">
      <calculatedColumnFormula>IF(IDNMaps[[#This Row],[Name]]="","","("&amp;IDNMaps[[#This Row],[Type]]&amp;") "&amp;IDNMaps[[#This Row],[Name]])</calculatedColumnFormula>
    </tableColumn>
    <tableColumn id="7" name="ID" dataDxfId="5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6" dataDxfId="435">
  <autoFilter ref="A1:R68">
    <filterColumn colId="1"/>
    <filterColumn colId="4"/>
  </autoFilter>
  <tableColumns count="18">
    <tableColumn id="19" name="TRCode" dataDxfId="434">
      <calculatedColumnFormula>[Table Name]&amp;"-"&amp;(COUNTIF($B$1:TableData[[#This Row],[Table Name]],TableData[[#This Row],[Table Name]])-1)</calculatedColumnFormula>
    </tableColumn>
    <tableColumn id="1" name="Table Name" dataDxfId="433"/>
    <tableColumn id="2" name="Record No" dataDxfId="432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1"/>
    <tableColumn id="4" name="2" dataDxfId="430"/>
    <tableColumn id="5" name="3" dataDxfId="429"/>
    <tableColumn id="6" name="4" dataDxfId="428"/>
    <tableColumn id="7" name="5" dataDxfId="427"/>
    <tableColumn id="8" name="6" dataDxfId="426"/>
    <tableColumn id="9" name="7" dataDxfId="425"/>
    <tableColumn id="10" name="8" dataDxfId="424"/>
    <tableColumn id="11" name="9" dataDxfId="423"/>
    <tableColumn id="12" name="10" dataDxfId="422"/>
    <tableColumn id="13" name="11" dataDxfId="421"/>
    <tableColumn id="14" name="12" dataDxfId="420"/>
    <tableColumn id="15" name="13" dataDxfId="419"/>
    <tableColumn id="16" name="14" dataDxfId="418"/>
    <tableColumn id="17" name="15" dataDxfId="41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6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5"/>
    <tableColumn id="3" name="Table Name" dataDxfId="414"/>
    <tableColumn id="20" name="NS" dataDxfId="413">
      <calculatedColumnFormula>VLOOKUP([Table Name],Tables[],4,0)</calculatedColumnFormula>
    </tableColumn>
    <tableColumn id="21" name="Model" dataDxfId="412">
      <calculatedColumnFormula>VLOOKUP([Table Name],Tables[],5,0)</calculatedColumnFormula>
    </tableColumn>
    <tableColumn id="6" name="Data Table" dataDxfId="411"/>
    <tableColumn id="7" name="Data Range" dataDxfId="410"/>
    <tableColumn id="8" name="Skip Columns" dataDxfId="409"/>
    <tableColumn id="4" name="Query Method" dataDxfId="408"/>
    <tableColumn id="2" name="Last ID" dataDxfId="407"/>
    <tableColumn id="5" name="AI Change Query" dataDxfId="406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5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4">
  <autoFilter ref="A1:M33">
    <filterColumn colId="0"/>
    <filterColumn colId="1"/>
    <filterColumn colId="2"/>
    <filterColumn colId="11"/>
    <filterColumn colId="12"/>
  </autoFilter>
  <tableColumns count="13">
    <tableColumn id="11" name="Primary" dataDxfId="403">
      <calculatedColumnFormula>Page&amp;"-"&amp;(COUNTA($E$1:ResourceTable[[#This Row],[Name]])-2)</calculatedColumnFormula>
    </tableColumn>
    <tableColumn id="12" name="RName" dataDxfId="402">
      <calculatedColumnFormula>ResourceTable[[#This Row],[Name]]</calculatedColumnFormula>
    </tableColumn>
    <tableColumn id="13" name="RID" dataDxfId="401">
      <calculatedColumnFormula>COUNTA($A$1:ResourceTable[[#This Row],[Primary]])-2</calculatedColumnFormula>
    </tableColumn>
    <tableColumn id="1" name="No" dataDxfId="400">
      <calculatedColumnFormula>IF(ResourceTable[[#This Row],[RID]]=0,"id",ResourceTable[[#This Row],[RID]]+IF(ISNUMBER(VLOOKUP(Page,SeedMap[],9,0)),VLOOKUP(Page,SeedMap[],9,0),0))</calculatedColumnFormula>
    </tableColumn>
    <tableColumn id="2" name="Name" dataDxfId="399"/>
    <tableColumn id="3" name="Description" dataDxfId="398"/>
    <tableColumn id="4" name="Title" dataDxfId="397"/>
    <tableColumn id="5" name="NS" dataDxfId="396">
      <calculatedColumnFormula>"Milestone\SS\Model"</calculatedColumnFormula>
    </tableColumn>
    <tableColumn id="6" name="Table" dataDxfId="395"/>
    <tableColumn id="8" name="Controller" dataDxfId="394"/>
    <tableColumn id="9" name="Controller NS" dataDxfId="393"/>
    <tableColumn id="7" name="Development" dataDxfId="392"/>
    <tableColumn id="10" name="RID2" dataDxfId="391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0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9"/>
    <tableColumn id="2" name="List" dataDxfId="388"/>
    <tableColumn id="3" name="Form" dataDxfId="387"/>
    <tableColumn id="4" name="Data" dataDxfId="386"/>
    <tableColumn id="5" name="FormWithData" dataDxfId="385"/>
    <tableColumn id="6" name="Primary" dataDxfId="384">
      <calculatedColumnFormula>'Table Seed Map'!$A$39&amp;"-"&amp;COUNTA($O$2:ResourceDefaultsTable[[#This Row],[Select Resource for Default]])</calculatedColumnFormula>
    </tableColumn>
    <tableColumn id="12" name="ID" dataDxfId="383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2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1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0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9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8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77">
  <autoFilter ref="A1:N66">
    <filterColumn colId="0"/>
    <filterColumn colId="2"/>
    <filterColumn colId="3"/>
    <filterColumn colId="6"/>
    <filterColumn colId="13"/>
  </autoFilter>
  <tableColumns count="14">
    <tableColumn id="11" name="Primary" dataDxfId="376">
      <calculatedColumnFormula>Page&amp;"-"&amp;(COUNTA($E$1:RelationTable[[#This Row],[Resource]])-1)</calculatedColumnFormula>
    </tableColumn>
    <tableColumn id="1" name="No" dataDxfId="375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4">
      <calculatedColumnFormula>RelationTable[[#This Row],[Resource]]&amp;"/"&amp;RelationTable[[#This Row],[Method]]</calculatedColumnFormula>
    </tableColumn>
    <tableColumn id="14" name="RELID" dataDxfId="373">
      <calculatedColumnFormula>RelationTable[[#This Row],[No]]</calculatedColumnFormula>
    </tableColumn>
    <tableColumn id="3" name="Resource" dataDxfId="372"/>
    <tableColumn id="4" name="Relate Resource" dataDxfId="371"/>
    <tableColumn id="12" name="ID" dataDxfId="370">
      <calculatedColumnFormula>RelationTable[[#This Row],[No]]</calculatedColumnFormula>
    </tableColumn>
    <tableColumn id="2" name="Resource Id" dataDxfId="369">
      <calculatedColumnFormula>IF(RelationTable[[#This Row],[No]]="id","resource",VLOOKUP([Resource],CHOOSE({1,2},ResourceTable[Name],ResourceTable[No]),2,0))</calculatedColumnFormula>
    </tableColumn>
    <tableColumn id="5" name="Name" dataDxfId="368"/>
    <tableColumn id="6" name="Description" dataDxfId="367"/>
    <tableColumn id="7" name="Method" dataDxfId="366"/>
    <tableColumn id="8" name="Type" dataDxfId="365"/>
    <tableColumn id="10" name="Relate Id" dataDxfId="364">
      <calculatedColumnFormula>VLOOKUP([Relate Resource],CHOOSE({1,2},ResourceTable[Name],ResourceTable[No]),2,0)</calculatedColumnFormula>
    </tableColumn>
    <tableColumn id="9" name="RID" dataDxfId="363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62">
  <autoFilter ref="P1:W8">
    <filterColumn colId="2"/>
    <filterColumn colId="4"/>
  </autoFilter>
  <tableColumns count="8">
    <tableColumn id="1" name="Primary" dataDxfId="361">
      <calculatedColumnFormula>'Table Seed Map'!$A$9&amp;"-"&amp;COUNTA($Q$1:ResourceScopes[[#This Row],[Resource for Scope]])-1</calculatedColumnFormula>
    </tableColumn>
    <tableColumn id="2" name="Resource for Scope" dataDxfId="360"/>
    <tableColumn id="8" name="ScopesDisplayNames" dataDxfId="359">
      <calculatedColumnFormula>ResourceScopes[[#This Row],[Resource for Scope]]&amp;"/"&amp;ResourceScopes[[#This Row],[Name]]</calculatedColumnFormula>
    </tableColumn>
    <tableColumn id="3" name="No" dataDxfId="358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7">
      <calculatedColumnFormula>IFERROR(VLOOKUP(ResourceScopes[[#This Row],[Resource for Scope]],CHOOSE({1,2},ResourceTable[Name],ResourceTable[No]),2,0),"resource")</calculatedColumnFormula>
    </tableColumn>
    <tableColumn id="4" name="Name" dataDxfId="356"/>
    <tableColumn id="5" name="Description" dataDxfId="355"/>
    <tableColumn id="6" name="Method" dataDxfId="35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opLeftCell="G53" workbookViewId="0">
      <selection activeCell="J47" sqref="J47:J77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1862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D8" workbookViewId="0">
      <selection activeCell="H2" sqref="H2:H32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1866</v>
      </c>
      <c r="C30" s="8" t="str">
        <f>MID([Filename],26,LEN([Filename])-35)</f>
        <v>fn_reserves</v>
      </c>
      <c r="D30" s="8" t="str">
        <f t="shared" si="5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>IFERROR($A30+1,1)</f>
        <v>30</v>
      </c>
      <c r="B31" s="5" t="s">
        <v>1867</v>
      </c>
      <c r="C31" s="8" t="str">
        <f>MID([Filename],26,LEN([Filename])-35)</f>
        <v>w_bin</v>
      </c>
      <c r="D31" s="8" t="str">
        <f>"2019_03_28_"</f>
        <v>2019_03_28_</v>
      </c>
      <c r="E31" s="8" t="str">
        <f>TEXT(MATCH(MigrationRenamer[[#This Row],[Table]],Tables[Table],0),"000000")</f>
        <v>000076</v>
      </c>
      <c r="F31" s="8" t="str">
        <f>RIGHT([Filename],LEN([Filename])-LEN([Date Part])-LEN([Sequence]))</f>
        <v>_create_w_bin_table.php</v>
      </c>
      <c r="G31" s="8" t="str">
        <f>[Date Part]&amp;[Sequence]&amp;[Name Part]</f>
        <v>2019_03_28_000076_create_w_bin_table.php</v>
      </c>
      <c r="H31" s="8" t="str">
        <f>IFERROR("ren "&amp;[Filename]&amp;" "&amp;[New Name],"del "&amp;[Filename])</f>
        <v>ren 2019_03_28_000075_create_w_bin_table.php 2019_03_28_000076_create_w_bin_table.php</v>
      </c>
    </row>
    <row r="32" spans="1:8">
      <c r="A32" s="32">
        <f>IFERROR($A31+1,1)</f>
        <v>31</v>
      </c>
      <c r="B32" s="5" t="s">
        <v>1868</v>
      </c>
      <c r="C32" s="8" t="str">
        <f>MID([Filename],26,LEN([Filename])-35)</f>
        <v>sales_order_sales</v>
      </c>
      <c r="D32" s="8" t="str">
        <f>"2019_03_28_"</f>
        <v>2019_03_28_</v>
      </c>
      <c r="E32" s="8" t="str">
        <f>TEXT(MATCH(MigrationRenamer[[#This Row],[Table]],Tables[Table],0),"000000")</f>
        <v>000075</v>
      </c>
      <c r="F32" s="8" t="str">
        <f>RIGHT([Filename],LEN([Filename])-LEN([Date Part])-LEN([Sequence]))</f>
        <v>_create_sales_order_sales_table.php</v>
      </c>
      <c r="G32" s="8" t="str">
        <f>[Date Part]&amp;[Sequence]&amp;[Name Part]</f>
        <v>2019_03_28_000075_create_sales_order_sales_table.php</v>
      </c>
      <c r="H32" s="8" t="str">
        <f>IFERROR("ren "&amp;[Filename]&amp;" "&amp;[New Name],"del "&amp;[Filename])</f>
        <v>ren 2019_07_03_063147_create_sales_order_sales_table.php 2019_03_28_000075_create_sales_order_sales_table.php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9"/>
  <sheetViews>
    <sheetView topLeftCell="A127" workbookViewId="0">
      <selection activeCell="E144" sqref="E14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31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1848</v>
      </c>
      <c r="B128" s="4" t="s">
        <v>798</v>
      </c>
      <c r="C128" s="4" t="s">
        <v>1848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1849</v>
      </c>
      <c r="B129" s="4" t="s">
        <v>798</v>
      </c>
      <c r="C129" s="4" t="s">
        <v>1849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1850</v>
      </c>
      <c r="B130" s="4" t="s">
        <v>798</v>
      </c>
      <c r="C130" s="4" t="s">
        <v>1850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1851</v>
      </c>
      <c r="B135" s="4" t="s">
        <v>774</v>
      </c>
      <c r="C135" s="4" t="s">
        <v>1851</v>
      </c>
      <c r="D135" s="4" t="s">
        <v>1852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1859</v>
      </c>
      <c r="B141" s="4" t="s">
        <v>1843</v>
      </c>
      <c r="C141" s="4" t="s">
        <v>1860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1863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1864</v>
      </c>
      <c r="B144" s="4" t="s">
        <v>828</v>
      </c>
      <c r="C144" s="4" t="s">
        <v>1865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5" t="s">
        <v>985</v>
      </c>
      <c r="B145" s="5" t="s">
        <v>770</v>
      </c>
      <c r="C145" s="5" t="s">
        <v>986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987</v>
      </c>
      <c r="B146" s="5" t="s">
        <v>770</v>
      </c>
      <c r="C146" s="5" t="s">
        <v>988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989</v>
      </c>
      <c r="B147" s="5" t="s">
        <v>770</v>
      </c>
      <c r="C147" s="5" t="s">
        <v>990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991</v>
      </c>
      <c r="B148" s="5" t="s">
        <v>770</v>
      </c>
      <c r="C148" s="5" t="s">
        <v>992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993</v>
      </c>
      <c r="B149" s="5" t="s">
        <v>770</v>
      </c>
      <c r="C149" s="5" t="s">
        <v>994</v>
      </c>
      <c r="D149" s="5">
        <v>20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>
      <c r="A150" s="5" t="s">
        <v>995</v>
      </c>
      <c r="B150" s="5" t="s">
        <v>828</v>
      </c>
      <c r="C150" s="5" t="s">
        <v>996</v>
      </c>
      <c r="D150" s="5" t="s">
        <v>1031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997</v>
      </c>
      <c r="B151" s="5" t="s">
        <v>828</v>
      </c>
      <c r="C151" s="5" t="s">
        <v>998</v>
      </c>
      <c r="D151" s="5" t="s">
        <v>1031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999</v>
      </c>
      <c r="B152" s="5" t="s">
        <v>842</v>
      </c>
      <c r="C152" s="5" t="s">
        <v>1000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1001</v>
      </c>
      <c r="B153" s="5" t="s">
        <v>770</v>
      </c>
      <c r="C153" s="5" t="s">
        <v>1002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1003</v>
      </c>
      <c r="B154" s="5" t="s">
        <v>770</v>
      </c>
      <c r="C154" s="5" t="s">
        <v>1004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1005</v>
      </c>
      <c r="B155" s="5" t="s">
        <v>770</v>
      </c>
      <c r="C155" s="5" t="s">
        <v>1006</v>
      </c>
      <c r="D155" s="5">
        <v>15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1007</v>
      </c>
      <c r="B156" s="5" t="s">
        <v>798</v>
      </c>
      <c r="C156" s="5" t="s">
        <v>1030</v>
      </c>
      <c r="D156" s="5">
        <v>60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1008</v>
      </c>
      <c r="B157" s="5" t="s">
        <v>842</v>
      </c>
      <c r="C157" s="5" t="s">
        <v>1009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>
      <c r="A158" s="5" t="s">
        <v>1010</v>
      </c>
      <c r="B158" s="5" t="s">
        <v>842</v>
      </c>
      <c r="C158" s="5" t="s">
        <v>1011</v>
      </c>
      <c r="D158" s="5"/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>
      <c r="A159" s="5" t="s">
        <v>1012</v>
      </c>
      <c r="B159" s="5" t="s">
        <v>828</v>
      </c>
      <c r="C159" s="5" t="s">
        <v>1013</v>
      </c>
      <c r="D159" s="5" t="s">
        <v>829</v>
      </c>
      <c r="E159" s="5" t="s">
        <v>830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>
      <c r="A160" s="5" t="s">
        <v>1014</v>
      </c>
      <c r="B160" s="5" t="s">
        <v>828</v>
      </c>
      <c r="C160" s="5" t="s">
        <v>1015</v>
      </c>
      <c r="D160" s="5" t="s">
        <v>866</v>
      </c>
      <c r="E160" s="5" t="s">
        <v>838</v>
      </c>
      <c r="F160" s="5"/>
      <c r="G160" s="5"/>
      <c r="H160" s="5"/>
      <c r="I160" s="5"/>
      <c r="J160" s="32">
        <f>COUNTIF(TableFields[Field],Columns[[#This Row],[Column]])</f>
        <v>3</v>
      </c>
    </row>
    <row r="161" spans="1:10">
      <c r="A161" s="5" t="s">
        <v>1016</v>
      </c>
      <c r="B161" s="5" t="s">
        <v>774</v>
      </c>
      <c r="C161" s="5" t="s">
        <v>1017</v>
      </c>
      <c r="D161" s="5" t="s">
        <v>1032</v>
      </c>
      <c r="E161" s="5" t="s">
        <v>1033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1018</v>
      </c>
      <c r="B162" s="5" t="s">
        <v>774</v>
      </c>
      <c r="C162" s="5" t="s">
        <v>1019</v>
      </c>
      <c r="D162" s="5" t="s">
        <v>1034</v>
      </c>
      <c r="E162" s="5" t="s">
        <v>1035</v>
      </c>
      <c r="F162" s="5"/>
      <c r="G162" s="5"/>
      <c r="H162" s="5"/>
      <c r="I162" s="5"/>
      <c r="J162" s="32">
        <f>COUNTIF(TableFields[Field],Columns[[#This Row],[Column]])</f>
        <v>2</v>
      </c>
    </row>
    <row r="163" spans="1:10">
      <c r="A163" s="5" t="s">
        <v>1028</v>
      </c>
      <c r="B163" s="5" t="s">
        <v>828</v>
      </c>
      <c r="C163" s="5" t="s">
        <v>1029</v>
      </c>
      <c r="D163" s="5" t="s">
        <v>1031</v>
      </c>
      <c r="E163" s="5" t="s">
        <v>838</v>
      </c>
      <c r="F163" s="5"/>
      <c r="G163" s="5"/>
      <c r="H163" s="5"/>
      <c r="I163" s="5"/>
      <c r="J163" s="32">
        <f>COUNTIF(TableFields[Field],Columns[[#This Row],[Column]])</f>
        <v>2</v>
      </c>
    </row>
    <row r="164" spans="1:10">
      <c r="A164" s="5" t="s">
        <v>1036</v>
      </c>
      <c r="B164" s="5" t="s">
        <v>770</v>
      </c>
      <c r="C164" s="5" t="s">
        <v>1037</v>
      </c>
      <c r="D164" s="5">
        <v>15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1038</v>
      </c>
      <c r="B165" s="5" t="s">
        <v>770</v>
      </c>
      <c r="C165" s="5" t="s">
        <v>1039</v>
      </c>
      <c r="D165" s="5">
        <v>15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1040</v>
      </c>
      <c r="B166" s="5" t="s">
        <v>798</v>
      </c>
      <c r="C166" s="5" t="s">
        <v>1041</v>
      </c>
      <c r="D166" s="5">
        <v>60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1042</v>
      </c>
      <c r="B167" s="5" t="s">
        <v>842</v>
      </c>
      <c r="C167" s="5" t="s">
        <v>1043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1044</v>
      </c>
      <c r="B168" s="5" t="s">
        <v>842</v>
      </c>
      <c r="C168" s="5" t="s">
        <v>1045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1046</v>
      </c>
      <c r="B169" s="5" t="s">
        <v>842</v>
      </c>
      <c r="C169" s="5" t="s">
        <v>1047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1048</v>
      </c>
      <c r="B170" s="5" t="s">
        <v>774</v>
      </c>
      <c r="C170" s="5" t="s">
        <v>1049</v>
      </c>
      <c r="D170" s="5" t="s">
        <v>1064</v>
      </c>
      <c r="E170" s="5" t="s">
        <v>1065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1026</v>
      </c>
      <c r="B171" s="5" t="s">
        <v>774</v>
      </c>
      <c r="C171" s="5" t="s">
        <v>1027</v>
      </c>
      <c r="D171" s="5" t="s">
        <v>955</v>
      </c>
      <c r="E171" s="5" t="s">
        <v>959</v>
      </c>
      <c r="F171" s="5"/>
      <c r="G171" s="5"/>
      <c r="H171" s="5"/>
      <c r="I171" s="5"/>
      <c r="J171" s="32">
        <f>COUNTIF(TableFields[Field],Columns[[#This Row],[Column]])</f>
        <v>3</v>
      </c>
    </row>
    <row r="172" spans="1:10">
      <c r="A172" s="5" t="s">
        <v>1050</v>
      </c>
      <c r="B172" s="5" t="s">
        <v>774</v>
      </c>
      <c r="C172" s="5" t="s">
        <v>1051</v>
      </c>
      <c r="D172" s="5" t="s">
        <v>1066</v>
      </c>
      <c r="E172" s="5" t="s">
        <v>1069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1052</v>
      </c>
      <c r="B173" s="5" t="s">
        <v>842</v>
      </c>
      <c r="C173" s="5" t="s">
        <v>1053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1054</v>
      </c>
      <c r="B174" s="5" t="s">
        <v>770</v>
      </c>
      <c r="C174" s="5" t="s">
        <v>1055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1056</v>
      </c>
      <c r="B175" s="5" t="s">
        <v>770</v>
      </c>
      <c r="C175" s="5" t="s">
        <v>1057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1058</v>
      </c>
      <c r="B176" s="5" t="s">
        <v>770</v>
      </c>
      <c r="C176" s="5" t="s">
        <v>1059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1060</v>
      </c>
      <c r="B177" s="5" t="s">
        <v>770</v>
      </c>
      <c r="C177" s="5" t="s">
        <v>1061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1062</v>
      </c>
      <c r="B178" s="5" t="s">
        <v>770</v>
      </c>
      <c r="C178" s="5" t="s">
        <v>1063</v>
      </c>
      <c r="D178" s="5">
        <v>20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1071</v>
      </c>
      <c r="B179" s="5" t="s">
        <v>828</v>
      </c>
      <c r="C179" s="5" t="s">
        <v>1072</v>
      </c>
      <c r="D179" s="5" t="s">
        <v>1070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1073</v>
      </c>
      <c r="B180" s="5" t="s">
        <v>798</v>
      </c>
      <c r="C180" s="5" t="s">
        <v>1074</v>
      </c>
      <c r="D180" s="5">
        <v>60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1075</v>
      </c>
      <c r="B181" s="5" t="s">
        <v>842</v>
      </c>
      <c r="C181" s="5" t="s">
        <v>1076</v>
      </c>
      <c r="D181" s="5"/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1077</v>
      </c>
      <c r="B182" s="5" t="s">
        <v>798</v>
      </c>
      <c r="C182" s="5" t="s">
        <v>1078</v>
      </c>
      <c r="D182" s="5">
        <v>255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1079</v>
      </c>
      <c r="B183" s="5" t="s">
        <v>798</v>
      </c>
      <c r="C183" s="5" t="s">
        <v>1080</v>
      </c>
      <c r="D183" s="5">
        <v>255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1081</v>
      </c>
      <c r="B184" s="5" t="s">
        <v>828</v>
      </c>
      <c r="C184" s="5" t="s">
        <v>1082</v>
      </c>
      <c r="D184" s="5" t="s">
        <v>1070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1020</v>
      </c>
      <c r="B185" s="5" t="s">
        <v>774</v>
      </c>
      <c r="C185" s="5" t="s">
        <v>1021</v>
      </c>
      <c r="D185" s="5" t="s">
        <v>1064</v>
      </c>
      <c r="E185" s="5" t="s">
        <v>772</v>
      </c>
      <c r="F185" s="5" t="s">
        <v>1065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1022</v>
      </c>
      <c r="B186" s="5" t="s">
        <v>774</v>
      </c>
      <c r="C186" s="5" t="s">
        <v>1023</v>
      </c>
      <c r="D186" s="5" t="s">
        <v>1083</v>
      </c>
      <c r="E186" s="5" t="s">
        <v>772</v>
      </c>
      <c r="F186" s="5" t="s">
        <v>1086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1024</v>
      </c>
      <c r="B187" s="5" t="s">
        <v>774</v>
      </c>
      <c r="C187" s="5" t="s">
        <v>1025</v>
      </c>
      <c r="D187" s="5" t="s">
        <v>1084</v>
      </c>
      <c r="E187" s="5" t="s">
        <v>772</v>
      </c>
      <c r="F187" s="5" t="s">
        <v>1087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1089</v>
      </c>
      <c r="B188" s="5" t="s">
        <v>770</v>
      </c>
      <c r="C188" s="5" t="s">
        <v>1090</v>
      </c>
      <c r="D188" s="5">
        <v>15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1091</v>
      </c>
      <c r="B189" s="5" t="s">
        <v>774</v>
      </c>
      <c r="C189" s="5" t="s">
        <v>1092</v>
      </c>
      <c r="D189" s="5" t="s">
        <v>1093</v>
      </c>
      <c r="E189" s="5" t="s">
        <v>772</v>
      </c>
      <c r="F189" s="5" t="s">
        <v>1035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1094</v>
      </c>
      <c r="B190" s="5" t="s">
        <v>828</v>
      </c>
      <c r="C190" s="5" t="s">
        <v>1095</v>
      </c>
      <c r="D190" s="5" t="s">
        <v>1031</v>
      </c>
      <c r="E190" s="5" t="s">
        <v>772</v>
      </c>
      <c r="F190" s="5" t="s">
        <v>1271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1096</v>
      </c>
      <c r="B191" s="5" t="s">
        <v>828</v>
      </c>
      <c r="C191" s="5" t="s">
        <v>1097</v>
      </c>
      <c r="D191" s="5" t="s">
        <v>1031</v>
      </c>
      <c r="E191" s="5" t="s">
        <v>772</v>
      </c>
      <c r="F191" s="5" t="s">
        <v>1272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1098</v>
      </c>
      <c r="B192" s="5" t="s">
        <v>828</v>
      </c>
      <c r="C192" s="5" t="s">
        <v>1099</v>
      </c>
      <c r="D192" s="5" t="s">
        <v>1031</v>
      </c>
      <c r="E192" s="5" t="s">
        <v>772</v>
      </c>
      <c r="F192" s="5" t="s">
        <v>1272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1100</v>
      </c>
      <c r="B193" s="5" t="s">
        <v>828</v>
      </c>
      <c r="C193" s="5" t="s">
        <v>1101</v>
      </c>
      <c r="D193" s="5" t="s">
        <v>1031</v>
      </c>
      <c r="E193" s="5" t="s">
        <v>772</v>
      </c>
      <c r="F193" s="5" t="s">
        <v>1273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1102</v>
      </c>
      <c r="B194" s="5" t="s">
        <v>774</v>
      </c>
      <c r="C194" s="5" t="s">
        <v>1103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1104</v>
      </c>
      <c r="B195" s="5" t="s">
        <v>774</v>
      </c>
      <c r="C195" s="5" t="s">
        <v>1105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1106</v>
      </c>
      <c r="B196" s="5" t="s">
        <v>774</v>
      </c>
      <c r="C196" s="5" t="s">
        <v>1107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1108</v>
      </c>
      <c r="B197" s="5" t="s">
        <v>774</v>
      </c>
      <c r="C197" s="5" t="s">
        <v>1109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1110</v>
      </c>
      <c r="B198" s="5" t="s">
        <v>798</v>
      </c>
      <c r="C198" s="5" t="s">
        <v>1111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1113</v>
      </c>
      <c r="B199" s="5" t="s">
        <v>798</v>
      </c>
      <c r="C199" s="5" t="s">
        <v>1114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1115</v>
      </c>
      <c r="B200" s="5" t="s">
        <v>798</v>
      </c>
      <c r="C200" s="5" t="s">
        <v>1116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1117</v>
      </c>
      <c r="B201" s="5" t="s">
        <v>798</v>
      </c>
      <c r="C201" s="5" t="s">
        <v>1118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1119</v>
      </c>
      <c r="B202" s="5" t="s">
        <v>798</v>
      </c>
      <c r="C202" s="5" t="s">
        <v>1120</v>
      </c>
      <c r="D202" s="5">
        <v>200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1121</v>
      </c>
      <c r="B203" s="5" t="s">
        <v>774</v>
      </c>
      <c r="C203" s="5" t="s">
        <v>1122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1123</v>
      </c>
      <c r="B204" s="5" t="s">
        <v>774</v>
      </c>
      <c r="C204" s="5" t="s">
        <v>1124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1125</v>
      </c>
      <c r="B205" s="5" t="s">
        <v>774</v>
      </c>
      <c r="C205" s="5" t="s">
        <v>1126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1127</v>
      </c>
      <c r="B206" s="5" t="s">
        <v>774</v>
      </c>
      <c r="C206" s="5" t="s">
        <v>1128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1129</v>
      </c>
      <c r="B207" s="5" t="s">
        <v>774</v>
      </c>
      <c r="C207" s="5" t="s">
        <v>1130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1131</v>
      </c>
      <c r="B208" s="5" t="s">
        <v>774</v>
      </c>
      <c r="C208" s="5" t="s">
        <v>1132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1133</v>
      </c>
      <c r="B209" s="5" t="s">
        <v>774</v>
      </c>
      <c r="C209" s="5" t="s">
        <v>1134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1135</v>
      </c>
      <c r="B210" s="5" t="s">
        <v>798</v>
      </c>
      <c r="C210" s="5" t="s">
        <v>1136</v>
      </c>
      <c r="D210" s="5">
        <v>60</v>
      </c>
      <c r="E210" s="5" t="s">
        <v>772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1137</v>
      </c>
      <c r="B211" s="5" t="s">
        <v>774</v>
      </c>
      <c r="C211" s="5" t="s">
        <v>1138</v>
      </c>
      <c r="D211" s="5" t="s">
        <v>1139</v>
      </c>
      <c r="E211" s="5" t="s">
        <v>772</v>
      </c>
      <c r="F211" s="5" t="s">
        <v>1140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1141</v>
      </c>
      <c r="B212" s="5" t="s">
        <v>774</v>
      </c>
      <c r="C212" s="5" t="s">
        <v>1142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1143</v>
      </c>
      <c r="B213" s="5" t="s">
        <v>774</v>
      </c>
      <c r="C213" s="5" t="s">
        <v>1144</v>
      </c>
      <c r="D213" s="5" t="s">
        <v>1145</v>
      </c>
      <c r="E213" s="5" t="s">
        <v>772</v>
      </c>
      <c r="F213" s="5" t="s">
        <v>1146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1147</v>
      </c>
      <c r="B214" s="5" t="s">
        <v>798</v>
      </c>
      <c r="C214" s="5" t="s">
        <v>1148</v>
      </c>
      <c r="D214" s="5">
        <v>200</v>
      </c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1149</v>
      </c>
      <c r="B215" s="5" t="s">
        <v>798</v>
      </c>
      <c r="C215" s="5" t="s">
        <v>1150</v>
      </c>
      <c r="D215" s="5">
        <v>200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1151</v>
      </c>
      <c r="B216" s="5" t="s">
        <v>774</v>
      </c>
      <c r="C216" s="5" t="s">
        <v>1152</v>
      </c>
      <c r="D216" s="5" t="s">
        <v>1153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1154</v>
      </c>
      <c r="B217" s="5" t="s">
        <v>774</v>
      </c>
      <c r="C217" s="5" t="s">
        <v>1155</v>
      </c>
      <c r="D217" s="5" t="s">
        <v>1156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1157</v>
      </c>
      <c r="B218" s="5" t="s">
        <v>774</v>
      </c>
      <c r="C218" s="5" t="s">
        <v>1158</v>
      </c>
      <c r="D218" s="5" t="s">
        <v>1159</v>
      </c>
      <c r="E218" s="5" t="s">
        <v>772</v>
      </c>
      <c r="F218" s="5" t="s">
        <v>1160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1161</v>
      </c>
      <c r="B219" s="5" t="s">
        <v>770</v>
      </c>
      <c r="C219" s="5" t="s">
        <v>1162</v>
      </c>
      <c r="D219" s="5">
        <v>15</v>
      </c>
      <c r="E219" s="5" t="s">
        <v>772</v>
      </c>
      <c r="F219" s="5" t="s">
        <v>1163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1164</v>
      </c>
      <c r="B220" s="5" t="s">
        <v>770</v>
      </c>
      <c r="C220" s="5" t="s">
        <v>1165</v>
      </c>
      <c r="D220" s="5">
        <v>15</v>
      </c>
      <c r="E220" s="5" t="s">
        <v>1166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1167</v>
      </c>
      <c r="B221" s="5" t="s">
        <v>774</v>
      </c>
      <c r="C221" s="5" t="s">
        <v>1168</v>
      </c>
      <c r="D221" s="5" t="s">
        <v>955</v>
      </c>
      <c r="E221" s="5" t="s">
        <v>772</v>
      </c>
      <c r="F221" s="5" t="s">
        <v>1169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1170</v>
      </c>
      <c r="B222" s="5" t="s">
        <v>774</v>
      </c>
      <c r="C222" s="5" t="s">
        <v>1171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1172</v>
      </c>
      <c r="B223" s="5" t="s">
        <v>774</v>
      </c>
      <c r="C223" s="5" t="s">
        <v>1173</v>
      </c>
      <c r="D223" s="5" t="s">
        <v>1174</v>
      </c>
      <c r="E223" s="5" t="s">
        <v>772</v>
      </c>
      <c r="F223" s="5" t="s">
        <v>1175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1176</v>
      </c>
      <c r="B224" s="5" t="s">
        <v>774</v>
      </c>
      <c r="C224" s="5" t="s">
        <v>1177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1178</v>
      </c>
      <c r="B225" s="5" t="s">
        <v>798</v>
      </c>
      <c r="C225" s="5" t="s">
        <v>1179</v>
      </c>
      <c r="D225" s="5">
        <v>30</v>
      </c>
      <c r="E225" s="1" t="s">
        <v>1275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1180</v>
      </c>
      <c r="B226" s="5" t="s">
        <v>774</v>
      </c>
      <c r="C226" s="5" t="s">
        <v>1181</v>
      </c>
      <c r="D226" s="5" t="s">
        <v>1182</v>
      </c>
      <c r="E226" s="5" t="s">
        <v>772</v>
      </c>
      <c r="F226" s="5" t="s">
        <v>1183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1184</v>
      </c>
      <c r="B227" s="5" t="s">
        <v>774</v>
      </c>
      <c r="C227" s="5" t="s">
        <v>1185</v>
      </c>
      <c r="D227" s="5" t="s">
        <v>1186</v>
      </c>
      <c r="E227" s="5" t="s">
        <v>772</v>
      </c>
      <c r="F227" s="5" t="s">
        <v>1187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1188</v>
      </c>
      <c r="B228" s="5" t="s">
        <v>774</v>
      </c>
      <c r="C228" s="5" t="s">
        <v>1189</v>
      </c>
      <c r="D228" s="5" t="s">
        <v>1190</v>
      </c>
      <c r="E228" s="5" t="s">
        <v>772</v>
      </c>
      <c r="F228" s="5" t="s">
        <v>1191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1192</v>
      </c>
      <c r="B229" s="5" t="s">
        <v>774</v>
      </c>
      <c r="C229" s="5" t="s">
        <v>1193</v>
      </c>
      <c r="D229" s="5" t="s">
        <v>1194</v>
      </c>
      <c r="E229" s="5" t="s">
        <v>772</v>
      </c>
      <c r="F229" s="5" t="s">
        <v>1195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1196</v>
      </c>
      <c r="B230" s="5" t="s">
        <v>774</v>
      </c>
      <c r="C230" s="5" t="s">
        <v>1197</v>
      </c>
      <c r="D230" s="5" t="s">
        <v>1198</v>
      </c>
      <c r="E230" s="5" t="s">
        <v>772</v>
      </c>
      <c r="F230" s="5" t="s">
        <v>1199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1269</v>
      </c>
      <c r="B231" s="5" t="s">
        <v>842</v>
      </c>
      <c r="C231" s="5" t="s">
        <v>1270</v>
      </c>
      <c r="D231" s="5"/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1200</v>
      </c>
      <c r="B232" s="5" t="s">
        <v>774</v>
      </c>
      <c r="C232" s="5" t="s">
        <v>1201</v>
      </c>
      <c r="D232" s="5" t="s">
        <v>1202</v>
      </c>
      <c r="E232" s="5" t="s">
        <v>772</v>
      </c>
      <c r="F232" s="5" t="s">
        <v>1203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1204</v>
      </c>
      <c r="B233" s="5" t="s">
        <v>774</v>
      </c>
      <c r="C233" s="5" t="s">
        <v>1205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1206</v>
      </c>
      <c r="B234" s="5" t="s">
        <v>774</v>
      </c>
      <c r="C234" s="5" t="s">
        <v>1207</v>
      </c>
      <c r="D234" s="5" t="s">
        <v>1186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1208</v>
      </c>
      <c r="B235" s="5" t="s">
        <v>774</v>
      </c>
      <c r="C235" s="5" t="s">
        <v>1209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1210</v>
      </c>
      <c r="B236" s="5" t="s">
        <v>798</v>
      </c>
      <c r="C236" s="5" t="s">
        <v>1211</v>
      </c>
      <c r="D236" s="5">
        <v>30</v>
      </c>
      <c r="E236" s="5" t="s">
        <v>772</v>
      </c>
      <c r="F236" s="5" t="s">
        <v>1212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1213</v>
      </c>
      <c r="B237" s="5" t="s">
        <v>798</v>
      </c>
      <c r="C237" s="5" t="s">
        <v>1214</v>
      </c>
      <c r="D237" s="5">
        <v>30</v>
      </c>
      <c r="E237" s="5" t="s">
        <v>772</v>
      </c>
      <c r="F237" s="5" t="s">
        <v>1212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1215</v>
      </c>
      <c r="B238" s="1" t="s">
        <v>1287</v>
      </c>
      <c r="C238" s="5" t="s">
        <v>1216</v>
      </c>
      <c r="D238" s="5"/>
      <c r="E238" s="5" t="s">
        <v>1272</v>
      </c>
      <c r="F238" s="1"/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1217</v>
      </c>
      <c r="B239" s="5" t="s">
        <v>774</v>
      </c>
      <c r="C239" s="5" t="s">
        <v>1218</v>
      </c>
      <c r="D239" s="5" t="s">
        <v>1219</v>
      </c>
      <c r="E239" s="5" t="s">
        <v>772</v>
      </c>
      <c r="F239" s="5" t="s">
        <v>1220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1221</v>
      </c>
      <c r="B240" s="5" t="s">
        <v>774</v>
      </c>
      <c r="C240" s="5" t="s">
        <v>1222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1223</v>
      </c>
      <c r="B241" s="5" t="s">
        <v>798</v>
      </c>
      <c r="C241" s="5" t="s">
        <v>1224</v>
      </c>
      <c r="D241" s="5">
        <v>30</v>
      </c>
      <c r="E241" s="5" t="s">
        <v>1225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1226</v>
      </c>
      <c r="B242" s="5" t="s">
        <v>774</v>
      </c>
      <c r="C242" s="5" t="s">
        <v>1227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1228</v>
      </c>
      <c r="B243" s="5" t="s">
        <v>798</v>
      </c>
      <c r="C243" s="5" t="s">
        <v>1229</v>
      </c>
      <c r="D243" s="5">
        <v>30</v>
      </c>
      <c r="E243" s="5" t="s">
        <v>1230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1231</v>
      </c>
      <c r="B244" s="5" t="s">
        <v>774</v>
      </c>
      <c r="C244" s="5" t="s">
        <v>1232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1233</v>
      </c>
      <c r="B245" s="5" t="s">
        <v>798</v>
      </c>
      <c r="C245" s="5" t="s">
        <v>1234</v>
      </c>
      <c r="D245" s="5">
        <v>30</v>
      </c>
      <c r="E245" s="1" t="s">
        <v>1274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1235</v>
      </c>
      <c r="B246" s="5" t="s">
        <v>774</v>
      </c>
      <c r="C246" s="5" t="s">
        <v>1236</v>
      </c>
      <c r="D246" s="5" t="s">
        <v>1237</v>
      </c>
      <c r="E246" s="5" t="s">
        <v>772</v>
      </c>
      <c r="F246" s="5" t="s">
        <v>1238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1239</v>
      </c>
      <c r="B247" s="5" t="s">
        <v>770</v>
      </c>
      <c r="C247" s="5" t="s">
        <v>1240</v>
      </c>
      <c r="D247" s="5">
        <v>15</v>
      </c>
      <c r="E247" s="5" t="s">
        <v>772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1241</v>
      </c>
      <c r="B248" s="5" t="s">
        <v>798</v>
      </c>
      <c r="C248" s="5" t="s">
        <v>1242</v>
      </c>
      <c r="D248" s="5">
        <v>30</v>
      </c>
      <c r="E248" s="5" t="s">
        <v>772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1243</v>
      </c>
      <c r="B249" s="5" t="s">
        <v>774</v>
      </c>
      <c r="C249" s="5" t="s">
        <v>1244</v>
      </c>
      <c r="D249" s="1" t="s">
        <v>1288</v>
      </c>
      <c r="E249" s="5" t="s">
        <v>772</v>
      </c>
      <c r="F249" s="5" t="s">
        <v>1245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1246</v>
      </c>
      <c r="B250" s="5" t="s">
        <v>774</v>
      </c>
      <c r="C250" s="5" t="s">
        <v>1247</v>
      </c>
      <c r="D250" s="1" t="s">
        <v>1288</v>
      </c>
      <c r="E250" s="5" t="s">
        <v>772</v>
      </c>
      <c r="F250" s="5" t="s">
        <v>1248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1249</v>
      </c>
      <c r="B251" s="5" t="s">
        <v>774</v>
      </c>
      <c r="C251" s="5" t="s">
        <v>1250</v>
      </c>
      <c r="D251" s="5" t="s">
        <v>1251</v>
      </c>
      <c r="E251" s="5" t="s">
        <v>772</v>
      </c>
      <c r="F251" s="5" t="s">
        <v>1252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1253</v>
      </c>
      <c r="B252" s="5" t="s">
        <v>774</v>
      </c>
      <c r="C252" s="5" t="s">
        <v>1254</v>
      </c>
      <c r="D252" s="5" t="s">
        <v>1255</v>
      </c>
      <c r="E252" s="5" t="s">
        <v>772</v>
      </c>
      <c r="F252" s="5" t="s">
        <v>953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1256</v>
      </c>
      <c r="B253" s="5" t="s">
        <v>774</v>
      </c>
      <c r="C253" s="5" t="s">
        <v>1257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1258</v>
      </c>
      <c r="B254" s="5" t="s">
        <v>770</v>
      </c>
      <c r="C254" s="5" t="s">
        <v>1259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1260</v>
      </c>
      <c r="B255" s="5" t="s">
        <v>774</v>
      </c>
      <c r="C255" s="5" t="s">
        <v>1261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1262</v>
      </c>
      <c r="B256" s="5" t="s">
        <v>774</v>
      </c>
      <c r="C256" s="5" t="s">
        <v>1263</v>
      </c>
      <c r="D256" s="5" t="s">
        <v>955</v>
      </c>
      <c r="E256" s="5" t="s">
        <v>772</v>
      </c>
      <c r="F256" s="5" t="s">
        <v>1169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1264</v>
      </c>
      <c r="B257" s="5" t="s">
        <v>774</v>
      </c>
      <c r="C257" s="5" t="s">
        <v>1265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1266</v>
      </c>
      <c r="B258" s="5" t="s">
        <v>798</v>
      </c>
      <c r="C258" s="5" t="s">
        <v>1267</v>
      </c>
      <c r="D258" s="5">
        <v>30</v>
      </c>
      <c r="E258" s="5" t="s">
        <v>772</v>
      </c>
      <c r="F258" s="5" t="s">
        <v>1268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4" t="s">
        <v>1291</v>
      </c>
      <c r="B259" s="4" t="s">
        <v>782</v>
      </c>
      <c r="C259" s="4" t="s">
        <v>1292</v>
      </c>
      <c r="D259" s="4" t="s">
        <v>1289</v>
      </c>
      <c r="E259" s="4"/>
      <c r="F259" s="4"/>
      <c r="G259" s="4"/>
      <c r="H259" s="4"/>
      <c r="I259" s="4"/>
      <c r="J259" s="58">
        <f>COUNTIF(TableFields[Field],Columns[[#This Row],[Column]])</f>
        <v>1</v>
      </c>
    </row>
  </sheetData>
  <conditionalFormatting sqref="A69">
    <cfRule type="duplicateValues" dxfId="4" priority="5"/>
  </conditionalFormatting>
  <conditionalFormatting sqref="A77:A78">
    <cfRule type="duplicateValues" dxfId="3" priority="4"/>
  </conditionalFormatting>
  <conditionalFormatting sqref="C139:C142">
    <cfRule type="duplicateValues" dxfId="2" priority="186"/>
  </conditionalFormatting>
  <conditionalFormatting sqref="A126:A144">
    <cfRule type="duplicateValues" dxfId="1" priority="187"/>
  </conditionalFormatting>
  <conditionalFormatting sqref="A2:A259">
    <cfRule type="duplicateValues" dxfId="0" priority="18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09"/>
  <sheetViews>
    <sheetView tabSelected="1" topLeftCell="A390" workbookViewId="0">
      <selection activeCell="K401" sqref="K401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1849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1850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1848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1851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1851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'payment_type'</v>
      </c>
      <c r="E342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-&gt;default('Cash')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3" spans="1:11">
      <c r="A343" s="4" t="s">
        <v>961</v>
      </c>
      <c r="B343" s="4" t="s">
        <v>965</v>
      </c>
      <c r="C343" s="4" t="str">
        <f>VLOOKUP([Field],Columns[],2,0)&amp;"("</f>
        <v>enum(</v>
      </c>
      <c r="D343" s="4" t="str">
        <f>IF(VLOOKUP([Field],Columns[],3,0)&lt;&gt;"","'"&amp;VLOOKUP([Field],Columns[],3,0)&amp;"'","")</f>
        <v>'progress'</v>
      </c>
      <c r="E343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-&gt;default('Incomplete')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4" spans="1:11">
      <c r="A344" s="4" t="s">
        <v>961</v>
      </c>
      <c r="B344" s="4" t="s">
        <v>1770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'_ref'</v>
      </c>
      <c r="E344" s="7" t="str">
        <f>IF(VLOOKUP([Field],Columns[],4,0)&lt;&gt;0,", "&amp;IF(ISERR(SEARCH(",",VLOOKUP([Field],Columns[],4,0))),"'"&amp;VLOOKUP([Field],Columns[],4,0)&amp;"'",VLOOKUP([Field],Columns[],4,0))&amp;")",")")</f>
        <v>, '30')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$table-&gt;char('_ref', '30')-&gt;nullable()-&gt;index();</v>
      </c>
    </row>
    <row r="345" spans="1:11">
      <c r="A345" s="4" t="s">
        <v>961</v>
      </c>
      <c r="B345" s="4" t="s">
        <v>776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'status'</v>
      </c>
      <c r="E3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-&gt;default('Active')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6" spans="1:11">
      <c r="A346" s="4" t="s">
        <v>961</v>
      </c>
      <c r="B346" s="4" t="s">
        <v>288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 s="20" customFormat="1">
      <c r="A347" s="4" t="s">
        <v>962</v>
      </c>
      <c r="B347" s="4" t="s">
        <v>21</v>
      </c>
      <c r="C347" s="4" t="str">
        <f>VLOOKUP([Field],Columns[],2,0)&amp;"("</f>
        <v>bigIncrements(</v>
      </c>
      <c r="D347" s="4" t="str">
        <f>IF(VLOOKUP([Field],Columns[],3,0)&lt;&gt;"","'"&amp;VLOOKUP([Field],Columns[],3,0)&amp;"'","")</f>
        <v>'id'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$table-&gt;bigIncrements('id');</v>
      </c>
    </row>
    <row r="348" spans="1:11">
      <c r="A348" s="4" t="s">
        <v>962</v>
      </c>
      <c r="B348" s="4" t="s">
        <v>968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'so'</v>
      </c>
      <c r="E34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$table-&gt;foreignNullable('so', 'sales_order');</v>
      </c>
    </row>
    <row r="349" spans="1:11">
      <c r="A349" s="4" t="s">
        <v>962</v>
      </c>
      <c r="B349" s="4" t="s">
        <v>832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'product'</v>
      </c>
      <c r="E34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$table-&gt;foreignNullable('product', 'products');</v>
      </c>
    </row>
    <row r="350" spans="1:11">
      <c r="A350" s="4" t="s">
        <v>962</v>
      </c>
      <c r="B350" s="4" t="s">
        <v>970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'rate'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-&gt;default(0)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$table-&gt;decimal('rate', 30,10)-&gt;default(0);</v>
      </c>
    </row>
    <row r="351" spans="1:11">
      <c r="A351" s="4" t="s">
        <v>962</v>
      </c>
      <c r="B351" s="4" t="s">
        <v>837</v>
      </c>
      <c r="C351" s="4" t="str">
        <f>VLOOKUP([Field],Columns[],2,0)&amp;"("</f>
        <v>decimal(</v>
      </c>
      <c r="D351" s="4" t="str">
        <f>IF(VLOOKUP([Field],Columns[],3,0)&lt;&gt;"","'"&amp;VLOOKUP([Field],Columns[],3,0)&amp;"'","")</f>
        <v>'quantity'</v>
      </c>
      <c r="E351" s="7" t="str">
        <f>IF(VLOOKUP([Field],Columns[],4,0)&lt;&gt;0,", "&amp;IF(ISERR(SEARCH(",",VLOOKUP([Field],Columns[],4,0))),"'"&amp;VLOOKUP([Field],Columns[],4,0)&amp;"'",VLOOKUP([Field],Columns[],4,0))&amp;")",")")</f>
        <v>, 30,10)</v>
      </c>
      <c r="F351" s="4" t="str">
        <f>IF(VLOOKUP([Field],Columns[],5,0)=0,"","-&gt;"&amp;VLOOKUP([Field],Columns[],5,0))</f>
        <v>-&gt;default(1)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$table-&gt;decimal('quantity', 30,10)-&gt;default(1);</v>
      </c>
    </row>
    <row r="352" spans="1:11">
      <c r="A352" s="4" t="s">
        <v>962</v>
      </c>
      <c r="B352" s="4" t="s">
        <v>914</v>
      </c>
      <c r="C352" s="4" t="str">
        <f>VLOOKUP([Field],Columns[],2,0)&amp;"("</f>
        <v>decimal(</v>
      </c>
      <c r="D352" s="4" t="str">
        <f>IF(VLOOKUP([Field],Columns[],3,0)&lt;&gt;"","'"&amp;VLOOKUP([Field],Columns[],3,0)&amp;"'","")</f>
        <v>'tax'</v>
      </c>
      <c r="E352" s="7" t="str">
        <f>IF(VLOOKUP([Field],Columns[],4,0)&lt;&gt;0,", "&amp;IF(ISERR(SEARCH(",",VLOOKUP([Field],Columns[],4,0))),"'"&amp;VLOOKUP([Field],Columns[],4,0)&amp;"'",VLOOKUP([Field],Columns[],4,0))&amp;")",")")</f>
        <v>, 30,10)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$table-&gt;decimal('tax', 30,10)-&gt;default(0);</v>
      </c>
    </row>
    <row r="353" spans="1:11">
      <c r="A353" s="4" t="s">
        <v>962</v>
      </c>
      <c r="B353" s="4" t="s">
        <v>926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'discount'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$table-&gt;decimal('discount', 30,10)-&gt;default(0);</v>
      </c>
    </row>
    <row r="354" spans="1:11">
      <c r="A354" s="4" t="s">
        <v>962</v>
      </c>
      <c r="B354" s="4" t="s">
        <v>915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'total'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$table-&gt;decimal('total', 30,10)-&gt;default(0);</v>
      </c>
    </row>
    <row r="355" spans="1:11">
      <c r="A355" s="4" t="s">
        <v>962</v>
      </c>
      <c r="B355" s="4" t="s">
        <v>1770</v>
      </c>
      <c r="C355" s="4" t="str">
        <f>VLOOKUP([Field],Columns[],2,0)&amp;"("</f>
        <v>char(</v>
      </c>
      <c r="D355" s="4" t="str">
        <f>IF(VLOOKUP([Field],Columns[],3,0)&lt;&gt;"","'"&amp;VLOOKUP([Field],Columns[],3,0)&amp;"'","")</f>
        <v>'_ref'</v>
      </c>
      <c r="E355" s="7" t="str">
        <f>IF(VLOOKUP([Field],Columns[],4,0)&lt;&gt;0,", "&amp;IF(ISERR(SEARCH(",",VLOOKUP([Field],Columns[],4,0))),"'"&amp;VLOOKUP([Field],Columns[],4,0)&amp;"'",VLOOKUP([Field],Columns[],4,0))&amp;")",")")</f>
        <v>, '30')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$table-&gt;char('_ref', '30')-&gt;nullable()-&gt;index();</v>
      </c>
    </row>
    <row r="356" spans="1:11">
      <c r="A356" s="4" t="s">
        <v>962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917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917</v>
      </c>
      <c r="B358" s="4" t="s">
        <v>920</v>
      </c>
      <c r="C358" s="4" t="str">
        <f>VLOOKUP([Field],Columns[],2,0)&amp;"("</f>
        <v>foreignNullable(</v>
      </c>
      <c r="D358" s="4" t="str">
        <f>IF(VLOOKUP([Field],Columns[],3,0)&lt;&gt;"","'"&amp;VLOOKUP([Field],Columns[],3,0)&amp;"'","")</f>
        <v>'out'</v>
      </c>
      <c r="E35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$table-&gt;foreignNullable('out', 'transactions');</v>
      </c>
    </row>
    <row r="359" spans="1:11">
      <c r="A359" s="4" t="s">
        <v>917</v>
      </c>
      <c r="B359" s="4" t="s">
        <v>918</v>
      </c>
      <c r="C359" s="4" t="str">
        <f>VLOOKUP([Field],Columns[],2,0)&amp;"("</f>
        <v>foreignNullable(</v>
      </c>
      <c r="D359" s="4" t="str">
        <f>IF(VLOOKUP([Field],Columns[],3,0)&lt;&gt;"","'"&amp;VLOOKUP([Field],Columns[],3,0)&amp;"'","")</f>
        <v>'in'</v>
      </c>
      <c r="E35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$table-&gt;foreignNullable('in', 'transactions');</v>
      </c>
    </row>
    <row r="360" spans="1:11" s="20" customFormat="1">
      <c r="A360" s="4" t="s">
        <v>917</v>
      </c>
      <c r="B360" s="4" t="s">
        <v>922</v>
      </c>
      <c r="C360" s="4" t="str">
        <f>VLOOKUP([Field],Columns[],2,0)&amp;"("</f>
        <v>foreignNullable(</v>
      </c>
      <c r="D360" s="4" t="str">
        <f>IF(VLOOKUP([Field],Columns[],3,0)&lt;&gt;"","'"&amp;VLOOKUP([Field],Columns[],3,0)&amp;"'","")</f>
        <v>'verified_by'</v>
      </c>
      <c r="E36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$table-&gt;foreignNullable('verified_by', 'users');</v>
      </c>
    </row>
    <row r="361" spans="1:11">
      <c r="A361" s="4" t="s">
        <v>917</v>
      </c>
      <c r="B361" s="4" t="s">
        <v>923</v>
      </c>
      <c r="C361" s="4" t="str">
        <f>VLOOKUP([Field],Columns[],2,0)&amp;"("</f>
        <v>timestamp(</v>
      </c>
      <c r="D361" s="4" t="str">
        <f>IF(VLOOKUP([Field],Columns[],3,0)&lt;&gt;"","'"&amp;VLOOKUP([Field],Columns[],3,0)&amp;"'","")</f>
        <v>'verified_at'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$table-&gt;timestamp('verified_at')-&gt;nullable();</v>
      </c>
    </row>
    <row r="362" spans="1:11">
      <c r="A362" s="4" t="s">
        <v>917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893</v>
      </c>
      <c r="B363" s="4" t="s">
        <v>21</v>
      </c>
      <c r="C363" s="4" t="str">
        <f>VLOOKUP([Field],Columns[],2,0)&amp;"("</f>
        <v>bigIncrements(</v>
      </c>
      <c r="D363" s="4" t="str">
        <f>IF(VLOOKUP([Field],Columns[],3,0)&lt;&gt;"","'"&amp;VLOOKUP([Field],Columns[],3,0)&amp;"'","")</f>
        <v>'id'</v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$table-&gt;bigIncrements('id');</v>
      </c>
    </row>
    <row r="364" spans="1:11">
      <c r="A364" s="4" t="s">
        <v>893</v>
      </c>
      <c r="B364" s="4" t="s">
        <v>894</v>
      </c>
      <c r="C364" s="4" t="str">
        <f>VLOOKUP([Field],Columns[],2,0)&amp;"("</f>
        <v>unsignedTinyInteger(</v>
      </c>
      <c r="D364" s="4" t="str">
        <f>IF(VLOOKUP([Field],Columns[],3,0)&lt;&gt;"","'"&amp;VLOOKUP([Field],Columns[],3,0)&amp;"'","")</f>
        <v>'bin'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-&gt;default(1)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$table-&gt;unsignedTinyInteger('bin')-&gt;default(1);</v>
      </c>
    </row>
    <row r="365" spans="1:11">
      <c r="A365" s="4" t="s">
        <v>1289</v>
      </c>
      <c r="B365" s="4" t="s">
        <v>21</v>
      </c>
      <c r="C365" s="4" t="str">
        <f>VLOOKUP([Field],Columns[],2,0)&amp;"("</f>
        <v>bigIncrements(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$table-&gt;bigIncrements('id');</v>
      </c>
    </row>
    <row r="366" spans="1:11">
      <c r="A366" s="4" t="s">
        <v>1289</v>
      </c>
      <c r="B366" s="4" t="s">
        <v>23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'name'</v>
      </c>
      <c r="E366" s="7" t="str">
        <f>IF(VLOOKUP([Field],Columns[],4,0)&lt;&gt;0,", "&amp;IF(ISERR(SEARCH(",",VLOOKUP([Field],Columns[],4,0))),"'"&amp;VLOOKUP([Field],Columns[],4,0)&amp;"'",VLOOKUP([Field],Columns[],4,0))&amp;")",")")</f>
        <v>, '64')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-&gt;index()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$table-&gt;string('name', '64')-&gt;nullable()-&gt;index();</v>
      </c>
    </row>
    <row r="367" spans="1:11">
      <c r="A367" s="4" t="s">
        <v>1289</v>
      </c>
      <c r="B367" s="4" t="s">
        <v>24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'description'</v>
      </c>
      <c r="E367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$table-&gt;string('description', '1024')-&gt;nullable();</v>
      </c>
    </row>
    <row r="368" spans="1:11">
      <c r="A368" s="4" t="s">
        <v>1289</v>
      </c>
      <c r="B368" s="4" t="s">
        <v>44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'value'</v>
      </c>
      <c r="E368" s="7" t="str">
        <f>IF(VLOOKUP([Field],Columns[],4,0)&lt;&gt;0,", "&amp;IF(ISERR(SEARCH(",",VLOOKUP([Field],Columns[],4,0))),"'"&amp;VLOOKUP([Field],Columns[],4,0)&amp;"'",VLOOKUP([Field],Columns[],4,0))&amp;")",")")</f>
        <v>, '256')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$table-&gt;string('value', '256')-&gt;nullable();</v>
      </c>
    </row>
    <row r="369" spans="1:11">
      <c r="A369" s="4" t="s">
        <v>1289</v>
      </c>
      <c r="B369" s="4" t="s">
        <v>776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'status'</v>
      </c>
      <c r="E36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-&gt;default('Active')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0" spans="1:11">
      <c r="A370" s="4" t="s">
        <v>1289</v>
      </c>
      <c r="B370" s="4" t="s">
        <v>288</v>
      </c>
      <c r="C370" s="4" t="str">
        <f>VLOOKUP([Field],Columns[],2,0)&amp;"("</f>
        <v>audit(</v>
      </c>
      <c r="D370" s="4" t="str">
        <f>IF(VLOOKUP([Field],Columns[],3,0)&lt;&gt;"","'"&amp;VLOOKUP([Field],Columns[],3,0)&amp;"'","")</f>
        <v/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$table-&gt;audit();</v>
      </c>
    </row>
    <row r="371" spans="1:11">
      <c r="A371" s="4" t="s">
        <v>1290</v>
      </c>
      <c r="B371" s="4" t="s">
        <v>21</v>
      </c>
      <c r="C371" s="4" t="str">
        <f>VLOOKUP([Field],Columns[],2,0)&amp;"("</f>
        <v>bigIncrements(</v>
      </c>
      <c r="D371" s="4" t="str">
        <f>IF(VLOOKUP([Field],Columns[],3,0)&lt;&gt;"","'"&amp;VLOOKUP([Field],Columns[],3,0)&amp;"'","")</f>
        <v>'id'</v>
      </c>
      <c r="E371" s="7" t="str">
        <f>IF(VLOOKUP([Field],Columns[],4,0)&lt;&gt;0,", "&amp;IF(ISERR(SEARCH(",",VLOOKUP([Field],Columns[],4,0))),"'"&amp;VLOOKUP([Field],Columns[],4,0)&amp;"'",VLOOKUP([Field],Columns[],4,0))&amp;")",")")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$table-&gt;bigIncrements('id');</v>
      </c>
    </row>
    <row r="372" spans="1:11">
      <c r="A372" s="4" t="s">
        <v>1290</v>
      </c>
      <c r="B372" s="4" t="s">
        <v>900</v>
      </c>
      <c r="C372" s="4" t="str">
        <f>VLOOKUP([Field],Columns[],2,0)&amp;"("</f>
        <v>foreignCascade(</v>
      </c>
      <c r="D372" s="4" t="str">
        <f>IF(VLOOKUP([Field],Columns[],3,0)&lt;&gt;"","'"&amp;VLOOKUP([Field],Columns[],3,0)&amp;"'","")</f>
        <v>'user'</v>
      </c>
      <c r="E37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$table-&gt;foreignCascade('user', 'users');</v>
      </c>
    </row>
    <row r="373" spans="1:11">
      <c r="A373" s="4" t="s">
        <v>1290</v>
      </c>
      <c r="B373" s="4" t="s">
        <v>1293</v>
      </c>
      <c r="C373" s="4" t="str">
        <f>VLOOKUP([Field],Columns[],2,0)&amp;"("</f>
        <v>foreignCascade(</v>
      </c>
      <c r="D373" s="4" t="str">
        <f>IF(VLOOKUP([Field],Columns[],3,0)&lt;&gt;"","'"&amp;VLOOKUP([Field],Columns[],3,0)&amp;"'","")</f>
        <v>'setting'</v>
      </c>
      <c r="E373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$table-&gt;foreignCascade('setting', 'settings');</v>
      </c>
    </row>
    <row r="374" spans="1:11">
      <c r="A374" s="4" t="s">
        <v>1290</v>
      </c>
      <c r="B374" s="4" t="s">
        <v>44</v>
      </c>
      <c r="C374" s="4" t="str">
        <f>VLOOKUP([Field],Columns[],2,0)&amp;"("</f>
        <v>string(</v>
      </c>
      <c r="D374" s="4" t="str">
        <f>IF(VLOOKUP([Field],Columns[],3,0)&lt;&gt;"","'"&amp;VLOOKUP([Field],Columns[],3,0)&amp;"'","")</f>
        <v>'value'</v>
      </c>
      <c r="E374" s="7" t="str">
        <f>IF(VLOOKUP([Field],Columns[],4,0)&lt;&gt;0,", "&amp;IF(ISERR(SEARCH(",",VLOOKUP([Field],Columns[],4,0))),"'"&amp;VLOOKUP([Field],Columns[],4,0)&amp;"'",VLOOKUP([Field],Columns[],4,0))&amp;")",")")</f>
        <v>, '256')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$table-&gt;string('value', '256')-&gt;nullable();</v>
      </c>
    </row>
    <row r="375" spans="1:11">
      <c r="A375" s="4" t="s">
        <v>1290</v>
      </c>
      <c r="B375" s="4" t="s">
        <v>776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'status'</v>
      </c>
      <c r="E37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-&gt;default('Active')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6" spans="1:11">
      <c r="A376" s="4" t="s">
        <v>1290</v>
      </c>
      <c r="B376" s="4" t="s">
        <v>288</v>
      </c>
      <c r="C376" s="4" t="str">
        <f>VLOOKUP([Field],Columns[],2,0)&amp;"("</f>
        <v>audit(</v>
      </c>
      <c r="D376" s="4" t="str">
        <f>IF(VLOOKUP([Field],Columns[],3,0)&lt;&gt;"","'"&amp;VLOOKUP([Field],Columns[],3,0)&amp;"'","")</f>
        <v/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$table-&gt;audit();</v>
      </c>
    </row>
    <row r="377" spans="1:11">
      <c r="A377" s="4" t="s">
        <v>1805</v>
      </c>
      <c r="B377" s="4" t="s">
        <v>21</v>
      </c>
      <c r="C377" s="4" t="str">
        <f>VLOOKUP([Field],Columns[],2,0)&amp;"("</f>
        <v>bigIncrements(</v>
      </c>
      <c r="D377" s="4" t="str">
        <f>IF(VLOOKUP([Field],Columns[],3,0)&lt;&gt;"","'"&amp;VLOOKUP([Field],Columns[],3,0)&amp;"'","")</f>
        <v>'id'</v>
      </c>
      <c r="E377" s="7" t="str">
        <f>IF(VLOOKUP([Field],Columns[],4,0)&lt;&gt;0,", "&amp;IF(ISERR(SEARCH(",",VLOOKUP([Field],Columns[],4,0))),"'"&amp;VLOOKUP([Field],Columns[],4,0)&amp;"'",VLOOKUP([Field],Columns[],4,0))&amp;")",")")</f>
        <v>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$table-&gt;bigIncrements('id');</v>
      </c>
    </row>
    <row r="378" spans="1:11">
      <c r="A378" s="4" t="s">
        <v>1805</v>
      </c>
      <c r="B378" s="4" t="s">
        <v>848</v>
      </c>
      <c r="C378" s="4" t="str">
        <f>VLOOKUP([Field],Columns[],2,0)&amp;"("</f>
        <v>char(</v>
      </c>
      <c r="D378" s="4" t="str">
        <f>IF(VLOOKUP([Field],Columns[],3,0)&lt;&gt;"","'"&amp;VLOOKUP([Field],Columns[],3,0)&amp;"'","")</f>
        <v>'docno'</v>
      </c>
      <c r="E378" s="7" t="str">
        <f>IF(VLOOKUP([Field],Columns[],4,0)&lt;&gt;0,", "&amp;IF(ISERR(SEARCH(",",VLOOKUP([Field],Columns[],4,0))),"'"&amp;VLOOKUP([Field],Columns[],4,0)&amp;"'",VLOOKUP([Field],Columns[],4,0))&amp;")",")")</f>
        <v>, '20')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-&gt;index()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$table-&gt;char('docno', '20')-&gt;nullable()-&gt;index();</v>
      </c>
    </row>
    <row r="379" spans="1:11">
      <c r="A379" s="4" t="s">
        <v>1805</v>
      </c>
      <c r="B379" s="4" t="s">
        <v>916</v>
      </c>
      <c r="C379" s="4" t="str">
        <f>VLOOKUP([Field],Columns[],2,0)&amp;"("</f>
        <v>char(</v>
      </c>
      <c r="D379" s="4" t="str">
        <f>IF(VLOOKUP([Field],Columns[],3,0)&lt;&gt;"","'"&amp;VLOOKUP([Field],Columns[],3,0)&amp;"'","")</f>
        <v>'fycode'</v>
      </c>
      <c r="E379" s="7" t="str">
        <f>IF(VLOOKUP([Field],Columns[],4,0)&lt;&gt;0,", "&amp;IF(ISERR(SEARCH(",",VLOOKUP([Field],Columns[],4,0))),"'"&amp;VLOOKUP([Field],Columns[],4,0)&amp;"'",VLOOKUP([Field],Columns[],4,0))&amp;")",")")</f>
        <v>, '5')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-&gt;index()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$table-&gt;char('fycode', '5')-&gt;nullable()-&gt;index();</v>
      </c>
    </row>
    <row r="380" spans="1:11">
      <c r="A380" s="4" t="s">
        <v>1805</v>
      </c>
      <c r="B380" s="4" t="s">
        <v>869</v>
      </c>
      <c r="C380" s="4" t="str">
        <f>VLOOKUP([Field],Columns[],2,0)&amp;"("</f>
        <v>char(</v>
      </c>
      <c r="D380" s="4" t="str">
        <f>IF(VLOOKUP([Field],Columns[],3,0)&lt;&gt;"","'"&amp;VLOOKUP([Field],Columns[],3,0)&amp;"'","")</f>
        <v>'fncode'</v>
      </c>
      <c r="E380" s="7" t="str">
        <f>IF(VLOOKUP([Field],Columns[],4,0)&lt;&gt;0,", "&amp;IF(ISERR(SEARCH(",",VLOOKUP([Field],Columns[],4,0))),"'"&amp;VLOOKUP([Field],Columns[],4,0)&amp;"'",VLOOKUP([Field],Columns[],4,0))&amp;")",")")</f>
        <v>, '5')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-&gt;index()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$table-&gt;char('fncode', '5')-&gt;nullable()-&gt;index();</v>
      </c>
    </row>
    <row r="381" spans="1:11">
      <c r="A381" s="4" t="s">
        <v>1805</v>
      </c>
      <c r="B381" s="4" t="s">
        <v>911</v>
      </c>
      <c r="C381" s="4" t="str">
        <f>VLOOKUP([Field],Columns[],2,0)&amp;"("</f>
        <v>foreignNullable(</v>
      </c>
      <c r="D381" s="4" t="str">
        <f>IF(VLOOKUP([Field],Columns[],3,0)&lt;&gt;"","'"&amp;VLOOKUP([Field],Columns[],3,0)&amp;"'","")</f>
        <v>'user'</v>
      </c>
      <c r="E38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$table-&gt;foreignNullable('user', 'users');</v>
      </c>
    </row>
    <row r="382" spans="1:11">
      <c r="A382" s="4" t="s">
        <v>1805</v>
      </c>
      <c r="B382" s="4" t="s">
        <v>1807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'mode'</v>
      </c>
      <c r="E382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-&gt;default('Cash')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3" spans="1:11">
      <c r="A383" s="4" t="s">
        <v>1805</v>
      </c>
      <c r="B383" s="4" t="s">
        <v>963</v>
      </c>
      <c r="C383" s="4" t="str">
        <f>VLOOKUP([Field],Columns[],2,0)&amp;"("</f>
        <v>foreignNullable(</v>
      </c>
      <c r="D383" s="4" t="str">
        <f>IF(VLOOKUP([Field],Columns[],3,0)&lt;&gt;"","'"&amp;VLOOKUP([Field],Columns[],3,0)&amp;"'","")</f>
        <v>'customer'</v>
      </c>
      <c r="E38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$table-&gt;foreignNullable('customer', 'users');</v>
      </c>
    </row>
    <row r="384" spans="1:11">
      <c r="A384" s="4" t="s">
        <v>1805</v>
      </c>
      <c r="B384" s="4" t="s">
        <v>842</v>
      </c>
      <c r="C384" s="4" t="str">
        <f>VLOOKUP([Field],Columns[],2,0)&amp;"("</f>
        <v>timestamp(</v>
      </c>
      <c r="D384" s="4" t="str">
        <f>IF(VLOOKUP([Field],Columns[],3,0)&lt;&gt;"","'"&amp;VLOOKUP([Field],Columns[],3,0)&amp;"'","")</f>
        <v>'date'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-&gt;default(DB::raw('CURRENT_TIMESTAMP'))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5" spans="1:11">
      <c r="A385" s="4" t="s">
        <v>1805</v>
      </c>
      <c r="B385" s="4" t="s">
        <v>979</v>
      </c>
      <c r="C385" s="4" t="str">
        <f>VLOOKUP([Field],Columns[],2,0)&amp;"("</f>
        <v>decimal(</v>
      </c>
      <c r="D385" s="4" t="str">
        <f>IF(VLOOKUP([Field],Columns[],3,0)&lt;&gt;"","'"&amp;VLOOKUP([Field],Columns[],3,0)&amp;"'","")</f>
        <v>'amount'</v>
      </c>
      <c r="E385" s="7" t="str">
        <f>IF(VLOOKUP([Field],Columns[],4,0)&lt;&gt;0,", "&amp;IF(ISERR(SEARCH(",",VLOOKUP([Field],Columns[],4,0))),"'"&amp;VLOOKUP([Field],Columns[],4,0)&amp;"'",VLOOKUP([Field],Columns[],4,0))&amp;")",")")</f>
        <v>, 30,10)</v>
      </c>
      <c r="F385" s="4" t="str">
        <f>IF(VLOOKUP([Field],Columns[],5,0)=0,"","-&gt;"&amp;VLOOKUP([Field],Columns[],5,0))</f>
        <v>-&gt;default(0)</v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$table-&gt;decimal('amount', 30,10)-&gt;default(0);</v>
      </c>
    </row>
    <row r="386" spans="1:11">
      <c r="A386" s="4" t="s">
        <v>1805</v>
      </c>
      <c r="B386" s="5" t="s">
        <v>1810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'bank'</v>
      </c>
      <c r="E386" s="8" t="str">
        <f>IF(VLOOKUP([Field],Columns[],4,0)&lt;&gt;0,", "&amp;IF(ISERR(SEARCH(",",VLOOKUP([Field],Columns[],4,0))),"'"&amp;VLOOKUP([Field],Columns[],4,0)&amp;"'",VLOOKUP([Field],Columns[],4,0))&amp;")",")")</f>
        <v>, '60')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$table-&gt;string('bank', '60')-&gt;nullable();</v>
      </c>
    </row>
    <row r="387" spans="1:11">
      <c r="A387" s="4" t="s">
        <v>1805</v>
      </c>
      <c r="B387" s="5" t="s">
        <v>1811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'cheque'</v>
      </c>
      <c r="E387" s="8" t="str">
        <f>IF(VLOOKUP([Field],Columns[],4,0)&lt;&gt;0,", "&amp;IF(ISERR(SEARCH(",",VLOOKUP([Field],Columns[],4,0))),"'"&amp;VLOOKUP([Field],Columns[],4,0)&amp;"'",VLOOKUP([Field],Columns[],4,0))&amp;")",")")</f>
        <v>, '60')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$table-&gt;string('cheque', '60')-&gt;nullable();</v>
      </c>
    </row>
    <row r="388" spans="1:11">
      <c r="A388" s="4" t="s">
        <v>1805</v>
      </c>
      <c r="B388" s="4" t="s">
        <v>1812</v>
      </c>
      <c r="C388" s="4" t="str">
        <f>VLOOKUP([Field],Columns[],2,0)&amp;"("</f>
        <v>datetime(</v>
      </c>
      <c r="D388" s="4" t="str">
        <f>IF(VLOOKUP([Field],Columns[],3,0)&lt;&gt;"","'"&amp;VLOOKUP([Field],Columns[],3,0)&amp;"'","")</f>
        <v>'cheque_date'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-&gt;nullable()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$table-&gt;datetime('cheque_date')-&gt;nullable();</v>
      </c>
    </row>
    <row r="389" spans="1:11">
      <c r="A389" s="4" t="s">
        <v>1805</v>
      </c>
      <c r="B389" s="4" t="s">
        <v>1770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'_ref'</v>
      </c>
      <c r="E389" s="7" t="str">
        <f>IF(VLOOKUP([Field],Columns[],4,0)&lt;&gt;0,", "&amp;IF(ISERR(SEARCH(",",VLOOKUP([Field],Columns[],4,0))),"'"&amp;VLOOKUP([Field],Columns[],4,0)&amp;"'",VLOOKUP([Field],Columns[],4,0))&amp;")",")")</f>
        <v>, '30')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$table-&gt;char('_ref', '30')-&gt;nullable()-&gt;index();</v>
      </c>
    </row>
    <row r="390" spans="1:11">
      <c r="A390" s="4" t="s">
        <v>1805</v>
      </c>
      <c r="B390" s="4" t="s">
        <v>776</v>
      </c>
      <c r="C390" s="4" t="str">
        <f>VLOOKUP([Field],Columns[],2,0)&amp;"("</f>
        <v>enum(</v>
      </c>
      <c r="D390" s="4" t="str">
        <f>IF(VLOOKUP([Field],Columns[],3,0)&lt;&gt;"","'"&amp;VLOOKUP([Field],Columns[],3,0)&amp;"'","")</f>
        <v>'status'</v>
      </c>
      <c r="E39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0" s="4" t="str">
        <f>IF(VLOOKUP([Field],Columns[],5,0)=0,"","-&gt;"&amp;VLOOKUP([Field],Columns[],5,0))</f>
        <v>-&gt;nullable()</v>
      </c>
      <c r="G390" s="4" t="str">
        <f>IF(VLOOKUP([Field],Columns[],6,0)=0,"","-&gt;"&amp;VLOOKUP([Field],Columns[],6,0))</f>
        <v>-&gt;default('Active')</v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1" spans="1:11">
      <c r="A391" s="4" t="s">
        <v>1805</v>
      </c>
      <c r="B391" s="4" t="s">
        <v>288</v>
      </c>
      <c r="C391" s="5" t="str">
        <f>VLOOKUP([Field],Columns[],2,0)&amp;"("</f>
        <v>audit(</v>
      </c>
      <c r="D391" s="5" t="str">
        <f>IF(VLOOKUP([Field],Columns[],3,0)&lt;&gt;"","'"&amp;VLOOKUP([Field],Columns[],3,0)&amp;"'","")</f>
        <v/>
      </c>
      <c r="E391" s="8" t="str">
        <f>IF(VLOOKUP([Field],Columns[],4,0)&lt;&gt;0,", "&amp;IF(ISERR(SEARCH(",",VLOOKUP([Field],Columns[],4,0))),"'"&amp;VLOOKUP([Field],Columns[],4,0)&amp;"'",VLOOKUP([Field],Columns[],4,0))&amp;")",")")</f>
        <v>)</v>
      </c>
      <c r="F391" s="5" t="str">
        <f>IF(VLOOKUP([Field],Columns[],5,0)=0,"","-&gt;"&amp;VLOOKUP([Field],Columns[],5,0))</f>
        <v/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$table-&gt;audit();</v>
      </c>
    </row>
    <row r="392" spans="1:11">
      <c r="A392" s="4" t="s">
        <v>1840</v>
      </c>
      <c r="B392" s="4" t="s">
        <v>21</v>
      </c>
      <c r="C392" s="4" t="str">
        <f>VLOOKUP([Field],Columns[],2,0)&amp;"("</f>
        <v>bigIncrements(</v>
      </c>
      <c r="D392" s="4" t="str">
        <f>IF(VLOOKUP([Field],Columns[],3,0)&lt;&gt;"","'"&amp;VLOOKUP([Field],Columns[],3,0)&amp;"'","")</f>
        <v>'id'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/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$table-&gt;bigIncrements('id');</v>
      </c>
    </row>
    <row r="393" spans="1:11">
      <c r="A393" s="4" t="s">
        <v>1840</v>
      </c>
      <c r="B393" s="4" t="s">
        <v>869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'fncode'</v>
      </c>
      <c r="E393" s="7" t="str">
        <f>IF(VLOOKUP([Field],Columns[],4,0)&lt;&gt;0,", "&amp;IF(ISERR(SEARCH(",",VLOOKUP([Field],Columns[],4,0))),"'"&amp;VLOOKUP([Field],Columns[],4,0)&amp;"'",VLOOKUP([Field],Columns[],4,0))&amp;")",")")</f>
        <v>, '5')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$table-&gt;char('fncode', '5')-&gt;nullable()-&gt;index();</v>
      </c>
    </row>
    <row r="394" spans="1:11">
      <c r="A394" s="4" t="s">
        <v>1840</v>
      </c>
      <c r="B394" s="4" t="s">
        <v>911</v>
      </c>
      <c r="C394" s="4" t="str">
        <f>VLOOKUP([Field],Columns[],2,0)&amp;"("</f>
        <v>foreignNullable(</v>
      </c>
      <c r="D394" s="4" t="str">
        <f>IF(VLOOKUP([Field],Columns[],3,0)&lt;&gt;"","'"&amp;VLOOKUP([Field],Columns[],3,0)&amp;"'","")</f>
        <v>'user'</v>
      </c>
      <c r="E39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4" s="4" t="str">
        <f>IF(VLOOKUP([Field],Columns[],5,0)=0,"","-&gt;"&amp;VLOOKUP([Field],Columns[],5,0))</f>
        <v/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$table-&gt;foreignNullable('user', 'users');</v>
      </c>
    </row>
    <row r="395" spans="1:11">
      <c r="A395" s="4" t="s">
        <v>1840</v>
      </c>
      <c r="B395" s="4" t="s">
        <v>831</v>
      </c>
      <c r="C395" s="4" t="str">
        <f>VLOOKUP([Field],Columns[],2,0)&amp;"("</f>
        <v>foreignNullable(</v>
      </c>
      <c r="D395" s="4" t="str">
        <f>IF(VLOOKUP([Field],Columns[],3,0)&lt;&gt;"","'"&amp;VLOOKUP([Field],Columns[],3,0)&amp;"'","")</f>
        <v>'store'</v>
      </c>
      <c r="E3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$table-&gt;foreignNullable('store', 'stores');</v>
      </c>
    </row>
    <row r="396" spans="1:11">
      <c r="A396" s="4" t="s">
        <v>1840</v>
      </c>
      <c r="B396" s="4" t="s">
        <v>1841</v>
      </c>
      <c r="C396" s="5" t="str">
        <f>VLOOKUP([Field],Columns[],2,0)&amp;"("</f>
        <v>unsignedInteger(</v>
      </c>
      <c r="D396" s="5" t="str">
        <f>IF(VLOOKUP([Field],Columns[],3,0)&lt;&gt;"","'"&amp;VLOOKUP([Field],Columns[],3,0)&amp;"'","")</f>
        <v>'start_num'</v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>-&gt;nullable()</v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$table-&gt;unsignedInteger('start_num')-&gt;nullable();</v>
      </c>
    </row>
    <row r="397" spans="1:11">
      <c r="A397" s="4" t="s">
        <v>1840</v>
      </c>
      <c r="B397" s="4" t="s">
        <v>1842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'end_num'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$table-&gt;unsignedInteger('end_num')-&gt;nullable();</v>
      </c>
    </row>
    <row r="398" spans="1:11">
      <c r="A398" s="4" t="s">
        <v>1840</v>
      </c>
      <c r="B398" s="4" t="s">
        <v>837</v>
      </c>
      <c r="C398" s="4" t="str">
        <f>VLOOKUP([Field],Columns[],2,0)&amp;"("</f>
        <v>decimal(</v>
      </c>
      <c r="D398" s="4" t="str">
        <f>IF(VLOOKUP([Field],Columns[],3,0)&lt;&gt;"","'"&amp;VLOOKUP([Field],Columns[],3,0)&amp;"'","")</f>
        <v>'quantity'</v>
      </c>
      <c r="E398" s="7" t="str">
        <f>IF(VLOOKUP([Field],Columns[],4,0)&lt;&gt;0,", "&amp;IF(ISERR(SEARCH(",",VLOOKUP([Field],Columns[],4,0))),"'"&amp;VLOOKUP([Field],Columns[],4,0)&amp;"'",VLOOKUP([Field],Columns[],4,0))&amp;")",")")</f>
        <v>, 30,10)</v>
      </c>
      <c r="F398" s="4" t="str">
        <f>IF(VLOOKUP([Field],Columns[],5,0)=0,"","-&gt;"&amp;VLOOKUP([Field],Columns[],5,0))</f>
        <v>-&gt;default(1)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$table-&gt;decimal('quantity', 30,10)-&gt;default(1);</v>
      </c>
    </row>
    <row r="399" spans="1:11">
      <c r="A399" s="4" t="s">
        <v>1840</v>
      </c>
      <c r="B399" s="4" t="s">
        <v>1859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'current'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>-&gt;default(0)</v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$table-&gt;unsignedInteger('current')-&gt;nullable()-&gt;default(0);</v>
      </c>
    </row>
    <row r="400" spans="1:11">
      <c r="A400" s="4" t="s">
        <v>1840</v>
      </c>
      <c r="B400" s="4" t="s">
        <v>1844</v>
      </c>
      <c r="C400" s="4" t="str">
        <f>VLOOKUP([Field],Columns[],2,0)&amp;"("</f>
        <v>enum(</v>
      </c>
      <c r="D400" s="4" t="str">
        <f>IF(VLOOKUP([Field],Columns[],3,0)&lt;&gt;"","'"&amp;VLOOKUP([Field],Columns[],3,0)&amp;"'","")</f>
        <v>'progress'</v>
      </c>
      <c r="E400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>-&gt;default('Awaiting')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1" spans="1:11">
      <c r="A401" s="4" t="s">
        <v>1840</v>
      </c>
      <c r="B401" s="4" t="s">
        <v>776</v>
      </c>
      <c r="C401" s="4" t="str">
        <f>VLOOKUP([Field],Columns[],2,0)&amp;"("</f>
        <v>enum(</v>
      </c>
      <c r="D401" s="4" t="str">
        <f>IF(VLOOKUP([Field],Columns[],3,0)&lt;&gt;"","'"&amp;VLOOKUP([Field],Columns[],3,0)&amp;"'","")</f>
        <v>'status'</v>
      </c>
      <c r="E4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>-&gt;default('Active')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2" spans="1:11">
      <c r="A402" s="4" t="s">
        <v>1840</v>
      </c>
      <c r="B402" s="4" t="s">
        <v>288</v>
      </c>
      <c r="C402" s="4" t="str">
        <f>VLOOKUP([Field],Columns[],2,0)&amp;"("</f>
        <v>audit(</v>
      </c>
      <c r="D402" s="4" t="str">
        <f>IF(VLOOKUP([Field],Columns[],3,0)&lt;&gt;"","'"&amp;VLOOKUP([Field],Columns[],3,0)&amp;"'","")</f>
        <v/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/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$table-&gt;audit();</v>
      </c>
    </row>
    <row r="403" spans="1:11">
      <c r="A403" s="4" t="s">
        <v>1862</v>
      </c>
      <c r="B403" s="4" t="s">
        <v>21</v>
      </c>
      <c r="C403" s="4" t="str">
        <f>VLOOKUP([Field],Columns[],2,0)&amp;"("</f>
        <v>bigIncrements(</v>
      </c>
      <c r="D403" s="4" t="str">
        <f>IF(VLOOKUP([Field],Columns[],3,0)&lt;&gt;"","'"&amp;VLOOKUP([Field],Columns[],3,0)&amp;"'","")</f>
        <v>'id'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/>
      </c>
      <c r="G403" s="4" t="str">
        <f>IF(VLOOKUP([Field],Columns[],6,0)=0,"","-&gt;"&amp;VLOOKUP([Field],Columns[],6,0))</f>
        <v/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$table-&gt;bigIncrements('id');</v>
      </c>
    </row>
    <row r="404" spans="1:11">
      <c r="A404" s="4" t="s">
        <v>1862</v>
      </c>
      <c r="B404" s="4" t="s">
        <v>968</v>
      </c>
      <c r="C404" s="4" t="str">
        <f>VLOOKUP([Field],Columns[],2,0)&amp;"("</f>
        <v>foreignNullable(</v>
      </c>
      <c r="D404" s="4" t="str">
        <f>IF(VLOOKUP([Field],Columns[],3,0)&lt;&gt;"","'"&amp;VLOOKUP([Field],Columns[],3,0)&amp;"'","")</f>
        <v>'so'</v>
      </c>
      <c r="E404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4" s="4" t="str">
        <f>IF(VLOOKUP([Field],Columns[],5,0)=0,"","-&gt;"&amp;VLOOKUP([Field],Columns[],5,0))</f>
        <v/>
      </c>
      <c r="G404" s="4" t="str">
        <f>IF(VLOOKUP([Field],Columns[],6,0)=0,"","-&gt;"&amp;VLOOKUP([Field],Columns[],6,0))</f>
        <v/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$table-&gt;foreignNullable('so', 'sales_order');</v>
      </c>
    </row>
    <row r="405" spans="1:11">
      <c r="A405" s="4" t="s">
        <v>1862</v>
      </c>
      <c r="B405" s="4" t="s">
        <v>832</v>
      </c>
      <c r="C405" s="4" t="str">
        <f>VLOOKUP([Field],Columns[],2,0)&amp;"("</f>
        <v>foreignNullable(</v>
      </c>
      <c r="D405" s="4" t="str">
        <f>IF(VLOOKUP([Field],Columns[],3,0)&lt;&gt;"","'"&amp;VLOOKUP([Field],Columns[],3,0)&amp;"'","")</f>
        <v>'product'</v>
      </c>
      <c r="E4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5" s="4" t="str">
        <f>IF(VLOOKUP([Field],Columns[],5,0)=0,"","-&gt;"&amp;VLOOKUP([Field],Columns[],5,0))</f>
        <v/>
      </c>
      <c r="G405" s="4" t="str">
        <f>IF(VLOOKUP([Field],Columns[],6,0)=0,"","-&gt;"&amp;VLOOKUP([Field],Columns[],6,0))</f>
        <v/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$table-&gt;foreignNullable('product', 'products');</v>
      </c>
    </row>
    <row r="406" spans="1:11">
      <c r="A406" s="4" t="s">
        <v>1862</v>
      </c>
      <c r="B406" s="4" t="s">
        <v>837</v>
      </c>
      <c r="C406" s="4" t="str">
        <f>VLOOKUP([Field],Columns[],2,0)&amp;"("</f>
        <v>decimal(</v>
      </c>
      <c r="D406" s="4" t="str">
        <f>IF(VLOOKUP([Field],Columns[],3,0)&lt;&gt;"","'"&amp;VLOOKUP([Field],Columns[],3,0)&amp;"'","")</f>
        <v>'quantity'</v>
      </c>
      <c r="E406" s="7" t="str">
        <f>IF(VLOOKUP([Field],Columns[],4,0)&lt;&gt;0,", "&amp;IF(ISERR(SEARCH(",",VLOOKUP([Field],Columns[],4,0))),"'"&amp;VLOOKUP([Field],Columns[],4,0)&amp;"'",VLOOKUP([Field],Columns[],4,0))&amp;")",")")</f>
        <v>, 30,10)</v>
      </c>
      <c r="F406" s="4" t="str">
        <f>IF(VLOOKUP([Field],Columns[],5,0)=0,"","-&gt;"&amp;VLOOKUP([Field],Columns[],5,0))</f>
        <v>-&gt;default(1)</v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$table-&gt;decimal('quantity', 30,10)-&gt;default(1);</v>
      </c>
    </row>
    <row r="407" spans="1:11">
      <c r="A407" s="4" t="s">
        <v>1862</v>
      </c>
      <c r="B407" s="4" t="s">
        <v>1863</v>
      </c>
      <c r="C407" s="4" t="str">
        <f>VLOOKUP([Field],Columns[],2,0)&amp;"("</f>
        <v>foreignNullable(</v>
      </c>
      <c r="D407" s="4" t="str">
        <f>IF(VLOOKUP([Field],Columns[],3,0)&lt;&gt;"","'"&amp;VLOOKUP([Field],Columns[],3,0)&amp;"'","")</f>
        <v>'transaction'</v>
      </c>
      <c r="E40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$table-&gt;foreignNullable('transaction', 'transactions');</v>
      </c>
    </row>
    <row r="408" spans="1:11">
      <c r="A408" s="4" t="s">
        <v>1862</v>
      </c>
      <c r="B408" s="4" t="s">
        <v>1864</v>
      </c>
      <c r="C408" s="4" t="str">
        <f>VLOOKUP([Field],Columns[],2,0)&amp;"("</f>
        <v>decimal(</v>
      </c>
      <c r="D408" s="4" t="str">
        <f>IF(VLOOKUP([Field],Columns[],3,0)&lt;&gt;"","'"&amp;VLOOKUP([Field],Columns[],3,0)&amp;"'","")</f>
        <v>'sale_quantity'</v>
      </c>
      <c r="E408" s="7" t="str">
        <f>IF(VLOOKUP([Field],Columns[],4,0)&lt;&gt;0,", "&amp;IF(ISERR(SEARCH(",",VLOOKUP([Field],Columns[],4,0))),"'"&amp;VLOOKUP([Field],Columns[],4,0)&amp;"'",VLOOKUP([Field],Columns[],4,0))&amp;")",")")</f>
        <v>, 30,10)</v>
      </c>
      <c r="F408" s="4" t="str">
        <f>IF(VLOOKUP([Field],Columns[],5,0)=0,"","-&gt;"&amp;VLOOKUP([Field],Columns[],5,0))</f>
        <v>-&gt;default(0)</v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$table-&gt;decimal('sale_quantity', 30,10)-&gt;default(0);</v>
      </c>
    </row>
    <row r="409" spans="1:11">
      <c r="A409" s="4" t="s">
        <v>1862</v>
      </c>
      <c r="B409" s="4" t="s">
        <v>288</v>
      </c>
      <c r="C409" s="4" t="str">
        <f>VLOOKUP([Field],Columns[],2,0)&amp;"("</f>
        <v>audit(</v>
      </c>
      <c r="D409" s="4" t="str">
        <f>IF(VLOOKUP([Field],Columns[],3,0)&lt;&gt;"","'"&amp;VLOOKUP([Field],Columns[],3,0)&amp;"'","")</f>
        <v/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5" priority="8"/>
  </conditionalFormatting>
  <conditionalFormatting sqref="B339">
    <cfRule type="duplicateValues" dxfId="454" priority="7"/>
  </conditionalFormatting>
  <conditionalFormatting sqref="B157:B158">
    <cfRule type="duplicateValues" dxfId="453" priority="6"/>
  </conditionalFormatting>
  <conditionalFormatting sqref="B112:B115">
    <cfRule type="duplicateValues" dxfId="452" priority="4"/>
  </conditionalFormatting>
  <conditionalFormatting sqref="B383">
    <cfRule type="duplicateValues" dxfId="451" priority="3"/>
  </conditionalFormatting>
  <conditionalFormatting sqref="B396:B397">
    <cfRule type="duplicateValues" dxfId="450" priority="2"/>
  </conditionalFormatting>
  <conditionalFormatting sqref="B396:B397">
    <cfRule type="duplicateValues" dxfId="449" priority="1"/>
  </conditionalFormatting>
  <dataValidations count="2">
    <dataValidation type="list" allowBlank="1" showInputMessage="1" showErrorMessage="1" sqref="B2:B409">
      <formula1>AvailableFields</formula1>
    </dataValidation>
    <dataValidation type="list" allowBlank="1" showInputMessage="1" showErrorMessage="1" sqref="A2:A40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1796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1795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1861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8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1323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\Milestone\SS\Model\Setting::truncate()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TableData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[[TRCode]:[15]]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\Milestone\SS\Model\Setting::truncate()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'SALESB2CFNCODE', </v>
      </c>
      <c r="E9" s="50" t="str">
        <f t="shared" ca="1" si="2"/>
        <v xml:space="preserve">'description' =&gt; 'Function code used in sales form', </v>
      </c>
      <c r="F9" s="50" t="str">
        <f t="shared" ca="1" si="2"/>
        <v xml:space="preserve">'value' =&gt; 'SL1',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'SALESB2BFNCODE', </v>
      </c>
      <c r="E10" s="50" t="str">
        <f t="shared" ca="1" si="2"/>
        <v xml:space="preserve">'description' =&gt; 'Function code used in sales form B2C', </v>
      </c>
      <c r="F10" s="50" t="str">
        <f t="shared" ca="1" si="2"/>
        <v xml:space="preserve">'value' =&gt; 'SL2',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'SALESRETURNFNCODE', </v>
      </c>
      <c r="E11" s="50" t="str">
        <f t="shared" ca="1" si="2"/>
        <v xml:space="preserve">'description' =&gt; 'Function code used in sales return form', </v>
      </c>
      <c r="F11" s="50" t="str">
        <f t="shared" ca="1" si="2"/>
        <v xml:space="preserve">'value' =&gt; 'SR1',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'SALESORDERFNCODE', </v>
      </c>
      <c r="E12" s="50" t="str">
        <f t="shared" ca="1" si="2"/>
        <v xml:space="preserve">'description' =&gt; 'Function code used in sales order form', </v>
      </c>
      <c r="F12" s="50" t="str">
        <f t="shared" ca="1" si="2"/>
        <v xml:space="preserve">'value' =&gt; 'SO1',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'CASHRECEIPTFNCODE', </v>
      </c>
      <c r="E13" s="50" t="str">
        <f t="shared" ca="1" si="2"/>
        <v xml:space="preserve">'description' =&gt; 'Function code used in cash receipt form', </v>
      </c>
      <c r="F13" s="50" t="str">
        <f t="shared" ca="1" si="2"/>
        <v xml:space="preserve">'value' =&gt; 'CR1',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'CHEQUERECEIPTFNCODE', </v>
      </c>
      <c r="E14" s="50" t="str">
        <f t="shared" ca="1" si="2"/>
        <v xml:space="preserve">'description' =&gt; 'Function code used in cheque receipt form', </v>
      </c>
      <c r="F14" s="50" t="str">
        <f t="shared" ca="1" si="2"/>
        <v xml:space="preserve">'value' =&gt; 'BR1',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'STOCKTRANSFERINFNCODE', </v>
      </c>
      <c r="E15" s="50" t="str">
        <f t="shared" ca="1" si="2"/>
        <v xml:space="preserve">'description' =&gt; 'Function code used in stock transfer IN form', </v>
      </c>
      <c r="F15" s="50" t="str">
        <f t="shared" ca="1" si="2"/>
        <v xml:space="preserve">'value' =&gt; 'MT1',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'STOCKTRANSFEROUTFNCODE', </v>
      </c>
      <c r="E16" s="50" t="str">
        <f t="shared" ca="1" si="2"/>
        <v xml:space="preserve">'description' =&gt; 'Function code used in stock transfer OUT form', </v>
      </c>
      <c r="F16" s="50" t="str">
        <f t="shared" ca="1" si="2"/>
        <v xml:space="preserve">'value' =&gt; 'MT2',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>\DB::statement('set foreign_key_checks = ' . $_);</v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topLeftCell="F19" workbookViewId="0">
      <selection activeCell="M32" sqref="M32:M3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1853</v>
      </c>
      <c r="G32" s="4" t="s">
        <v>1853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1854</v>
      </c>
      <c r="F33" s="4" t="s">
        <v>1855</v>
      </c>
      <c r="G33" s="4" t="s">
        <v>1855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J1" workbookViewId="0">
      <selection activeCell="Q9" sqref="Q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1856</v>
      </c>
      <c r="V8" s="4" t="s">
        <v>1857</v>
      </c>
      <c r="W8" s="4" t="s">
        <v>1858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8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2019-07-03T03:17:10Z</dcterms:modified>
</cp:coreProperties>
</file>