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152" i="3"/>
  <c r="D152"/>
  <c r="E152"/>
  <c r="F152"/>
  <c r="G152"/>
  <c r="H152"/>
  <c r="I152"/>
  <c r="J152"/>
  <c r="C148"/>
  <c r="D148"/>
  <c r="E148"/>
  <c r="F148"/>
  <c r="G148"/>
  <c r="H148"/>
  <c r="I148"/>
  <c r="J148"/>
  <c r="B52" i="1"/>
  <c r="F52" s="1"/>
  <c r="C52"/>
  <c r="D52"/>
  <c r="E52"/>
  <c r="I52" s="1"/>
  <c r="C73" i="3"/>
  <c r="D73"/>
  <c r="E73"/>
  <c r="F73"/>
  <c r="G73"/>
  <c r="H73"/>
  <c r="I73"/>
  <c r="J73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C151" i="3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7"/>
  <c r="D147"/>
  <c r="E147"/>
  <c r="F147"/>
  <c r="G147"/>
  <c r="H147"/>
  <c r="I147"/>
  <c r="J147"/>
  <c r="C146"/>
  <c r="D146"/>
  <c r="E146"/>
  <c r="F146"/>
  <c r="G146"/>
  <c r="H146"/>
  <c r="I146"/>
  <c r="J146"/>
  <c r="C36"/>
  <c r="D36"/>
  <c r="E36"/>
  <c r="F36"/>
  <c r="G36"/>
  <c r="H36"/>
  <c r="I36"/>
  <c r="J36"/>
  <c r="C33"/>
  <c r="D33"/>
  <c r="E33"/>
  <c r="F33"/>
  <c r="G33"/>
  <c r="H33"/>
  <c r="I33"/>
  <c r="J33"/>
  <c r="C24"/>
  <c r="C25"/>
  <c r="C26"/>
  <c r="C27"/>
  <c r="C28"/>
  <c r="D24"/>
  <c r="D25"/>
  <c r="D26"/>
  <c r="D27"/>
  <c r="D28"/>
  <c r="E24"/>
  <c r="E25"/>
  <c r="E26"/>
  <c r="E27"/>
  <c r="E28"/>
  <c r="F24"/>
  <c r="F25"/>
  <c r="F26"/>
  <c r="F27"/>
  <c r="F28"/>
  <c r="G24"/>
  <c r="G25"/>
  <c r="G26"/>
  <c r="G27"/>
  <c r="G28"/>
  <c r="H24"/>
  <c r="H25"/>
  <c r="H26"/>
  <c r="H27"/>
  <c r="H28"/>
  <c r="I24"/>
  <c r="I25"/>
  <c r="I26"/>
  <c r="I27"/>
  <c r="I28"/>
  <c r="J24"/>
  <c r="J25"/>
  <c r="J26"/>
  <c r="J27"/>
  <c r="J28"/>
  <c r="B50" i="1"/>
  <c r="F50" s="1"/>
  <c r="C50"/>
  <c r="E50" s="1"/>
  <c r="D50"/>
  <c r="B66"/>
  <c r="F66" s="1"/>
  <c r="C66"/>
  <c r="E66" s="1"/>
  <c r="D66"/>
  <c r="H66"/>
  <c r="C145" i="3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2"/>
  <c r="D142"/>
  <c r="E142"/>
  <c r="F142"/>
  <c r="G142"/>
  <c r="H142"/>
  <c r="I142"/>
  <c r="J142"/>
  <c r="C141"/>
  <c r="D141"/>
  <c r="E141"/>
  <c r="F141"/>
  <c r="G141"/>
  <c r="H141"/>
  <c r="I141"/>
  <c r="J141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15"/>
  <c r="C116"/>
  <c r="C117"/>
  <c r="D115"/>
  <c r="D116"/>
  <c r="D117"/>
  <c r="E115"/>
  <c r="E116"/>
  <c r="E117"/>
  <c r="F115"/>
  <c r="F116"/>
  <c r="F117"/>
  <c r="G115"/>
  <c r="G116"/>
  <c r="G117"/>
  <c r="H115"/>
  <c r="H116"/>
  <c r="H117"/>
  <c r="I115"/>
  <c r="I116"/>
  <c r="I117"/>
  <c r="J115"/>
  <c r="J116"/>
  <c r="J117"/>
  <c r="C131"/>
  <c r="D131"/>
  <c r="E131"/>
  <c r="F131"/>
  <c r="G131"/>
  <c r="H131"/>
  <c r="I131"/>
  <c r="J131"/>
  <c r="C130"/>
  <c r="D130"/>
  <c r="E130"/>
  <c r="F130"/>
  <c r="G130"/>
  <c r="H130"/>
  <c r="I130"/>
  <c r="J130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5"/>
  <c r="D125"/>
  <c r="E125"/>
  <c r="F125"/>
  <c r="G125"/>
  <c r="H125"/>
  <c r="I125"/>
  <c r="J125"/>
  <c r="C124"/>
  <c r="D124"/>
  <c r="E124"/>
  <c r="F124"/>
  <c r="G124"/>
  <c r="H124"/>
  <c r="I124"/>
  <c r="J124"/>
  <c r="C123"/>
  <c r="D123"/>
  <c r="E123"/>
  <c r="F123"/>
  <c r="G123"/>
  <c r="H123"/>
  <c r="I123"/>
  <c r="J123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4"/>
  <c r="D114"/>
  <c r="E114"/>
  <c r="F114"/>
  <c r="G114"/>
  <c r="H114"/>
  <c r="I114"/>
  <c r="J114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74"/>
  <c r="C75"/>
  <c r="C76"/>
  <c r="C77"/>
  <c r="D74"/>
  <c r="D75"/>
  <c r="D76"/>
  <c r="D77"/>
  <c r="E74"/>
  <c r="E75"/>
  <c r="E76"/>
  <c r="E77"/>
  <c r="F74"/>
  <c r="F75"/>
  <c r="F76"/>
  <c r="F77"/>
  <c r="G74"/>
  <c r="G75"/>
  <c r="G76"/>
  <c r="G77"/>
  <c r="H74"/>
  <c r="H75"/>
  <c r="H76"/>
  <c r="H77"/>
  <c r="I74"/>
  <c r="I75"/>
  <c r="I76"/>
  <c r="I77"/>
  <c r="J74"/>
  <c r="J75"/>
  <c r="J76"/>
  <c r="J77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94"/>
  <c r="C95"/>
  <c r="C96"/>
  <c r="C97"/>
  <c r="D94"/>
  <c r="D95"/>
  <c r="D96"/>
  <c r="D97"/>
  <c r="E94"/>
  <c r="E95"/>
  <c r="E96"/>
  <c r="E97"/>
  <c r="F94"/>
  <c r="F95"/>
  <c r="F96"/>
  <c r="F97"/>
  <c r="G94"/>
  <c r="G95"/>
  <c r="G96"/>
  <c r="G97"/>
  <c r="H94"/>
  <c r="H95"/>
  <c r="H96"/>
  <c r="H97"/>
  <c r="I94"/>
  <c r="I95"/>
  <c r="I96"/>
  <c r="I97"/>
  <c r="J94"/>
  <c r="J95"/>
  <c r="J96"/>
  <c r="J97"/>
  <c r="B58" i="1"/>
  <c r="H58" s="1"/>
  <c r="C58"/>
  <c r="E58" s="1"/>
  <c r="D58"/>
  <c r="C106" i="3"/>
  <c r="D106"/>
  <c r="E106"/>
  <c r="F106"/>
  <c r="G106"/>
  <c r="H106"/>
  <c r="I106"/>
  <c r="J106"/>
  <c r="K152" l="1"/>
  <c r="K148"/>
  <c r="H52" i="1"/>
  <c r="J52"/>
  <c r="G52"/>
  <c r="K73" i="3"/>
  <c r="K151"/>
  <c r="K150"/>
  <c r="K149"/>
  <c r="K147"/>
  <c r="K146"/>
  <c r="K24"/>
  <c r="K36"/>
  <c r="K33"/>
  <c r="K27"/>
  <c r="K28"/>
  <c r="K25"/>
  <c r="K26"/>
  <c r="H50" i="1"/>
  <c r="I50"/>
  <c r="J50"/>
  <c r="G50"/>
  <c r="J66"/>
  <c r="I66"/>
  <c r="G66"/>
  <c r="K145" i="3"/>
  <c r="K144"/>
  <c r="K143"/>
  <c r="K141"/>
  <c r="K142"/>
  <c r="K136"/>
  <c r="K140"/>
  <c r="K139"/>
  <c r="K138"/>
  <c r="K137"/>
  <c r="K135"/>
  <c r="K134"/>
  <c r="K133"/>
  <c r="K131"/>
  <c r="K132"/>
  <c r="K117"/>
  <c r="K116"/>
  <c r="K115"/>
  <c r="K130"/>
  <c r="K129"/>
  <c r="K127"/>
  <c r="K128"/>
  <c r="K126"/>
  <c r="K124"/>
  <c r="K125"/>
  <c r="K123"/>
  <c r="K122"/>
  <c r="K121"/>
  <c r="K120"/>
  <c r="K119"/>
  <c r="K118"/>
  <c r="K114"/>
  <c r="K113"/>
  <c r="K112"/>
  <c r="K111"/>
  <c r="K110"/>
  <c r="K109"/>
  <c r="K77"/>
  <c r="K74"/>
  <c r="K76"/>
  <c r="K75"/>
  <c r="K108"/>
  <c r="K94"/>
  <c r="K107"/>
  <c r="K95"/>
  <c r="K106"/>
  <c r="K97"/>
  <c r="K96"/>
  <c r="I58" i="1"/>
  <c r="G58"/>
  <c r="J58"/>
  <c r="F58"/>
  <c r="C105" i="3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90"/>
  <c r="C91"/>
  <c r="C92"/>
  <c r="C93"/>
  <c r="D90"/>
  <c r="D91"/>
  <c r="D92"/>
  <c r="D93"/>
  <c r="E90"/>
  <c r="E91"/>
  <c r="E92"/>
  <c r="E93"/>
  <c r="F90"/>
  <c r="F91"/>
  <c r="F92"/>
  <c r="F93"/>
  <c r="G90"/>
  <c r="G91"/>
  <c r="G92"/>
  <c r="G93"/>
  <c r="H90"/>
  <c r="H91"/>
  <c r="H92"/>
  <c r="H93"/>
  <c r="I90"/>
  <c r="I91"/>
  <c r="I92"/>
  <c r="I93"/>
  <c r="J90"/>
  <c r="J91"/>
  <c r="J92"/>
  <c r="J93"/>
  <c r="B57" i="1"/>
  <c r="H57" s="1"/>
  <c r="C57"/>
  <c r="E57" s="1"/>
  <c r="I57" s="1"/>
  <c r="D5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9"/>
  <c r="E30"/>
  <c r="E31"/>
  <c r="E32"/>
  <c r="E34"/>
  <c r="E35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8"/>
  <c r="E79"/>
  <c r="E80"/>
  <c r="E81"/>
  <c r="E82"/>
  <c r="E83"/>
  <c r="E84"/>
  <c r="E85"/>
  <c r="E86"/>
  <c r="C86"/>
  <c r="D86"/>
  <c r="F86"/>
  <c r="G86"/>
  <c r="H86"/>
  <c r="I86"/>
  <c r="J86"/>
  <c r="C85"/>
  <c r="D85"/>
  <c r="F85"/>
  <c r="G85"/>
  <c r="H85"/>
  <c r="I85"/>
  <c r="J85"/>
  <c r="C84"/>
  <c r="D84"/>
  <c r="F84"/>
  <c r="G84"/>
  <c r="H84"/>
  <c r="I84"/>
  <c r="J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48"/>
  <c r="C49"/>
  <c r="C50"/>
  <c r="D48"/>
  <c r="D49"/>
  <c r="D50"/>
  <c r="F48"/>
  <c r="F49"/>
  <c r="F50"/>
  <c r="G48"/>
  <c r="G49"/>
  <c r="G50"/>
  <c r="H48"/>
  <c r="H49"/>
  <c r="H50"/>
  <c r="I48"/>
  <c r="I49"/>
  <c r="I50"/>
  <c r="J48"/>
  <c r="J49"/>
  <c r="J50"/>
  <c r="C72"/>
  <c r="D72"/>
  <c r="F72"/>
  <c r="G72"/>
  <c r="H72"/>
  <c r="I72"/>
  <c r="J72"/>
  <c r="C71"/>
  <c r="D71"/>
  <c r="F71"/>
  <c r="G71"/>
  <c r="H71"/>
  <c r="I71"/>
  <c r="J71"/>
  <c r="C61"/>
  <c r="C62"/>
  <c r="C63"/>
  <c r="C64"/>
  <c r="C65"/>
  <c r="C66"/>
  <c r="C67"/>
  <c r="C68"/>
  <c r="C69"/>
  <c r="C70"/>
  <c r="D61"/>
  <c r="D62"/>
  <c r="D63"/>
  <c r="D64"/>
  <c r="D65"/>
  <c r="D66"/>
  <c r="D67"/>
  <c r="D68"/>
  <c r="D69"/>
  <c r="D70"/>
  <c r="F61"/>
  <c r="F62"/>
  <c r="F63"/>
  <c r="F64"/>
  <c r="F65"/>
  <c r="F66"/>
  <c r="F67"/>
  <c r="F68"/>
  <c r="F69"/>
  <c r="F70"/>
  <c r="G61"/>
  <c r="G62"/>
  <c r="G63"/>
  <c r="G64"/>
  <c r="G65"/>
  <c r="G66"/>
  <c r="G67"/>
  <c r="G68"/>
  <c r="G69"/>
  <c r="G70"/>
  <c r="H61"/>
  <c r="H62"/>
  <c r="H63"/>
  <c r="H64"/>
  <c r="H65"/>
  <c r="H66"/>
  <c r="H67"/>
  <c r="H68"/>
  <c r="H69"/>
  <c r="H70"/>
  <c r="I61"/>
  <c r="I62"/>
  <c r="I63"/>
  <c r="I64"/>
  <c r="I65"/>
  <c r="I66"/>
  <c r="I67"/>
  <c r="I68"/>
  <c r="I69"/>
  <c r="I70"/>
  <c r="J61"/>
  <c r="J62"/>
  <c r="J63"/>
  <c r="J64"/>
  <c r="J65"/>
  <c r="J66"/>
  <c r="J67"/>
  <c r="J68"/>
  <c r="J69"/>
  <c r="J70"/>
  <c r="C51"/>
  <c r="C52"/>
  <c r="C53"/>
  <c r="C54"/>
  <c r="C55"/>
  <c r="C56"/>
  <c r="C57"/>
  <c r="C58"/>
  <c r="C59"/>
  <c r="C60"/>
  <c r="D51"/>
  <c r="D52"/>
  <c r="D53"/>
  <c r="D54"/>
  <c r="D55"/>
  <c r="D56"/>
  <c r="D57"/>
  <c r="D58"/>
  <c r="D59"/>
  <c r="D60"/>
  <c r="F51"/>
  <c r="F52"/>
  <c r="F53"/>
  <c r="F54"/>
  <c r="F55"/>
  <c r="F56"/>
  <c r="F57"/>
  <c r="F58"/>
  <c r="F59"/>
  <c r="F60"/>
  <c r="G51"/>
  <c r="G52"/>
  <c r="G53"/>
  <c r="G54"/>
  <c r="G55"/>
  <c r="G56"/>
  <c r="G57"/>
  <c r="G58"/>
  <c r="G59"/>
  <c r="G60"/>
  <c r="H51"/>
  <c r="H52"/>
  <c r="H53"/>
  <c r="H54"/>
  <c r="H55"/>
  <c r="H56"/>
  <c r="H57"/>
  <c r="H58"/>
  <c r="H59"/>
  <c r="H60"/>
  <c r="I51"/>
  <c r="I52"/>
  <c r="I53"/>
  <c r="I54"/>
  <c r="I55"/>
  <c r="I56"/>
  <c r="I57"/>
  <c r="I58"/>
  <c r="I59"/>
  <c r="I60"/>
  <c r="J51"/>
  <c r="J52"/>
  <c r="J53"/>
  <c r="J54"/>
  <c r="J55"/>
  <c r="J56"/>
  <c r="J57"/>
  <c r="J58"/>
  <c r="J59"/>
  <c r="J60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6"/>
  <c r="D6"/>
  <c r="F6"/>
  <c r="G6"/>
  <c r="H6"/>
  <c r="I6"/>
  <c r="J6"/>
  <c r="C2"/>
  <c r="C3"/>
  <c r="C4"/>
  <c r="C5"/>
  <c r="D2"/>
  <c r="D3"/>
  <c r="D4"/>
  <c r="D5"/>
  <c r="F2"/>
  <c r="F3"/>
  <c r="F4"/>
  <c r="F5"/>
  <c r="G2"/>
  <c r="G3"/>
  <c r="G4"/>
  <c r="G5"/>
  <c r="H2"/>
  <c r="H3"/>
  <c r="H4"/>
  <c r="H5"/>
  <c r="I2"/>
  <c r="I3"/>
  <c r="I4"/>
  <c r="I5"/>
  <c r="J2"/>
  <c r="J3"/>
  <c r="J4"/>
  <c r="J5"/>
  <c r="B46" i="1"/>
  <c r="H46" s="1"/>
  <c r="C46"/>
  <c r="E46" s="1"/>
  <c r="I46" s="1"/>
  <c r="D46"/>
  <c r="C35" i="3"/>
  <c r="D35"/>
  <c r="F35"/>
  <c r="G35"/>
  <c r="H35"/>
  <c r="I35"/>
  <c r="J35"/>
  <c r="C30"/>
  <c r="D30"/>
  <c r="F30"/>
  <c r="G30"/>
  <c r="H30"/>
  <c r="I30"/>
  <c r="J30"/>
  <c r="C34"/>
  <c r="D34"/>
  <c r="F34"/>
  <c r="G34"/>
  <c r="H34"/>
  <c r="I34"/>
  <c r="J34"/>
  <c r="C32"/>
  <c r="D32"/>
  <c r="F32"/>
  <c r="G32"/>
  <c r="H32"/>
  <c r="I32"/>
  <c r="J32"/>
  <c r="C31"/>
  <c r="D31"/>
  <c r="F31"/>
  <c r="G31"/>
  <c r="H31"/>
  <c r="I31"/>
  <c r="J31"/>
  <c r="C29"/>
  <c r="D29"/>
  <c r="F29"/>
  <c r="G29"/>
  <c r="H29"/>
  <c r="I29"/>
  <c r="J29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K105" l="1"/>
  <c r="K104"/>
  <c r="K103"/>
  <c r="K102"/>
  <c r="K91"/>
  <c r="K93"/>
  <c r="K90"/>
  <c r="K92"/>
  <c r="J57" i="1"/>
  <c r="F57"/>
  <c r="G57"/>
  <c r="K101" i="3"/>
  <c r="K100"/>
  <c r="K99"/>
  <c r="K98"/>
  <c r="K89"/>
  <c r="K88"/>
  <c r="K87"/>
  <c r="K86"/>
  <c r="K85"/>
  <c r="K84"/>
  <c r="K83"/>
  <c r="K82"/>
  <c r="K81"/>
  <c r="K80"/>
  <c r="K79"/>
  <c r="K78"/>
  <c r="K48"/>
  <c r="K50"/>
  <c r="K49"/>
  <c r="K72"/>
  <c r="K71"/>
  <c r="K69"/>
  <c r="K65"/>
  <c r="K64"/>
  <c r="K70"/>
  <c r="K61"/>
  <c r="K66"/>
  <c r="K67"/>
  <c r="K63"/>
  <c r="K68"/>
  <c r="K62"/>
  <c r="K59"/>
  <c r="K54"/>
  <c r="K51"/>
  <c r="K52"/>
  <c r="K55"/>
  <c r="K57"/>
  <c r="K56"/>
  <c r="K58"/>
  <c r="K53"/>
  <c r="K60"/>
  <c r="K47"/>
  <c r="K46"/>
  <c r="K44"/>
  <c r="K45"/>
  <c r="K43"/>
  <c r="K42"/>
  <c r="K41"/>
  <c r="K40"/>
  <c r="K39"/>
  <c r="K38"/>
  <c r="K37"/>
  <c r="K4"/>
  <c r="K6"/>
  <c r="K3"/>
  <c r="K2"/>
  <c r="K5"/>
  <c r="F46" i="1"/>
  <c r="J46"/>
  <c r="G46"/>
  <c r="K35" i="3"/>
  <c r="K30"/>
  <c r="K34"/>
  <c r="K32"/>
  <c r="K31"/>
  <c r="K29"/>
  <c r="K23"/>
  <c r="K22"/>
  <c r="K21"/>
  <c r="K20"/>
  <c r="K19"/>
  <c r="K18"/>
  <c r="C17"/>
  <c r="D17"/>
  <c r="F17"/>
  <c r="G17"/>
  <c r="H17"/>
  <c r="I17"/>
  <c r="J17"/>
  <c r="C16"/>
  <c r="D16"/>
  <c r="F16"/>
  <c r="G16"/>
  <c r="H16"/>
  <c r="I16"/>
  <c r="J16"/>
  <c r="K17" l="1"/>
  <c r="K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B65" i="1"/>
  <c r="H65" s="1"/>
  <c r="C65"/>
  <c r="E65" s="1"/>
  <c r="I65" s="1"/>
  <c r="D65"/>
  <c r="B64"/>
  <c r="H64" s="1"/>
  <c r="C64"/>
  <c r="E64" s="1"/>
  <c r="I64" s="1"/>
  <c r="D64"/>
  <c r="B63"/>
  <c r="H63" s="1"/>
  <c r="C63"/>
  <c r="E63" s="1"/>
  <c r="I63" s="1"/>
  <c r="D63"/>
  <c r="B62"/>
  <c r="H62" s="1"/>
  <c r="C62"/>
  <c r="E62" s="1"/>
  <c r="I62" s="1"/>
  <c r="D62"/>
  <c r="B61"/>
  <c r="F61" s="1"/>
  <c r="C61"/>
  <c r="E61" s="1"/>
  <c r="D61"/>
  <c r="B60"/>
  <c r="H60" s="1"/>
  <c r="C60"/>
  <c r="E60" s="1"/>
  <c r="D60"/>
  <c r="B59"/>
  <c r="F59" s="1"/>
  <c r="C59"/>
  <c r="E59" s="1"/>
  <c r="I59" s="1"/>
  <c r="D59"/>
  <c r="B56"/>
  <c r="H56" s="1"/>
  <c r="C56"/>
  <c r="E56" s="1"/>
  <c r="D56"/>
  <c r="B55"/>
  <c r="F55" s="1"/>
  <c r="C55"/>
  <c r="E55" s="1"/>
  <c r="I55" s="1"/>
  <c r="D55"/>
  <c r="B54"/>
  <c r="H54" s="1"/>
  <c r="C54"/>
  <c r="E54" s="1"/>
  <c r="I54" s="1"/>
  <c r="D54"/>
  <c r="B53"/>
  <c r="H53" s="1"/>
  <c r="C53"/>
  <c r="E53" s="1"/>
  <c r="D53"/>
  <c r="B51"/>
  <c r="H51" s="1"/>
  <c r="C51"/>
  <c r="E51" s="1"/>
  <c r="D51"/>
  <c r="B49"/>
  <c r="H49" s="1"/>
  <c r="C49"/>
  <c r="E49" s="1"/>
  <c r="I49" s="1"/>
  <c r="D49"/>
  <c r="D47"/>
  <c r="D48"/>
  <c r="B48"/>
  <c r="H48" s="1"/>
  <c r="C48"/>
  <c r="E48" s="1"/>
  <c r="I48" s="1"/>
  <c r="K15" i="3" l="1"/>
  <c r="K14"/>
  <c r="K13"/>
  <c r="K12"/>
  <c r="K11"/>
  <c r="K10"/>
  <c r="K9"/>
  <c r="K8"/>
  <c r="K7"/>
  <c r="J65" i="1"/>
  <c r="F65"/>
  <c r="J64"/>
  <c r="G65"/>
  <c r="F64"/>
  <c r="J63"/>
  <c r="G64"/>
  <c r="F63"/>
  <c r="G63"/>
  <c r="J62"/>
  <c r="F62"/>
  <c r="G62"/>
  <c r="I61"/>
  <c r="G61"/>
  <c r="J61"/>
  <c r="F60"/>
  <c r="H61"/>
  <c r="G60"/>
  <c r="J60"/>
  <c r="I60"/>
  <c r="J59"/>
  <c r="G59"/>
  <c r="H59"/>
  <c r="I56"/>
  <c r="J56"/>
  <c r="G56"/>
  <c r="F56"/>
  <c r="J55"/>
  <c r="G55"/>
  <c r="H55"/>
  <c r="J54"/>
  <c r="F54"/>
  <c r="G54"/>
  <c r="I53"/>
  <c r="G53"/>
  <c r="J53"/>
  <c r="F53"/>
  <c r="I51"/>
  <c r="J51"/>
  <c r="G51"/>
  <c r="F51"/>
  <c r="F49"/>
  <c r="J49"/>
  <c r="F48"/>
  <c r="G49"/>
  <c r="J48"/>
  <c r="G48"/>
  <c r="B47"/>
  <c r="H47" s="1"/>
  <c r="C47"/>
  <c r="E47" s="1"/>
  <c r="AF2" i="27"/>
  <c r="AJ2"/>
  <c r="D2"/>
  <c r="O2" i="9"/>
  <c r="Q2" s="1"/>
  <c r="C2"/>
  <c r="U2" i="14"/>
  <c r="T2"/>
  <c r="C38" i="21"/>
  <c r="J38"/>
  <c r="Z2" i="14"/>
  <c r="Y2"/>
  <c r="X2"/>
  <c r="W2"/>
  <c r="V2"/>
  <c r="D19" i="21"/>
  <c r="C2" i="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EA2" i="9"/>
  <c r="EK2"/>
  <c r="EJ2"/>
  <c r="EI2"/>
  <c r="EH2"/>
  <c r="EG2"/>
  <c r="EF2"/>
  <c r="ED2"/>
  <c r="EC2"/>
  <c r="EB2"/>
  <c r="DN2"/>
  <c r="DZ2"/>
  <c r="J19" i="21"/>
  <c r="C19"/>
  <c r="M2" i="14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I47" i="1" l="1"/>
  <c r="J47"/>
  <c r="F47"/>
  <c r="G47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C2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4"/>
  <c r="E2" i="28" l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E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A2" i="9" l="1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D11" l="1"/>
  <c r="D15"/>
  <c r="D22"/>
  <c r="D10"/>
  <c r="J8" i="31"/>
  <c r="J9" l="1"/>
  <c r="J10" l="1"/>
  <c r="J11" l="1"/>
  <c r="A2" i="26"/>
  <c r="J12" i="31" l="1"/>
  <c r="A3" i="26"/>
  <c r="A4" s="1"/>
  <c r="A5" s="1"/>
  <c r="J13" i="31" l="1"/>
  <c r="A6" i="26"/>
  <c r="J14" i="31" l="1"/>
  <c r="A7" i="26"/>
  <c r="D32" i="21"/>
  <c r="C32"/>
  <c r="D31"/>
  <c r="C31"/>
  <c r="J15" i="31" l="1"/>
  <c r="A8" i="26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J16" i="31" l="1"/>
  <c r="C42" i="21"/>
  <c r="A9" i="26"/>
  <c r="C7" i="21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D25" l="1"/>
  <c r="D38"/>
  <c r="E18" i="26"/>
  <c r="E2"/>
  <c r="E19"/>
  <c r="E7"/>
  <c r="F7" s="1"/>
  <c r="E14"/>
  <c r="E15"/>
  <c r="E9"/>
  <c r="E4"/>
  <c r="E6"/>
  <c r="E22"/>
  <c r="E11"/>
  <c r="E3"/>
  <c r="E12"/>
  <c r="E13"/>
  <c r="E10"/>
  <c r="E8"/>
  <c r="F8" s="1"/>
  <c r="E20"/>
  <c r="E17"/>
  <c r="E16"/>
  <c r="E5"/>
  <c r="E21"/>
  <c r="D30" i="21"/>
  <c r="J17" i="31"/>
  <c r="A10" i="26"/>
  <c r="D41" i="21"/>
  <c r="D42"/>
  <c r="D24"/>
  <c r="D40"/>
  <c r="D6"/>
  <c r="D9"/>
  <c r="D5"/>
  <c r="D39"/>
  <c r="D23"/>
  <c r="E1" i="25" s="1"/>
  <c r="D3" i="21"/>
  <c r="D37"/>
  <c r="D4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G9" i="26" l="1"/>
  <c r="H9" s="1"/>
  <c r="J19" i="31"/>
  <c r="F10" i="26"/>
  <c r="A12"/>
  <c r="G10" l="1"/>
  <c r="H10" s="1"/>
  <c r="J20" i="31"/>
  <c r="F11" i="26"/>
  <c r="A13"/>
  <c r="G11" l="1"/>
  <c r="H11" s="1"/>
  <c r="J21" i="31"/>
  <c r="F12" i="26"/>
  <c r="A14"/>
  <c r="G12" l="1"/>
  <c r="H12" s="1"/>
  <c r="J22" i="31"/>
  <c r="F13" i="26"/>
  <c r="A15"/>
  <c r="G13" l="1"/>
  <c r="H13" s="1"/>
  <c r="J23" i="31"/>
  <c r="F14" i="26"/>
  <c r="A16"/>
  <c r="G14" l="1"/>
  <c r="H14" s="1"/>
  <c r="J24" i="31"/>
  <c r="F15" i="26"/>
  <c r="A17"/>
  <c r="G15" l="1"/>
  <c r="H15" s="1"/>
  <c r="J25" i="31"/>
  <c r="F16" i="26"/>
  <c r="A18"/>
  <c r="G16" l="1"/>
  <c r="H16" s="1"/>
  <c r="J26" i="31"/>
  <c r="F17" i="26"/>
  <c r="A19"/>
  <c r="G17" l="1"/>
  <c r="H17" s="1"/>
  <c r="J27" i="31"/>
  <c r="F18" i="26"/>
  <c r="A20"/>
  <c r="G18" l="1"/>
  <c r="H18" s="1"/>
  <c r="J28" i="31"/>
  <c r="F19" i="26"/>
  <c r="A21"/>
  <c r="G19" l="1"/>
  <c r="H19" s="1"/>
  <c r="J29" i="31"/>
  <c r="F20" i="26"/>
  <c r="A22"/>
  <c r="G20" l="1"/>
  <c r="H20" s="1"/>
  <c r="J30" i="31"/>
  <c r="F21" i="26"/>
  <c r="G21" l="1"/>
  <c r="H21" s="1"/>
  <c r="J31" i="31"/>
  <c r="F22" i="26"/>
  <c r="E2" i="31"/>
  <c r="G22" i="26" l="1"/>
  <c r="H22" s="1"/>
  <c r="J32" i="3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M5" i="25"/>
  <c r="L5"/>
  <c r="E5"/>
  <c r="J5"/>
  <c r="H5"/>
  <c r="D5"/>
  <c r="K5"/>
  <c r="F5"/>
  <c r="P5"/>
  <c r="E5" i="31"/>
  <c r="Q5" i="25"/>
  <c r="B9"/>
  <c r="O5"/>
  <c r="I5"/>
  <c r="N5"/>
  <c r="C5"/>
  <c r="G5"/>
  <c r="K5" i="31" l="1"/>
  <c r="L5" s="1"/>
  <c r="M5" s="1"/>
  <c r="K12"/>
  <c r="L12" s="1"/>
  <c r="M12" s="1"/>
  <c r="K7"/>
  <c r="L7" s="1"/>
  <c r="M7" s="1"/>
  <c r="K9"/>
  <c r="L9" s="1"/>
  <c r="M9" s="1"/>
  <c r="K8"/>
  <c r="L8" s="1"/>
  <c r="M8" s="1"/>
  <c r="K16"/>
  <c r="L16" s="1"/>
  <c r="M16" s="1"/>
  <c r="K3"/>
  <c r="L3" s="1"/>
  <c r="M3" s="1"/>
  <c r="K10"/>
  <c r="L10" s="1"/>
  <c r="M10" s="1"/>
  <c r="K15"/>
  <c r="L15" s="1"/>
  <c r="M15" s="1"/>
  <c r="K13"/>
  <c r="L13" s="1"/>
  <c r="M13" s="1"/>
  <c r="K14"/>
  <c r="L14" s="1"/>
  <c r="M14" s="1"/>
  <c r="K11"/>
  <c r="L11" s="1"/>
  <c r="M11" s="1"/>
  <c r="K4"/>
  <c r="L4" s="1"/>
  <c r="M4" s="1"/>
  <c r="K6"/>
  <c r="L6" s="1"/>
  <c r="M6" s="1"/>
  <c r="K17"/>
  <c r="L17" s="1"/>
  <c r="M17" s="1"/>
  <c r="K2"/>
  <c r="L2" s="1"/>
  <c r="M2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O9" i="25"/>
  <c r="N9"/>
  <c r="L9"/>
  <c r="J9"/>
  <c r="M9"/>
  <c r="Q9"/>
  <c r="P9"/>
  <c r="K9"/>
  <c r="G9"/>
  <c r="D9"/>
  <c r="E9"/>
  <c r="B10"/>
  <c r="H9"/>
  <c r="I9"/>
  <c r="N10" i="31"/>
  <c r="N14"/>
  <c r="P10"/>
  <c r="P14"/>
  <c r="N7"/>
  <c r="P17"/>
  <c r="N2"/>
  <c r="P16"/>
  <c r="P8"/>
  <c r="P2"/>
  <c r="N5"/>
  <c r="N16"/>
  <c r="P7"/>
  <c r="N17"/>
  <c r="N12"/>
  <c r="P9"/>
  <c r="P3"/>
  <c r="N6"/>
  <c r="P4"/>
  <c r="N3"/>
  <c r="P6"/>
  <c r="N8"/>
  <c r="N4"/>
  <c r="P13"/>
  <c r="N9"/>
  <c r="N15"/>
  <c r="N11"/>
  <c r="P5"/>
  <c r="P12"/>
  <c r="O11" l="1"/>
  <c r="O4"/>
  <c r="O8"/>
  <c r="O15"/>
  <c r="O12"/>
  <c r="O6"/>
  <c r="O16"/>
  <c r="O14"/>
  <c r="O17"/>
  <c r="O3"/>
  <c r="O5"/>
  <c r="O7"/>
  <c r="O9"/>
  <c r="O2"/>
  <c r="O10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J10"/>
  <c r="N10"/>
  <c r="O10"/>
  <c r="P10"/>
  <c r="K10"/>
  <c r="M10"/>
  <c r="L10"/>
  <c r="H10"/>
  <c r="G10"/>
  <c r="E10"/>
  <c r="D10"/>
  <c r="I10"/>
  <c r="B11"/>
  <c r="C10"/>
  <c r="P21" i="31"/>
  <c r="P22"/>
  <c r="N34"/>
  <c r="N45"/>
  <c r="N23"/>
  <c r="N59"/>
  <c r="P51"/>
  <c r="N39"/>
  <c r="N28"/>
  <c r="P36"/>
  <c r="P24"/>
  <c r="N55"/>
  <c r="N61"/>
  <c r="P20"/>
  <c r="N13"/>
  <c r="P15"/>
  <c r="P49"/>
  <c r="P43"/>
  <c r="P33"/>
  <c r="N21"/>
  <c r="P58"/>
  <c r="N32"/>
  <c r="P26"/>
  <c r="P41"/>
  <c r="N46"/>
  <c r="N56"/>
  <c r="P11"/>
  <c r="N26"/>
  <c r="N48"/>
  <c r="P25"/>
  <c r="N42"/>
  <c r="N29"/>
  <c r="P40"/>
  <c r="P44"/>
  <c r="N52"/>
  <c r="P53"/>
  <c r="P57"/>
  <c r="P38"/>
  <c r="P54"/>
  <c r="P47"/>
  <c r="P19"/>
  <c r="P18"/>
  <c r="P31"/>
  <c r="P35"/>
  <c r="N37"/>
  <c r="P27"/>
  <c r="P50"/>
  <c r="P60"/>
  <c r="N30"/>
  <c r="O13" l="1"/>
  <c r="R11" i="25"/>
  <c r="O21" i="3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K63"/>
  <c r="L63" s="1"/>
  <c r="J64"/>
  <c r="N11" i="25"/>
  <c r="O11"/>
  <c r="M11"/>
  <c r="P11"/>
  <c r="L11"/>
  <c r="K11"/>
  <c r="Q11"/>
  <c r="J11"/>
  <c r="I11"/>
  <c r="E11"/>
  <c r="C11"/>
  <c r="B12"/>
  <c r="D11"/>
  <c r="H11"/>
  <c r="P28" i="31"/>
  <c r="P45"/>
  <c r="P23"/>
  <c r="N51"/>
  <c r="N40"/>
  <c r="N27"/>
  <c r="P55"/>
  <c r="N25"/>
  <c r="P61"/>
  <c r="P37"/>
  <c r="N24"/>
  <c r="N44"/>
  <c r="N38"/>
  <c r="N36"/>
  <c r="P32"/>
  <c r="N53"/>
  <c r="N35"/>
  <c r="P29"/>
  <c r="P30"/>
  <c r="N31"/>
  <c r="P52"/>
  <c r="P42"/>
  <c r="P56"/>
  <c r="N57"/>
  <c r="P39"/>
  <c r="N22"/>
  <c r="N19"/>
  <c r="N62"/>
  <c r="P48"/>
  <c r="N43"/>
  <c r="N41"/>
  <c r="N58"/>
  <c r="N33"/>
  <c r="P46"/>
  <c r="N20"/>
  <c r="N50"/>
  <c r="N18"/>
  <c r="P34"/>
  <c r="N60"/>
  <c r="N47"/>
  <c r="P59"/>
  <c r="N49"/>
  <c r="N54"/>
  <c r="O60" l="1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K65"/>
  <c r="L65" s="1"/>
  <c r="J66"/>
  <c r="K13" i="25"/>
  <c r="M13"/>
  <c r="N13"/>
  <c r="Q13"/>
  <c r="P13"/>
  <c r="J13"/>
  <c r="O13"/>
  <c r="L13"/>
  <c r="D13"/>
  <c r="H13"/>
  <c r="E13"/>
  <c r="B14"/>
  <c r="C13"/>
  <c r="I13"/>
  <c r="P64" i="31"/>
  <c r="P63"/>
  <c r="R14" i="25" l="1"/>
  <c r="M65" i="31"/>
  <c r="K66"/>
  <c r="L66" s="1"/>
  <c r="J67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K67"/>
  <c r="L67" s="1"/>
  <c r="J68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K68"/>
  <c r="L68" s="1"/>
  <c r="J69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K69"/>
  <c r="L69" s="1"/>
  <c r="J70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K70"/>
  <c r="L70" s="1"/>
  <c r="J7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K71"/>
  <c r="L71" s="1"/>
  <c r="J72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K72"/>
  <c r="L72" s="1"/>
  <c r="J73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K73"/>
  <c r="L73" s="1"/>
  <c r="J74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K74"/>
  <c r="L74" s="1"/>
  <c r="J75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K75"/>
  <c r="L75" s="1"/>
  <c r="J76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K76"/>
  <c r="L76" s="1"/>
  <c r="J77"/>
  <c r="N24" i="25"/>
  <c r="Q24"/>
  <c r="K24"/>
  <c r="P24"/>
  <c r="M24"/>
  <c r="J24"/>
  <c r="L24"/>
  <c r="O24"/>
  <c r="D24"/>
  <c r="I24"/>
  <c r="B25"/>
  <c r="E24"/>
  <c r="H24"/>
  <c r="C24"/>
  <c r="P74" i="31"/>
  <c r="N75"/>
  <c r="R25" i="25" l="1"/>
  <c r="O75" i="31"/>
  <c r="M76"/>
  <c r="K77"/>
  <c r="L77" s="1"/>
  <c r="J78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K78"/>
  <c r="L78" s="1"/>
  <c r="J79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K79"/>
  <c r="L79" s="1"/>
  <c r="J80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K80"/>
  <c r="L80" s="1"/>
  <c r="J8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K81"/>
  <c r="L81" s="1"/>
  <c r="J82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K82"/>
  <c r="L82" s="1"/>
  <c r="J83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K83"/>
  <c r="L83" s="1"/>
  <c r="J84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K84"/>
  <c r="L84" s="1"/>
  <c r="J85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K85"/>
  <c r="L85" s="1"/>
  <c r="J86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K86"/>
  <c r="L86" s="1"/>
  <c r="J87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K87"/>
  <c r="L87" s="1"/>
  <c r="J88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K89"/>
  <c r="L89" s="1"/>
  <c r="J90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K90"/>
  <c r="L90" s="1"/>
  <c r="J9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K91"/>
  <c r="L91" s="1"/>
  <c r="J92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K92"/>
  <c r="L92" s="1"/>
  <c r="J93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K93"/>
  <c r="L93" s="1"/>
  <c r="J94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K94"/>
  <c r="L94" s="1"/>
  <c r="J95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K95"/>
  <c r="L95" s="1"/>
  <c r="J96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K96"/>
  <c r="L96" s="1"/>
  <c r="J97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K97"/>
  <c r="L97" s="1"/>
  <c r="J98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K100"/>
  <c r="L100" s="1"/>
  <c r="J10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2"/>
  <c r="G11"/>
  <c r="G15"/>
  <c r="G14"/>
  <c r="F11"/>
  <c r="P500" i="31"/>
  <c r="P501"/>
  <c r="F49" i="25" l="1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</calcChain>
</file>

<file path=xl/sharedStrings.xml><?xml version="1.0" encoding="utf-8"?>
<sst xmlns="http://schemas.openxmlformats.org/spreadsheetml/2006/main" count="1835" uniqueCount="910">
  <si>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</si>
  <si>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</si>
  <si>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</si>
  <si>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</si>
  <si>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</si>
  <si>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</si>
  <si>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</si>
  <si>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</si>
  <si>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</si>
  <si>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</si>
  <si>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</si>
  <si>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</si>
  <si>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</si>
  <si>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</si>
  <si>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</si>
  <si>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</si>
  <si>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</si>
  <si>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</si>
  <si>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</si>
  <si>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</si>
  <si>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</si>
  <si>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</si>
  <si>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</si>
  <si>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</si>
  <si>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</si>
  <si>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</si>
  <si>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</si>
  <si>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</si>
  <si>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</si>
  <si>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</si>
  <si>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</si>
  <si>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</si>
  <si>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</si>
  <si>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</si>
  <si>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</si>
  <si>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</si>
  <si>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</si>
  <si>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</si>
  <si>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</si>
  <si>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</si>
  <si>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</si>
  <si>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</si>
  <si>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</si>
  <si>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</si>
  <si>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</si>
  <si>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</si>
  <si>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</si>
  <si>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</si>
  <si>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</si>
  <si>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</si>
  <si>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</si>
  <si>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</si>
  <si>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</si>
  <si>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</si>
  <si>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</si>
  <si>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</si>
  <si>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</si>
  <si>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</si>
  <si>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</si>
  <si>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</si>
  <si>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</si>
  <si>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</si>
  <si>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</si>
  <si>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</si>
  <si>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</si>
  <si>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</si>
  <si>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</si>
  <si>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</si>
  <si>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</si>
  <si>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</si>
  <si>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</si>
  <si>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</si>
  <si>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</si>
  <si>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</si>
  <si>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</si>
  <si>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</si>
  <si>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</si>
  <si>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</si>
  <si>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</si>
  <si>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</si>
  <si>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</si>
  <si>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</si>
  <si>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</si>
  <si>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</si>
  <si>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</si>
  <si>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</si>
  <si>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</si>
  <si>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</si>
  <si>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</si>
  <si>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</si>
  <si>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</si>
  <si>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</si>
  <si>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</si>
  <si>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</si>
  <si>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</si>
  <si>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</si>
  <si>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</si>
  <si>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</si>
  <si>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</si>
  <si>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</si>
  <si>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</si>
  <si>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</si>
  <si>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</si>
  <si>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</si>
  <si>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</si>
  <si>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</si>
  <si>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</si>
  <si>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</si>
  <si>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</si>
  <si>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</si>
  <si>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</si>
  <si>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</si>
  <si>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</si>
  <si>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</si>
  <si>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</si>
  <si>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</si>
  <si>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</si>
  <si>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</si>
  <si>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</si>
  <si>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</si>
  <si>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</si>
  <si>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</si>
  <si>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</si>
  <si>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</si>
  <si>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</si>
  <si>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</si>
  <si>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</si>
  <si>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</si>
  <si>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</si>
  <si>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</si>
  <si>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</si>
  <si>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</si>
  <si>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</si>
  <si>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</si>
  <si>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</si>
  <si>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</si>
  <si>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</si>
  <si>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</si>
  <si>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</si>
  <si>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</si>
  <si>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</si>
  <si>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</si>
  <si>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</si>
  <si>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</si>
  <si>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</si>
  <si>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</si>
  <si>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</si>
  <si>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</si>
  <si>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</si>
  <si>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</si>
  <si>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</si>
  <si>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</si>
  <si>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</si>
  <si>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</si>
  <si>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</si>
  <si>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</si>
  <si>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</si>
  <si>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</si>
  <si>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</si>
  <si>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</si>
  <si>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</si>
  <si>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</si>
  <si>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</si>
  <si>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</si>
  <si>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</si>
  <si>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</si>
  <si>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</si>
  <si>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</si>
  <si>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</si>
  <si>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</si>
  <si>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</si>
  <si>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</si>
  <si>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</si>
  <si>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</si>
  <si>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</si>
  <si>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</si>
  <si>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</si>
  <si>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</si>
  <si>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</si>
  <si>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</si>
  <si>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</si>
  <si>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</si>
  <si>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</si>
  <si>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</si>
  <si>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</si>
  <si>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</si>
  <si>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</si>
  <si>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</si>
  <si>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</si>
  <si>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</si>
  <si>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</si>
  <si>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</si>
  <si>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</si>
  <si>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</si>
  <si>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</si>
  <si>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</si>
  <si>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</si>
  <si>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</si>
  <si>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</si>
  <si>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</si>
  <si>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</si>
  <si>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</si>
  <si>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</si>
  <si>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</si>
  <si>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</si>
  <si>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</si>
  <si>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</si>
  <si>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</si>
  <si>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</si>
  <si>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</si>
  <si>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</si>
  <si>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</si>
  <si>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</si>
  <si>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</si>
  <si>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</si>
  <si>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</si>
  <si>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</si>
  <si>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</si>
  <si>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</si>
  <si>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</si>
  <si>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</si>
  <si>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</si>
  <si>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</si>
  <si>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</si>
  <si>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</si>
  <si>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</si>
  <si>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</si>
  <si>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</si>
  <si>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</si>
  <si>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</si>
  <si>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</si>
  <si>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</si>
  <si>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</si>
  <si>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</si>
  <si>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</si>
  <si>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</si>
  <si>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</si>
  <si>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</si>
  <si>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</si>
  <si>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</si>
  <si>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</si>
  <si>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</si>
  <si>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</si>
  <si>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</si>
  <si>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</si>
  <si>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</si>
  <si>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</si>
  <si>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</si>
  <si>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</si>
  <si>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</si>
  <si>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</si>
  <si>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</si>
  <si>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</si>
  <si>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</si>
  <si>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</si>
  <si>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</si>
  <si>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</si>
  <si>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</si>
  <si>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</si>
  <si>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</si>
  <si>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</si>
  <si>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</si>
  <si>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</si>
  <si>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</si>
  <si>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</si>
  <si>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</si>
  <si>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</si>
  <si>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</si>
  <si>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</si>
  <si>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</si>
  <si>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</si>
  <si>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</si>
  <si>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</si>
  <si>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</si>
  <si>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</si>
  <si>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</si>
  <si>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</si>
  <si>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</si>
  <si>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</si>
  <si>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</si>
  <si>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</si>
  <si>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</si>
  <si>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</si>
  <si>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</si>
  <si>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</si>
  <si>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</si>
  <si>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</si>
  <si>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</si>
  <si>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</si>
  <si>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</si>
  <si>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</si>
  <si>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</si>
  <si>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</si>
  <si>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</si>
  <si>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</si>
  <si>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</si>
  <si>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</si>
  <si>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</si>
  <si>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</si>
  <si>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</si>
  <si>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</si>
  <si>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</si>
  <si>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</si>
  <si>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</si>
  <si>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</si>
  <si>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</si>
  <si>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</si>
  <si>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</si>
  <si>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</si>
  <si>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</si>
  <si>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</si>
  <si>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</si>
  <si>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</si>
  <si>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</si>
  <si>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</si>
  <si>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</si>
  <si>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</si>
  <si>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</si>
  <si>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</si>
  <si>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</si>
  <si>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</si>
  <si>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</si>
  <si>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</si>
  <si>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</si>
  <si>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</si>
  <si>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</si>
  <si>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</si>
  <si>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</si>
  <si>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</si>
  <si>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</si>
  <si>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</si>
  <si>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</si>
  <si>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</si>
  <si>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</si>
  <si>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</si>
  <si>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</si>
  <si>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</si>
  <si>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</si>
  <si>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</si>
  <si>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</si>
  <si>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</si>
  <si>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</si>
  <si>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</si>
  <si>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</si>
  <si>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</si>
  <si>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</si>
  <si>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</si>
  <si>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</si>
  <si>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</si>
  <si>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</si>
  <si>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</si>
  <si>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</si>
  <si>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</si>
  <si>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</si>
  <si>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</si>
  <si>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</si>
  <si>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</si>
  <si>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</si>
  <si>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</si>
  <si>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</si>
  <si>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</si>
  <si>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</si>
  <si>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</si>
  <si>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</si>
  <si>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</si>
  <si>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</si>
  <si>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</si>
  <si>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</si>
  <si>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</si>
  <si>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</si>
  <si>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</si>
  <si>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</si>
  <si>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</si>
  <si>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</si>
  <si>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</si>
  <si>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</si>
  <si>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</si>
  <si>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</si>
  <si>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</si>
  <si>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</si>
  <si>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</si>
  <si>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</si>
  <si>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</si>
  <si>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</si>
  <si>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</si>
  <si>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</si>
  <si>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</si>
  <si>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</si>
  <si>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</si>
  <si>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</si>
  <si>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</si>
  <si>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</si>
  <si>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</si>
  <si>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</si>
  <si>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</si>
  <si>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</si>
  <si>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</si>
  <si>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</si>
  <si>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</si>
  <si>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</si>
  <si>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</si>
  <si>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</si>
  <si>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</si>
  <si>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</si>
  <si>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</si>
  <si>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</si>
  <si>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</si>
  <si>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</si>
  <si>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</si>
  <si>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</si>
  <si>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</si>
  <si>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</si>
  <si>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</si>
  <si>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</si>
  <si>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</si>
  <si>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</si>
  <si>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</si>
  <si>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</si>
  <si>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</si>
  <si>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</si>
  <si>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</si>
  <si>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</si>
  <si>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</si>
  <si>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</si>
  <si>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</si>
  <si>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</si>
  <si>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</si>
  <si>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</si>
  <si>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</si>
  <si>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</si>
  <si>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</si>
  <si>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</si>
  <si>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</si>
  <si>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</si>
  <si>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</si>
  <si>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</si>
  <si>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</si>
  <si>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</si>
  <si>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</si>
  <si>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</si>
  <si>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</si>
  <si>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</si>
  <si>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</si>
  <si>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</si>
  <si>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</si>
  <si>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</si>
  <si>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</si>
  <si>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</si>
  <si>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</si>
  <si>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</si>
  <si>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</si>
  <si>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</si>
  <si>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</si>
  <si>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</si>
  <si>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</si>
  <si>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</si>
  <si>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</si>
  <si>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</si>
  <si>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</si>
  <si>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</si>
  <si>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</si>
  <si>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</si>
  <si>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</si>
  <si>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</si>
  <si>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</si>
  <si>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</si>
  <si>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</si>
  <si>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</si>
  <si>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</si>
  <si>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</si>
  <si>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</si>
  <si>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</si>
  <si>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</si>
  <si>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</si>
  <si>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</si>
  <si>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</si>
  <si>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</si>
  <si>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</si>
  <si>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</si>
  <si>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</si>
  <si>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</si>
  <si>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</si>
  <si>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</si>
  <si>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</si>
  <si>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</si>
  <si>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</si>
  <si>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</si>
  <si>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</si>
  <si>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</si>
  <si>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</si>
  <si>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</si>
  <si>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</si>
  <si>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</si>
  <si>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</si>
  <si>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</si>
  <si>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</si>
  <si>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</si>
  <si>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</si>
  <si>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</si>
  <si>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</si>
  <si>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</si>
  <si>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</si>
  <si>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</si>
  <si>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</si>
  <si>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</si>
  <si>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</si>
  <si>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</si>
  <si>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</si>
  <si>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</si>
  <si>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</si>
  <si>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</si>
  <si>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</si>
  <si>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</si>
  <si>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</si>
  <si>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</si>
  <si>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</si>
  <si>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</si>
  <si>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</si>
  <si>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</si>
  <si>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</si>
  <si>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</si>
  <si>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</si>
  <si>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</si>
  <si>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</si>
  <si>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</si>
  <si>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</si>
  <si>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</si>
  <si>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</si>
  <si>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</si>
  <si>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</si>
  <si>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</si>
  <si>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</si>
  <si>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</si>
  <si>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</si>
  <si>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</si>
  <si>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</si>
  <si>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</si>
  <si>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</si>
  <si>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</si>
  <si>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</si>
  <si>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</si>
  <si>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</si>
  <si>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</si>
  <si>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</si>
  <si>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</si>
  <si>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</si>
  <si>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</si>
  <si>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</si>
  <si>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</si>
  <si>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</si>
  <si>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</si>
  <si>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</si>
  <si>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</si>
  <si>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</si>
  <si>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</si>
  <si>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</si>
  <si>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</si>
  <si>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</si>
  <si>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</si>
  <si>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</si>
  <si>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</si>
  <si>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</si>
  <si>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</si>
  <si>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</si>
  <si>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</si>
  <si>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</si>
  <si>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</si>
  <si>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</si>
  <si>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</si>
  <si>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</si>
  <si>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</si>
  <si>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</si>
  <si>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</si>
  <si>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</si>
  <si>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</si>
  <si>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</si>
  <si>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</si>
  <si>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</si>
  <si>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</si>
  <si>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</si>
  <si>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</si>
  <si>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</si>
  <si>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</si>
  <si>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</si>
  <si>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</si>
  <si>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</si>
  <si>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</si>
  <si>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</si>
  <si>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</si>
  <si>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</si>
  <si>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</si>
  <si>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</si>
  <si>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</si>
  <si>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</si>
  <si>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</si>
  <si>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</si>
  <si>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</si>
  <si>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</si>
  <si>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</si>
  <si>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</si>
  <si>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</si>
  <si>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</si>
  <si>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</si>
  <si>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</si>
  <si>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</si>
  <si>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</si>
  <si>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</si>
  <si>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</si>
  <si>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</si>
  <si>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</si>
  <si>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</si>
  <si>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</si>
  <si>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</si>
  <si>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</si>
  <si>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</si>
  <si>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</si>
  <si>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</si>
  <si>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</si>
  <si>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</si>
  <si>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</si>
  <si>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</si>
  <si>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</si>
  <si>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</si>
  <si>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</si>
  <si>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</si>
  <si>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</si>
  <si>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</si>
  <si>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</si>
  <si>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</si>
  <si>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</si>
  <si>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</si>
  <si>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</si>
  <si>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</si>
  <si>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</si>
  <si>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</si>
  <si>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</si>
  <si>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</si>
  <si>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</si>
  <si>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</si>
  <si>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</si>
  <si>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</si>
  <si>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</si>
  <si>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</si>
  <si>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</si>
  <si>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</si>
  <si>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</si>
  <si>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</si>
  <si>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</si>
  <si>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</si>
  <si>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</si>
  <si>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</si>
  <si>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</si>
  <si>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</si>
  <si>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</si>
  <si>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</si>
  <si>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</si>
  <si>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</si>
  <si>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</si>
  <si>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</si>
  <si>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</si>
  <si>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</si>
  <si>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</si>
  <si>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</si>
  <si>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</si>
  <si>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</si>
  <si>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</si>
  <si>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</si>
  <si>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</si>
  <si>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</si>
  <si>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</si>
  <si>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</si>
  <si>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</si>
  <si>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</si>
  <si>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</si>
  <si>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</si>
  <si>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</si>
  <si>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</si>
  <si>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</si>
  <si>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</si>
  <si>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</si>
  <si>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</si>
  <si>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</si>
  <si>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</si>
  <si>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</si>
  <si>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</si>
  <si>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</si>
  <si>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</si>
  <si>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</si>
  <si>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</si>
  <si>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</si>
  <si>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</si>
  <si>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</si>
  <si>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</si>
  <si>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</si>
  <si>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</si>
  <si>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</si>
  <si>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</si>
  <si>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</si>
  <si>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</si>
  <si>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</si>
  <si>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</si>
  <si>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</si>
  <si>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</si>
  <si>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</si>
  <si>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</si>
  <si>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</si>
  <si>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</si>
  <si>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</si>
  <si>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</si>
  <si>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</si>
  <si>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</si>
  <si>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</si>
  <si>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</si>
  <si>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</si>
  <si>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</si>
  <si>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</si>
  <si>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</si>
  <si>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</si>
  <si>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</si>
  <si>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</si>
  <si>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</si>
  <si>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</si>
  <si>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</si>
  <si>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</si>
  <si>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</si>
  <si>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</si>
  <si>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</si>
  <si>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</si>
  <si>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</si>
  <si>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</si>
  <si>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</si>
  <si>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</si>
  <si>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</si>
  <si>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</si>
  <si>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</si>
  <si>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</si>
  <si>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</si>
  <si>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</si>
  <si>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</si>
  <si>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</si>
  <si>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</si>
  <si>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</si>
  <si>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</si>
  <si>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</si>
  <si>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</si>
  <si>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</si>
  <si>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</si>
  <si>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</si>
  <si>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</si>
  <si>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</si>
  <si>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</si>
  <si>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</si>
  <si>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</si>
  <si>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</si>
  <si>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</si>
  <si>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</si>
  <si>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</si>
  <si>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</si>
  <si>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</si>
  <si>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</si>
  <si>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</si>
  <si>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</si>
  <si>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</si>
  <si>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</si>
  <si>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</si>
  <si>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</si>
  <si>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</si>
  <si>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</si>
  <si>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sale_products</t>
  </si>
  <si>
    <t>storeload</t>
  </si>
  <si>
    <t>storeload_products</t>
  </si>
  <si>
    <t>storeunload</t>
  </si>
  <si>
    <t>storeunload_products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</si>
  <si>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</si>
  <si>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</si>
  <si>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</si>
  <si>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</si>
  <si>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</si>
  <si>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</si>
  <si>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</si>
  <si>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</si>
  <si>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</si>
  <si>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</si>
  <si>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</si>
  <si>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</si>
  <si>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</si>
  <si>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</si>
  <si>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</si>
  <si>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</si>
  <si>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</si>
  <si>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</si>
  <si>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</si>
  <si>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</si>
  <si>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</si>
  <si>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</si>
  <si>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</si>
  <si>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</si>
  <si>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</si>
  <si>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</si>
  <si>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user_account</t>
  </si>
  <si>
    <t>master</t>
  </si>
  <si>
    <t>default('No')</t>
  </si>
  <si>
    <t>['No','Yes']</t>
  </si>
  <si>
    <t>parent</t>
  </si>
  <si>
    <t>productgroups_master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</si>
  <si>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</si>
  <si>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</si>
  <si>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</si>
  <si>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</si>
  <si>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</si>
  <si>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</si>
  <si>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</si>
  <si>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</si>
  <si>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</si>
  <si>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</si>
  <si>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</si>
  <si>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</si>
  <si>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</si>
  <si>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</si>
  <si>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</si>
  <si>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</si>
  <si>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</si>
  <si>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</si>
  <si>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</si>
  <si>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</si>
  <si>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</si>
  <si>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</si>
  <si>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</si>
  <si>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</si>
  <si>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</si>
  <si>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</si>
  <si>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</si>
  <si>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</si>
  <si>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</si>
  <si>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</si>
  <si>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</si>
  <si>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</si>
  <si>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</si>
  <si>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</si>
  <si>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</si>
  <si>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</si>
  <si>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</si>
  <si>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</si>
  <si>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</si>
  <si>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</si>
  <si>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</si>
  <si>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</si>
  <si>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</si>
  <si>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</si>
  <si>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</si>
  <si>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</si>
  <si>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</si>
  <si>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</si>
  <si>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</si>
  <si>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</si>
  <si>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</si>
  <si>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</si>
  <si>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</si>
  <si>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</si>
  <si>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</si>
  <si>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</si>
  <si>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</si>
  <si>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</si>
  <si>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</si>
  <si>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</si>
  <si>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</si>
  <si>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</si>
  <si>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</si>
  <si>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</si>
  <si>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</si>
  <si>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</si>
  <si>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</si>
  <si>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</si>
  <si>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</si>
  <si>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</si>
  <si>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</si>
  <si>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</si>
  <si>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</si>
  <si>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</si>
  <si>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</si>
  <si>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</si>
  <si>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</si>
  <si>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</si>
  <si>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</si>
  <si>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</si>
  <si>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</si>
  <si>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</si>
  <si>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</si>
  <si>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2019_03_18_000045_create_user_account_table.php</t>
  </si>
  <si>
    <t>2019_03_18_000046_create_areas_table.php</t>
  </si>
  <si>
    <t>2019_03_18_000047_create_area_users_table.php</t>
  </si>
  <si>
    <t>2019_03_18_000048_create_stores_table.php</t>
  </si>
  <si>
    <t>2019_03_18_000049_create_functiondetails_table.php</t>
  </si>
  <si>
    <t>2019_03_18_000050_create_user_store_area_table.php</t>
  </si>
  <si>
    <t>2019_03_18_000051_create_products_table.php</t>
  </si>
  <si>
    <t>2019_03_18_000052_create_productgroups_table.php</t>
  </si>
  <si>
    <t>2019_03_18_000053_create_store_products_table.php</t>
  </si>
  <si>
    <t>2019_03_18_000054_create_pricelist_table.php</t>
  </si>
  <si>
    <t>2019_03_18_000055_create_pricelist_products_table.php</t>
  </si>
  <si>
    <t>2019_03_18_000056_create_product_transaction_natures_table.php</t>
  </si>
  <si>
    <t>2019_03_18_000057_create_product_transaction_types_table.php</t>
  </si>
  <si>
    <t>2019_03_18_000058_create_store_product_transactions_table.php</t>
  </si>
  <si>
    <t>2019_03_18_000059_create_sales_table.php</t>
  </si>
  <si>
    <t>2019_03_18_000060_create_sale_products_table.php</t>
  </si>
  <si>
    <t>2019_03_18_000061_create_storeload_table.php</t>
  </si>
  <si>
    <t>2019_03_18_000062_create_storeload_products_table.php</t>
  </si>
  <si>
    <t>2019_03_18_000063_create_storeunload_table.php</t>
  </si>
  <si>
    <t>2019_03_18_000064_create_storeunload_products_table.php</t>
  </si>
  <si>
    <t>2019_03_18_000065_create_executive_reserves_table.php</t>
  </si>
  <si>
    <t>unsignedTinyInteger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</si>
</sst>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66" totalsRowShown="0" dataDxfId="465">
  <autoFilter ref="A1:J66"/>
  <tableColumns count="10">
    <tableColumn id="2" name="Name" dataDxfId="464"/>
    <tableColumn id="10" name="Table" dataDxfId="463">
      <calculatedColumnFormula>[Name]</calculatedColumnFormula>
    </tableColumn>
    <tableColumn id="5" name="Singular Name" dataDxfId="462">
      <calculatedColumnFormula>IF(RIGHT([Name],3)="ies",MID([Name],1,LEN([Name])-3)&amp;"y",IF(RIGHT([Name],1)="s",MID([Name],1,LEN([Name])-1),[Name]))</calculatedColumnFormula>
    </tableColumn>
    <tableColumn id="8" name="Model NS" dataDxfId="18">
      <calculatedColumnFormula>"Milestone\DD\Model"</calculatedColumnFormula>
    </tableColumn>
    <tableColumn id="4" name="Class Name" dataDxfId="461">
      <calculatedColumnFormula>SUBSTITUTE(PROPER([Singular Name]),"_","")</calculatedColumnFormula>
    </tableColumn>
    <tableColumn id="1" name="Migration Artisan" dataDxfId="460">
      <calculatedColumnFormula>"php artisan make:migration create_"&amp;[Table]&amp;"_table --create="&amp;[Table]</calculatedColumnFormula>
    </tableColumn>
    <tableColumn id="6" name="Model Artisan" dataDxfId="459">
      <calculatedColumnFormula>"php artisan make:model "&amp;[Class Name]</calculatedColumnFormula>
    </tableColumn>
    <tableColumn id="3" name="Model Statement" dataDxfId="458">
      <calculatedColumnFormula>"protected $table = '"&amp;[Table]&amp;"';"</calculatedColumnFormula>
    </tableColumn>
    <tableColumn id="7" name="Seeder Artisan" dataDxfId="457">
      <calculatedColumnFormula>"php artisan make:seed "&amp;[Class Name]&amp;"TableSeeder"</calculatedColumnFormula>
    </tableColumn>
    <tableColumn id="9" name="Seeder Class" dataDxfId="456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63" dataDxfId="362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61">
      <calculatedColumnFormula>'Table Seed Map'!$A$33&amp;"-"&amp;(COUNTA($E$1:ResourceAction[[#This Row],[Resource]])-2)</calculatedColumnFormula>
    </tableColumn>
    <tableColumn id="13" name="Display" dataDxfId="360">
      <calculatedColumnFormula>ResourceAction[[#This Row],[Resource Name]]&amp;"/"&amp;ResourceAction[[#This Row],[Name]]</calculatedColumnFormula>
    </tableColumn>
    <tableColumn id="2" name="Resource Name" dataDxfId="359"/>
    <tableColumn id="11" name="No" dataDxfId="358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57">
      <calculatedColumnFormula>VLOOKUP(ResourceAction[[#This Row],[Resource Name]],ResourceTable[[RName]:[RID]],2,0)</calculatedColumnFormula>
    </tableColumn>
    <tableColumn id="4" name="Name" dataDxfId="356"/>
    <tableColumn id="6" name="Description" dataDxfId="355"/>
    <tableColumn id="7" name="Title" dataDxfId="354"/>
    <tableColumn id="8" name="Type" dataDxfId="353"/>
    <tableColumn id="9" name="Menu" dataDxfId="352"/>
    <tableColumn id="20" name="Primary Method" dataDxfId="351">
      <calculatedColumnFormula>'Table Seed Map'!$A$34&amp;"-"&amp;(COUNTA($E$1:ResourceAction[[#This Row],[Resource]])-2)</calculatedColumnFormula>
    </tableColumn>
    <tableColumn id="12" name="Method ID" dataDxfId="350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49">
      <calculatedColumnFormula>[No]</calculatedColumnFormula>
    </tableColumn>
    <tableColumn id="15" name="Method Type" dataDxfId="348"/>
    <tableColumn id="16" name="IDN 1" dataDxfId="347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6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5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4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3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42"/>
    <tableColumn id="22" name="IDN2" dataDxfId="341"/>
    <tableColumn id="24" name="IDN3" dataDxfId="340"/>
    <tableColumn id="25" name="IDN4" dataDxfId="339"/>
    <tableColumn id="23" name="IDN5" dataDxfId="338"/>
    <tableColumn id="1" name="AID" dataDxfId="337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36" dataDxfId="335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34"/>
    <tableColumn id="3" name="Action" dataDxfId="333">
      <calculatedColumnFormula>VLOOKUP(ActionListNData[[#This Row],[Action Name]],ResourceAction[[Display]:[No]],3,0)</calculatedColumnFormula>
    </tableColumn>
    <tableColumn id="5" name="Resource List" dataDxfId="332"/>
    <tableColumn id="6" name="Resource Data" dataDxfId="331"/>
    <tableColumn id="9" name="Primary List" dataDxfId="330">
      <calculatedColumnFormula>'Table Seed Map'!$A$36&amp;"-"&amp;COUNT($AH$2:ActionListNData[[#This Row],[List]])</calculatedColumnFormula>
    </tableColumn>
    <tableColumn id="10" name="List ID" dataDxfId="329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28">
      <calculatedColumnFormula>ActionListNData[[#This Row],[Action]]</calculatedColumnFormula>
    </tableColumn>
    <tableColumn id="4" name="List" dataDxfId="327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6">
      <calculatedColumnFormula>'Table Seed Map'!$A$37&amp;"-"&amp;COUNT($AL$2:ActionListNData[[#This Row],[Data]])</calculatedColumnFormula>
    </tableColumn>
    <tableColumn id="12" name="Data ID" dataDxfId="325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24">
      <calculatedColumnFormula>ActionListNData[[#This Row],[Action]]</calculatedColumnFormula>
    </tableColumn>
    <tableColumn id="2" name="Data" dataDxfId="323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22" dataDxfId="321">
  <autoFilter ref="AN1:AS2"/>
  <tableColumns count="6">
    <tableColumn id="1" name="Action Name for Attr" dataDxfId="320"/>
    <tableColumn id="5" name="Primary" dataDxfId="319">
      <calculatedColumnFormula>'Table Seed Map'!$A$35&amp;"-"&amp;(COUNTA($AN$2:ActionAttr[[#This Row],[Action Name for Attr]]))</calculatedColumnFormula>
    </tableColumn>
    <tableColumn id="6" name="No" dataDxfId="318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17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6"/>
    <tableColumn id="3" name="Value" dataDxfId="31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314" dataDxfId="313">
  <autoFilter ref="A1:K2">
    <filterColumn colId="1"/>
    <filterColumn colId="2"/>
    <filterColumn colId="4"/>
    <filterColumn colId="7"/>
    <filterColumn colId="10"/>
  </autoFilter>
  <tableColumns count="11">
    <tableColumn id="1" name="Primary" dataDxfId="312">
      <calculatedColumnFormula>'Table Seed Map'!$A$10&amp;"-"&amp;(COUNTA($F$1:ResourceForms[[#This Row],[Resource]])-2)</calculatedColumnFormula>
    </tableColumn>
    <tableColumn id="11" name="FormName" dataDxfId="311">
      <calculatedColumnFormula>ResourceForms[[#This Row],[Resource Name]]&amp;"/"&amp;ResourceForms[[#This Row],[Name]]</calculatedColumnFormula>
    </tableColumn>
    <tableColumn id="10" name="No" dataDxfId="310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309"/>
    <tableColumn id="12" name="ID" dataDxfId="308">
      <calculatedColumnFormula>ResourceForms[[#This Row],[No]]</calculatedColumnFormula>
    </tableColumn>
    <tableColumn id="3" name="Resource" dataDxfId="307">
      <calculatedColumnFormula>VLOOKUP(ResourceForms[[#This Row],[Resource Name]],ResourceTable[[RName]:[RID]],2,0)</calculatedColumnFormula>
    </tableColumn>
    <tableColumn id="4" name="Name" dataDxfId="306"/>
    <tableColumn id="5" name="Description" dataDxfId="305"/>
    <tableColumn id="6" name="Title" dataDxfId="304"/>
    <tableColumn id="7" name="Action Text" dataDxfId="303"/>
    <tableColumn id="8" name="Form ID" dataDxfId="302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301" dataDxfId="300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9">
      <calculatedColumnFormula>'Table Seed Map'!$A$11&amp;"-"&amp;(COUNTA($Q$1:FormFields[[#This Row],[ID]])-2)</calculatedColumnFormula>
    </tableColumn>
    <tableColumn id="1" name="Form Name" totalsRowLabel="Total" dataDxfId="298"/>
    <tableColumn id="44" name="No" dataDxfId="297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296">
      <calculatedColumnFormula>FormFields[[#This Row],[Form Name]]&amp;"/"&amp;FormFields[[#This Row],[Name]]</calculatedColumnFormula>
    </tableColumn>
    <tableColumn id="11" name="ID" dataDxfId="295">
      <calculatedColumnFormula>FormFields[[#This Row],[No]]</calculatedColumnFormula>
    </tableColumn>
    <tableColumn id="2" name="Form" dataDxfId="294">
      <calculatedColumnFormula>VLOOKUP(FormFields[[#This Row],[Form Name]],ResourceForms[[FormName]:[No]],2,0)</calculatedColumnFormula>
    </tableColumn>
    <tableColumn id="3" name="Name" dataDxfId="293"/>
    <tableColumn id="4" name="Type" dataDxfId="292"/>
    <tableColumn id="5" name="Label" dataDxfId="291"/>
    <tableColumn id="6" name="Rel" dataDxfId="290"/>
    <tableColumn id="7" name="Rel1" dataDxfId="289"/>
    <tableColumn id="8" name="Rel2" dataDxfId="288"/>
    <tableColumn id="9" name="Rel3" dataDxfId="287"/>
    <tableColumn id="45" name="Primary FD" dataDxfId="286">
      <calculatedColumnFormula>'Table Seed Map'!$A$12&amp;"-"&amp;(COUNTIF($AB$2:FormFields[[#This Row],[Exists]],1)-1)</calculatedColumnFormula>
    </tableColumn>
    <tableColumn id="46" name="NO2" dataDxfId="285">
      <calculatedColumnFormula>COUNTIF($AB$2:FormFields[[#This Row],[Exists]],1)-1+VLOOKUP('Table Seed Map'!$A$11,SeedMap[],9,0)</calculatedColumnFormula>
    </tableColumn>
    <tableColumn id="49" name="Exists" dataDxfId="284">
      <calculatedColumnFormula>IF(AND(FormFields[[#This Row],[Attribute]]="",FormFields[[#This Row],[Relation]]=""),0,1)</calculatedColumnFormula>
    </tableColumn>
    <tableColumn id="47" name="NO3" dataDxfId="283">
      <calculatedColumnFormula>FormFields[[#This Row],[NO2]]</calculatedColumnFormula>
    </tableColumn>
    <tableColumn id="10" name="Data Field ID" dataDxfId="282">
      <calculatedColumnFormula>[ID]</calculatedColumnFormula>
    </tableColumn>
    <tableColumn id="40" name="Attribute" dataDxfId="281">
      <calculatedColumnFormula>[Name]</calculatedColumnFormula>
    </tableColumn>
    <tableColumn id="12" name="Relation" dataDxfId="280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9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8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77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6">
      <calculatedColumnFormula>IF(OR(FormFields[[#This Row],[Option Type]]="",FormFields[[#This Row],[Option Type]]="type"),0,1)</calculatedColumnFormula>
    </tableColumn>
    <tableColumn id="50" name="Primary FO" dataDxfId="275">
      <calculatedColumnFormula>'Table Seed Map'!$A$13&amp;"-"&amp;COUNTIF($AJ$2:FormFields[[#This Row],[Exists FO]],1)</calculatedColumnFormula>
    </tableColumn>
    <tableColumn id="51" name="NO4" dataDxfId="274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73">
      <calculatedColumnFormula>FormFields[[#This Row],[NO4]]</calculatedColumnFormula>
    </tableColumn>
    <tableColumn id="17" name="Option Field ID" dataDxfId="272">
      <calculatedColumnFormula>[ID]</calculatedColumnFormula>
    </tableColumn>
    <tableColumn id="18" name="Option Type" dataDxfId="271"/>
    <tableColumn id="19" name="Detail" dataDxfId="270"/>
    <tableColumn id="20" name="Value Attr" dataDxfId="269"/>
    <tableColumn id="21" name="Label Attr" dataDxfId="268"/>
    <tableColumn id="22" name="Preload" dataDxfId="267"/>
    <tableColumn id="67" name="Exists FL" dataDxfId="266">
      <calculatedColumnFormula>IF(OR(FormFields[[#This Row],[Colspan]]="",FormFields[[#This Row],[Colspan]]="colspan"),0,1)</calculatedColumnFormula>
    </tableColumn>
    <tableColumn id="68" name="Primary FL" dataDxfId="265">
      <calculatedColumnFormula>'Table Seed Map'!$A$18&amp;"-"&amp;SUM($AT$2:FormFields[[#This Row],[Exists FL]])</calculatedColumnFormula>
    </tableColumn>
    <tableColumn id="69" name="NO8" dataDxfId="264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63">
      <calculatedColumnFormula>FormFields[[#This Row],[NO8]]</calculatedColumnFormula>
    </tableColumn>
    <tableColumn id="41" name="Layout Form ID" dataDxfId="262">
      <calculatedColumnFormula>[Form]</calculatedColumnFormula>
    </tableColumn>
    <tableColumn id="42" name="Layout Field ID" dataDxfId="261">
      <calculatedColumnFormula>[ID]</calculatedColumnFormula>
    </tableColumn>
    <tableColumn id="43" name="Colspan" dataDxfId="26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59" dataDxfId="258">
  <autoFilter ref="BB1:BG2">
    <filterColumn colId="1"/>
    <filterColumn colId="2"/>
    <filterColumn colId="3"/>
  </autoFilter>
  <tableColumns count="6">
    <tableColumn id="1" name="ATTR Field" dataDxfId="257"/>
    <tableColumn id="5" name="Primary" dataDxfId="256">
      <calculatedColumnFormula>'Table Seed Map'!$A$14&amp;"-"&amp;(COUNTA($BB$2:FieldAttrs[[#This Row],[ATTR Field]]))</calculatedColumnFormula>
    </tableColumn>
    <tableColumn id="6" name="No" dataDxfId="255">
      <calculatedColumnFormula>IF($BD1="id",IF(ISNUMBER(VLOOKUP('Table Seed Map'!$A$14,SeedMap[],9,0)),VLOOKUP('Table Seed Map'!$A$14,SeedMap[],9,0)+1,1),IFERROR($BD1+1,"id"))</calculatedColumnFormula>
    </tableColumn>
    <tableColumn id="4" name="Field" dataDxfId="254">
      <calculatedColumnFormula>VLOOKUP([ATTR Field],FormFields[[Field Name]:[ID]],2,0)</calculatedColumnFormula>
    </tableColumn>
    <tableColumn id="2" name="Name" dataDxfId="253"/>
    <tableColumn id="3" name="Value" dataDxfId="25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51" dataDxfId="250">
  <autoFilter ref="BI1:BQ2">
    <filterColumn colId="1"/>
    <filterColumn colId="2"/>
    <filterColumn colId="3"/>
  </autoFilter>
  <tableColumns count="9">
    <tableColumn id="1" name="Validation Field" dataDxfId="249"/>
    <tableColumn id="8" name="Primary" dataDxfId="248">
      <calculatedColumnFormula>'Table Seed Map'!$A$16&amp;"-"&amp;(COUNTA($BI$2:FieldValidations[[#This Row],[Validation Field]]))</calculatedColumnFormula>
    </tableColumn>
    <tableColumn id="9" name="No" dataDxfId="247">
      <calculatedColumnFormula>IF($BK1="id",IF(ISNUMBER(VLOOKUP('Table Seed Map'!$A$16,SeedMap[],9,0)),VLOOKUP('Table Seed Map'!$A$16,SeedMap[],9,0)+1,1),IFERROR($BK1+1,"id"))</calculatedColumnFormula>
    </tableColumn>
    <tableColumn id="7" name="Field" dataDxfId="246">
      <calculatedColumnFormula>VLOOKUP([Validation Field],FormFields[[Field Name]:[ID]],2,0)</calculatedColumnFormula>
    </tableColumn>
    <tableColumn id="2" name="Rule" dataDxfId="245"/>
    <tableColumn id="3" name="Message" dataDxfId="244"/>
    <tableColumn id="4" name="Arg 1" dataDxfId="243"/>
    <tableColumn id="5" name="Arg 2" dataDxfId="242"/>
    <tableColumn id="6" name="Arg 3" dataDxfId="241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40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39">
      <calculatedColumnFormula>'Table Seed Map'!$A$20&amp;"-"&amp;COUNTA($CF$1:FormDefault[[#This Row],[Form for Default]])-1</calculatedColumnFormula>
    </tableColumn>
    <tableColumn id="2" name="Form for Default" dataDxfId="238"/>
    <tableColumn id="3" name="No" dataDxfId="237">
      <calculatedColumnFormula>IF($CG1="id",IF(ISNUMBER(VLOOKUP('Table Seed Map'!$A$20,SeedMap[],9,0)),VLOOKUP('Table Seed Map'!$A$20,SeedMap[],9,0)+1,1),IFERROR($CG1+1,"id"))</calculatedColumnFormula>
    </tableColumn>
    <tableColumn id="12" name="Form" dataDxfId="236">
      <calculatedColumnFormula>IFERROR(VLOOKUP(FormDefault[[#This Row],[Form for Default]],ResourceForms[[FormName]:[ID]],4,0),"resource_form")</calculatedColumnFormula>
    </tableColumn>
    <tableColumn id="4" name="Name" dataDxfId="235"/>
    <tableColumn id="5" name="Value" dataDxfId="234"/>
    <tableColumn id="6" name="Relation" dataDxfId="233">
      <calculatedColumnFormula>IFERROR(VLOOKUP(FormDefault[[#This Row],[R]],RelationTable[[Display]:[RELID]],2,0),"")</calculatedColumnFormula>
    </tableColumn>
    <tableColumn id="7" name="Attribute" dataDxfId="232"/>
    <tableColumn id="20" name="REL1" dataDxfId="231">
      <calculatedColumnFormula>IFERROR(VLOOKUP(FormDefault[[#This Row],[R1]],RelationTable[[Display]:[RELID]],2,0),"")</calculatedColumnFormula>
    </tableColumn>
    <tableColumn id="19" name="REL2" dataDxfId="230">
      <calculatedColumnFormula>IFERROR(VLOOKUP(FormDefault[[#This Row],[R2]],RelationTable[[Display]:[RELID]],2,0),"")</calculatedColumnFormula>
    </tableColumn>
    <tableColumn id="18" name="REL3" dataDxfId="229">
      <calculatedColumnFormula>IFERROR(VLOOKUP(FormDefault[[#This Row],[R3]],RelationTable[[Display]:[RELID]],2,0),"")</calculatedColumnFormula>
    </tableColumn>
    <tableColumn id="13" name="Method" dataDxfId="228"/>
    <tableColumn id="17" name="R" dataDxfId="227"/>
    <tableColumn id="14" name="R1" dataDxfId="226"/>
    <tableColumn id="15" name="R2" dataDxfId="225"/>
    <tableColumn id="16" name="R3" dataDxfId="224"/>
    <tableColumn id="8" name="R12" dataDxfId="223"/>
    <tableColumn id="9" name="R22" dataDxfId="222"/>
    <tableColumn id="10" name="R32" dataDxfId="221"/>
    <tableColumn id="11" name="Method2" dataDxfId="22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19" dataDxfId="218">
  <autoFilter ref="BS1:CB2"/>
  <tableColumns count="10">
    <tableColumn id="1" name="Primary" dataDxfId="217">
      <calculatedColumnFormula>'Table Seed Map'!$A$21&amp;"-"&amp;COUNTA($BT$1:FormCollection[[#This Row],[Main Form for Collection]])-1</calculatedColumnFormula>
    </tableColumn>
    <tableColumn id="2" name="Main Form for Collection" dataDxfId="216"/>
    <tableColumn id="3" name="Collection Form" dataDxfId="215"/>
    <tableColumn id="4" name="Relation" dataDxfId="214"/>
    <tableColumn id="5" name="Foreign Field" dataDxfId="213"/>
    <tableColumn id="6" name="No" dataDxfId="212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11">
      <calculatedColumnFormula>IFERROR(VLOOKUP([Main Form for Collection],ResourceForms[[FormName]:[ID]],4,0),"resource_form")</calculatedColumnFormula>
    </tableColumn>
    <tableColumn id="8" name="Collection Form2" dataDxfId="210">
      <calculatedColumnFormula>IFERROR(VLOOKUP([Collection Form],ResourceForms[[FormName]:[ID]],4,0),"collection_form")</calculatedColumnFormula>
    </tableColumn>
    <tableColumn id="9" name="Relation3" dataDxfId="209">
      <calculatedColumnFormula>IFERROR(VLOOKUP([Relation],RelationTable[[Display]:[RELID]],2,0),"")</calculatedColumnFormula>
    </tableColumn>
    <tableColumn id="10" name="Foreign" dataDxfId="208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07" dataDxfId="206">
  <autoFilter ref="CZ1:DJ2">
    <filterColumn colId="1"/>
    <filterColumn colId="2"/>
    <filterColumn colId="3"/>
    <filterColumn colId="8"/>
  </autoFilter>
  <tableColumns count="11">
    <tableColumn id="1" name="Field for Depend" dataDxfId="205"/>
    <tableColumn id="9" name="Primary" dataDxfId="204">
      <calculatedColumnFormula>'Table Seed Map'!$A$17&amp;"-"&amp;COUNTA($CZ$2:FieldDepends[[#This Row],[Field for Depend]])</calculatedColumnFormula>
    </tableColumn>
    <tableColumn id="10" name="ID" dataDxfId="203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202">
      <calculatedColumnFormula>IFERROR(VLOOKUP(FieldDepends[[#This Row],[Field for Depend]],FormFields[[Field Name]:[ID]],2,0),"form_field")</calculatedColumnFormula>
    </tableColumn>
    <tableColumn id="2" name="Field name - depends on" dataDxfId="201"/>
    <tableColumn id="3" name="Database Field" dataDxfId="200"/>
    <tableColumn id="4" name="Operator" dataDxfId="199"/>
    <tableColumn id="5" name="Compare Method" dataDxfId="198"/>
    <tableColumn id="11" name="Method" dataDxfId="197"/>
    <tableColumn id="6" name="Value DB Field" dataDxfId="196"/>
    <tableColumn id="7" name="Ignore Null" dataDxfId="195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70" totalsRowShown="0" dataDxfId="455">
  <autoFilter ref="A1:I70"/>
  <tableColumns count="9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94" dataDxfId="193">
  <autoFilter ref="DL1:DU2"/>
  <tableColumns count="10">
    <tableColumn id="1" name="Field for Dynamic" dataDxfId="192"/>
    <tableColumn id="9" name="Primary" dataDxfId="191">
      <calculatedColumnFormula>'Table Seed Map'!$A$15&amp;"-"&amp;COUNTA($DL$2:FieldDynamic[[#This Row],[Field for Dynamic]])</calculatedColumnFormula>
    </tableColumn>
    <tableColumn id="10" name="ID" dataDxfId="190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89">
      <calculatedColumnFormula>IFERROR(VLOOKUP(FieldDynamic[[#This Row],[Field for Dynamic]],FormFields[[Field Name]:[ID]],2,0),"form_field")</calculatedColumnFormula>
    </tableColumn>
    <tableColumn id="2" name="Type" dataDxfId="188"/>
    <tableColumn id="3" name="Depend Field" dataDxfId="187"/>
    <tableColumn id="4" name="Alter On" dataDxfId="186"/>
    <tableColumn id="5" name="Value" dataDxfId="185"/>
    <tableColumn id="11" name="Values" dataDxfId="184"/>
    <tableColumn id="6" name="Operator" dataDxfId="183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82" dataDxfId="181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80"/>
    <tableColumn id="2" name="Resource Data" dataDxfId="179"/>
    <tableColumn id="3" name="Form Field" dataDxfId="178"/>
    <tableColumn id="4" name="Primary" dataDxfId="177">
      <calculatedColumnFormula>'Table Seed Map'!$A$19&amp;"-"&amp;COUNTA($DW$2:FormDataMapping[[#This Row],[Form for Data Mapping]])</calculatedColumnFormula>
    </tableColumn>
    <tableColumn id="5" name="ID" dataDxfId="176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75">
      <calculatedColumnFormula>IF(FormDataMapping[[#This Row],[Form for Data Mapping]]="","resource_form",VLOOKUP([Form for Data Mapping],ResourceForms[[FormName]:[ID]],4,0))</calculatedColumnFormula>
    </tableColumn>
    <tableColumn id="7" name="Data" dataDxfId="174">
      <calculatedColumnFormula>IF(FormDataMapping[[#This Row],[Form for Data Mapping]]="","resource_data",VLOOKUP([Resource Data],ResourceData[[DataDisplayName]:[ID]],8,0))</calculatedColumnFormula>
    </tableColumn>
    <tableColumn id="8" name="Field" dataDxfId="173">
      <calculatedColumnFormula>IF(FormDataMapping[[#This Row],[Form for Data Mapping]]="","form_field",VLOOKUP([Form Field],FormFields[[Field Name]:[ID]],2,0))</calculatedColumnFormula>
    </tableColumn>
    <tableColumn id="9" name="Attribute" dataDxfId="172"/>
    <tableColumn id="10" name="R0" dataDxfId="171">
      <calculatedColumnFormula>IF(FormDataMapping[[#This Row],[Form for Data Mapping]]="","relation",IFERROR(VLOOKUP([Relation],RelationTable[[Display]:[RELID]],2,0),""))</calculatedColumnFormula>
    </tableColumn>
    <tableColumn id="11" name="R1" dataDxfId="170">
      <calculatedColumnFormula>IF(FormDataMapping[[#This Row],[Form for Data Mapping]]="","nest_relation1",IFERROR(VLOOKUP([Rel1],RelationTable[[Display]:[RELID]],2,0),""))</calculatedColumnFormula>
    </tableColumn>
    <tableColumn id="12" name="R2" dataDxfId="169">
      <calculatedColumnFormula>IF(FormDataMapping[[#This Row],[Form for Data Mapping]]="","nest_relation2",IFERROR(VLOOKUP([Rel2],RelationTable[[Display]:[RELID]],2,0),""))</calculatedColumnFormula>
    </tableColumn>
    <tableColumn id="13" name="R3" dataDxfId="168">
      <calculatedColumnFormula>IF(FormDataMapping[[#This Row],[Form for Data Mapping]]="","nest_relation3",IFERROR(VLOOKUP([Rel3],RelationTable[[Display]:[RELID]],2,0),""))</calculatedColumnFormula>
    </tableColumn>
    <tableColumn id="14" name="R4" dataDxfId="167">
      <calculatedColumnFormula>IF(FormDataMapping[[#This Row],[Form for Data Mapping]]="","nest_relation4",IFERROR(VLOOKUP([Rel4],RelationTable[[Display]:[RELID]],2,0),""))</calculatedColumnFormula>
    </tableColumn>
    <tableColumn id="15" name="R5" dataDxfId="166">
      <calculatedColumnFormula>IF(FormDataMapping[[#This Row],[Form for Data Mapping]]="","nest_relation5",IFERROR(VLOOKUP([Rel5],RelationTable[[Display]:[RELID]],2,0),""))</calculatedColumnFormula>
    </tableColumn>
    <tableColumn id="16" name="Relation" dataDxfId="165"/>
    <tableColumn id="17" name="Rel1" dataDxfId="164"/>
    <tableColumn id="18" name="Rel2" dataDxfId="163"/>
    <tableColumn id="19" name="Rel3" dataDxfId="162"/>
    <tableColumn id="20" name="Rel4" dataDxfId="161"/>
    <tableColumn id="21" name="Rel5" dataDxfId="160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2" totalsRowShown="0" dataDxfId="159">
  <autoFilter ref="A1:H22">
    <filterColumn colId="2"/>
  </autoFilter>
  <tableColumns count="8">
    <tableColumn id="1" name="No" dataDxfId="158">
      <calculatedColumnFormula>IFERROR($A1+1,1)</calculatedColumnFormula>
    </tableColumn>
    <tableColumn id="2" name="Filename" dataDxfId="157"/>
    <tableColumn id="9" name="Table" dataDxfId="156">
      <calculatedColumnFormula>MID([Filename],26,LEN([Filename])-35)</calculatedColumnFormula>
    </tableColumn>
    <tableColumn id="3" name="Date Part" dataDxfId="4">
      <calculatedColumnFormula>"2019_03_18_"</calculatedColumnFormula>
    </tableColumn>
    <tableColumn id="4" name="Sequence" dataDxfId="155">
      <calculatedColumnFormula>TEXT(MATCH(MigrationRenamer[[#This Row],[Table]],Tables[Table],0),"000000")</calculatedColumnFormula>
    </tableColumn>
    <tableColumn id="5" name="Name Part" dataDxfId="154">
      <calculatedColumnFormula>RIGHT([Filename],LEN([Filename])-LEN([Date Part])-LEN([Sequence]))</calculatedColumnFormula>
    </tableColumn>
    <tableColumn id="6" name="New Name" dataDxfId="153">
      <calculatedColumnFormula>[Date Part]&amp;[Sequence]&amp;[Name Part]</calculatedColumnFormula>
    </tableColumn>
    <tableColumn id="7" name="CMD" dataDxfId="152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51">
  <autoFilter ref="A1:K2">
    <filterColumn colId="2"/>
    <filterColumn colId="4"/>
    <filterColumn colId="8"/>
    <filterColumn colId="9"/>
    <filterColumn colId="10"/>
  </autoFilter>
  <tableColumns count="11">
    <tableColumn id="1" name="Primary" dataDxfId="150">
      <calculatedColumnFormula>'Table Seed Map'!$A$23&amp;"-"&amp;COUNTA($B$1:ResourceList[[#This Row],[Resource Name]])-1</calculatedColumnFormula>
    </tableColumn>
    <tableColumn id="2" name="Resource Name" dataDxfId="149"/>
    <tableColumn id="8" name="ListDisplayName" dataDxfId="148">
      <calculatedColumnFormula>ResourceList[[#This Row],[Resource Name]]&amp;"/"&amp;ResourceList[[#This Row],[Name]]</calculatedColumnFormula>
    </tableColumn>
    <tableColumn id="3" name="No" dataDxfId="147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46">
      <calculatedColumnFormula>IFERROR(VLOOKUP(ResourceList[[#This Row],[Resource Name]],ResourceTable[[RName]:[RID]],2,0),"resource")</calculatedColumnFormula>
    </tableColumn>
    <tableColumn id="4" name="Name" dataDxfId="145"/>
    <tableColumn id="5" name="Description" dataDxfId="144"/>
    <tableColumn id="6" name="Title" dataDxfId="143"/>
    <tableColumn id="11" name="Identity" dataDxfId="142"/>
    <tableColumn id="10" name="Page" dataDxfId="141"/>
    <tableColumn id="9" name="ID" dataDxfId="140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39" dataDxfId="138">
  <autoFilter ref="M1:AD2"/>
  <tableColumns count="18">
    <tableColumn id="1" name="List Name" dataDxfId="137"/>
    <tableColumn id="2" name="LID" dataDxfId="136">
      <calculatedColumnFormula>VLOOKUP(ListExtras[[#This Row],[List Name]],ResourceList[[ListDisplayName]:[No]],2,0)</calculatedColumnFormula>
    </tableColumn>
    <tableColumn id="3" name="Scope Name" dataDxfId="135"/>
    <tableColumn id="4" name="Relation Name" dataDxfId="134"/>
    <tableColumn id="5" name="R1 Name" dataDxfId="133"/>
    <tableColumn id="6" name="R2 Name" dataDxfId="132"/>
    <tableColumn id="7" name="R3 Name" dataDxfId="131"/>
    <tableColumn id="8" name="Scope Primary" dataDxfId="130">
      <calculatedColumnFormula>'Table Seed Map'!$A$24&amp;"-"&amp;COUNT($W$1:ListExtras[[#This Row],[Scope ID]])</calculatedColumnFormula>
    </tableColumn>
    <tableColumn id="9" name="Scope Table ID" dataDxfId="129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28">
      <calculatedColumnFormula>IF(ListExtras[[#This Row],[LID]]=0,"resource_list",ListExtras[[#This Row],[LID]])</calculatedColumnFormula>
    </tableColumn>
    <tableColumn id="11" name="Scope ID" dataDxfId="12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6">
      <calculatedColumnFormula>'Table Seed Map'!$A$25&amp;"-"&amp;COUNT($AA$1:ListExtras[[#This Row],[Relation]])</calculatedColumnFormula>
    </tableColumn>
    <tableColumn id="13" name="Relation Table ID" dataDxfId="125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24">
      <calculatedColumnFormula>IF(ListExtras[[#This Row],[LID]]=0,"resource_list",ListExtras[[#This Row],[LID]])</calculatedColumnFormula>
    </tableColumn>
    <tableColumn id="15" name="Relation" dataDxfId="123">
      <calculatedColumnFormula>IFERROR(VLOOKUP(ListExtras[[#This Row],[Relation Name]],RelationTable[[Display]:[RELID]],2,0),IF(ListExtras[[#This Row],[LID]]=0,"relation",""))</calculatedColumnFormula>
    </tableColumn>
    <tableColumn id="16" name="R1" dataDxfId="122">
      <calculatedColumnFormula>IFERROR(VLOOKUP(ListExtras[[#This Row],[R1 Name]],RelationTable[[Display]:[RELID]],2,0),IF(ListExtras[[#This Row],[LID]]=0,"nest_relation1",""))</calculatedColumnFormula>
    </tableColumn>
    <tableColumn id="17" name="R2" dataDxfId="121">
      <calculatedColumnFormula>IFERROR(VLOOKUP(ListExtras[[#This Row],[R2 Name]],RelationTable[[Display]:[RELID]],2,0),IF(ListExtras[[#This Row],[LID]]=0,"nest_relation2",""))</calculatedColumnFormula>
    </tableColumn>
    <tableColumn id="18" name="R3" dataDxfId="12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19" dataDxfId="118">
  <autoFilter ref="AF1:AR2">
    <filterColumn colId="0"/>
  </autoFilter>
  <tableColumns count="13">
    <tableColumn id="13" name="Primary" dataDxfId="117">
      <calculatedColumnFormula>'Table Seed Map'!$A$27&amp;"-"&amp;COUNTA($AH$1:ListSearch[[#This Row],[No]])-2</calculatedColumnFormula>
    </tableColumn>
    <tableColumn id="1" name="List Name for Search" dataDxfId="116"/>
    <tableColumn id="2" name="No" dataDxfId="115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14">
      <calculatedColumnFormula>IFERROR(VLOOKUP(ListSearch[[#This Row],[List Name for Search]],ResourceList[[ListDisplayName]:[No]],2,0),"resource_list")</calculatedColumnFormula>
    </tableColumn>
    <tableColumn id="4" name="Field" dataDxfId="113"/>
    <tableColumn id="5" name="REL" dataDxfId="11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1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1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8"/>
    <tableColumn id="10" name="Relation 1" dataDxfId="107"/>
    <tableColumn id="11" name="Relation 2" dataDxfId="106"/>
    <tableColumn id="12" name="Relation 3" dataDxfId="105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104" dataDxfId="103">
  <autoFilter ref="AT1:BE2">
    <filterColumn colId="4"/>
  </autoFilter>
  <tableColumns count="12">
    <tableColumn id="13" name="Primary" dataDxfId="102">
      <calculatedColumnFormula>'Table Seed Map'!$A$26&amp;"-"&amp;COUNTA($AV$1:ListLayout[[#This Row],[No]])-2</calculatedColumnFormula>
    </tableColumn>
    <tableColumn id="1" name="List Name for Layout" dataDxfId="101"/>
    <tableColumn id="2" name="No" dataDxfId="100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99">
      <calculatedColumnFormula>IFERROR(VLOOKUP(ListLayout[[#This Row],[List Name for Layout]],ResourceList[[ListDisplayName]:[No]],2,0),"resource_list")</calculatedColumnFormula>
    </tableColumn>
    <tableColumn id="14" name="Label" dataDxfId="98"/>
    <tableColumn id="4" name="Field" dataDxfId="97"/>
    <tableColumn id="5" name="REL" dataDxfId="9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9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9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93"/>
    <tableColumn id="10" name="Relation 1" dataDxfId="92"/>
    <tableColumn id="11" name="Relation 2" dataDxfId="9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90">
  <autoFilter ref="A1:J2">
    <filterColumn colId="2"/>
    <filterColumn colId="4"/>
    <filterColumn colId="8"/>
    <filterColumn colId="9"/>
  </autoFilter>
  <tableColumns count="10">
    <tableColumn id="1" name="Primary" dataDxfId="89">
      <calculatedColumnFormula>'Table Seed Map'!$A$28&amp;"-"&amp;COUNTA($B$1:ResourceData[[#This Row],[Resource Name]])-1</calculatedColumnFormula>
    </tableColumn>
    <tableColumn id="2" name="Resource Name" dataDxfId="88"/>
    <tableColumn id="8" name="DataDisplayName" dataDxfId="87">
      <calculatedColumnFormula>ResourceData[[#This Row],[Resource Name]]&amp;"/"&amp;ResourceData[[#This Row],[Name]]</calculatedColumnFormula>
    </tableColumn>
    <tableColumn id="3" name="No" dataDxfId="86">
      <calculatedColumnFormula>IF($D1="id",IF(ISNUMBER(VLOOKUP('Table Seed Map'!$A$28,SeedMap[],9,0)),VLOOKUP('Table Seed Map'!$A$28,SeedMap[],9,0)+1,1),IFERROR($D1+1,"id"))</calculatedColumnFormula>
    </tableColumn>
    <tableColumn id="7" name="Resource" dataDxfId="85">
      <calculatedColumnFormula>IFERROR(VLOOKUP(ResourceData[[#This Row],[Resource Name]],ResourceTable[[RName]:[RID]],2,0),"resource")</calculatedColumnFormula>
    </tableColumn>
    <tableColumn id="4" name="Name" dataDxfId="84"/>
    <tableColumn id="5" name="Description" dataDxfId="83"/>
    <tableColumn id="6" name="Title Field" dataDxfId="82"/>
    <tableColumn id="9" name="Method" dataDxfId="81"/>
    <tableColumn id="10" name="ID" dataDxfId="80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79" dataDxfId="78">
  <autoFilter ref="L1:AC2"/>
  <tableColumns count="18">
    <tableColumn id="1" name="Data Name" dataDxfId="77"/>
    <tableColumn id="2" name="DID" dataDxfId="76">
      <calculatedColumnFormula>VLOOKUP(DataExtra[[#This Row],[Data Name]],ResourceData[[DataDisplayName]:[No]],2,0)</calculatedColumnFormula>
    </tableColumn>
    <tableColumn id="3" name="Scope Name" dataDxfId="75"/>
    <tableColumn id="4" name="Relation Name" dataDxfId="74"/>
    <tableColumn id="5" name="R1 Name" dataDxfId="73"/>
    <tableColumn id="6" name="R2 Name" dataDxfId="72"/>
    <tableColumn id="7" name="R3 Name" dataDxfId="71"/>
    <tableColumn id="8" name="Scope Primary" dataDxfId="70">
      <calculatedColumnFormula>'Table Seed Map'!$A$29&amp;"-"&amp;COUNT($V$1:DataExtra[[#This Row],[Scope ID]])</calculatedColumnFormula>
    </tableColumn>
    <tableColumn id="9" name="Scope Table ID" dataDxfId="69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68">
      <calculatedColumnFormula>IF(DataExtra[[#This Row],[DID]]=0,"resource_data",DataExtra[[#This Row],[DID]])</calculatedColumnFormula>
    </tableColumn>
    <tableColumn id="11" name="Scope ID" dataDxfId="6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66">
      <calculatedColumnFormula>'Table Seed Map'!$A$30&amp;"-"&amp;COUNT($Z$1:DataExtra[[#This Row],[Relation]])</calculatedColumnFormula>
    </tableColumn>
    <tableColumn id="13" name="Relation Table ID" dataDxfId="65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64">
      <calculatedColumnFormula>IF(DataExtra[[#This Row],[DID]]=0,"resource_data",DataExtra[[#This Row],[DID]])</calculatedColumnFormula>
    </tableColumn>
    <tableColumn id="15" name="Relation" dataDxfId="63">
      <calculatedColumnFormula>IFERROR(VLOOKUP(DataExtra[[#This Row],[Relation Name]],RelationTable[[Display]:[RELID]],2,0),IF(DataExtra[[#This Row],[DID]]=0,"relation",""))</calculatedColumnFormula>
    </tableColumn>
    <tableColumn id="16" name="R1" dataDxfId="62">
      <calculatedColumnFormula>IFERROR(VLOOKUP(DataExtra[[#This Row],[R1 Name]],RelationTable[[Display]:[RELID]],2,0),IF(DataExtra[[#This Row],[DID]]=0,"nest_relation1",""))</calculatedColumnFormula>
    </tableColumn>
    <tableColumn id="17" name="R2" dataDxfId="61">
      <calculatedColumnFormula>IFERROR(VLOOKUP(DataExtra[[#This Row],[R2 Name]],RelationTable[[Display]:[RELID]],2,0),IF(DataExtra[[#This Row],[DID]]=0,"nest_relation2",""))</calculatedColumnFormula>
    </tableColumn>
    <tableColumn id="18" name="R3" dataDxfId="6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59" dataDxfId="58">
  <autoFilter ref="AE1:AN2">
    <filterColumn colId="0"/>
    <filterColumn colId="2"/>
    <filterColumn colId="5"/>
    <filterColumn colId="6"/>
    <filterColumn colId="7"/>
  </autoFilter>
  <tableColumns count="10">
    <tableColumn id="13" name="Primary" dataDxfId="57">
      <calculatedColumnFormula>'Table Seed Map'!$A$31&amp;"-"&amp;COUNTA($AH$1:DataViewSection[[#This Row],[No]])-2</calculatedColumnFormula>
    </tableColumn>
    <tableColumn id="1" name="Data Name for Layout" dataDxfId="56"/>
    <tableColumn id="17" name="DataSectionDisplayName" dataDxfId="55">
      <calculatedColumnFormula>DataViewSection[[#This Row],[Data Name for Layout]]&amp;"/"&amp;COUNTA($AH$1:DataViewSection[[#This Row],[No]])-2</calculatedColumnFormula>
    </tableColumn>
    <tableColumn id="2" name="No" dataDxfId="54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53">
      <calculatedColumnFormula>IFERROR(VLOOKUP(DataViewSection[[#This Row],[Data Name for Layout]],ResourceData[[DataDisplayName]:[No]],2,0),"resource_data")</calculatedColumnFormula>
    </tableColumn>
    <tableColumn id="14" name="Title" dataDxfId="52"/>
    <tableColumn id="15" name="Title Field" dataDxfId="51"/>
    <tableColumn id="16" name="Rel" dataDxfId="50">
      <calculatedColumnFormula>IFERROR(VLOOKUP(DataViewSection[[#This Row],[Relation]],RelationTable[[Display]:[RELID]],2,0),"")</calculatedColumnFormula>
    </tableColumn>
    <tableColumn id="4" name="Colspan" dataDxfId="49"/>
    <tableColumn id="9" name="Relation" dataDxfId="4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52" totalsRowShown="0" dataDxfId="6">
  <autoFilter ref="A1:K152">
    <filterColumn colId="0"/>
  </autoFilter>
  <tableColumns count="11">
    <tableColumn id="2" name="Table" dataDxfId="17"/>
    <tableColumn id="3" name="Field" dataDxfId="16"/>
    <tableColumn id="5" name="Type" dataDxfId="15">
      <calculatedColumnFormula>VLOOKUP([Field],Columns[],2,0)&amp;"("</calculatedColumnFormula>
    </tableColumn>
    <tableColumn id="4" name="Name" dataDxfId="14">
      <calculatedColumnFormula>IF(VLOOKUP([Field],Columns[],3,0)&lt;&gt;"","'"&amp;VLOOKUP([Field],Columns[],3,0)&amp;"'","")</calculatedColumnFormula>
    </tableColumn>
    <tableColumn id="6" name="Arg2" dataDxfId="13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12">
      <calculatedColumnFormula>IF(VLOOKUP([Field],Columns[],5,0)=0,"","-&gt;"&amp;VLOOKUP([Field],Columns[],5,0))</calculatedColumnFormula>
    </tableColumn>
    <tableColumn id="8" name="Method2" dataDxfId="11">
      <calculatedColumnFormula>IF(VLOOKUP([Field],Columns[],6,0)=0,"","-&gt;"&amp;VLOOKUP([Field],Columns[],6,0))</calculatedColumnFormula>
    </tableColumn>
    <tableColumn id="9" name="Method3" dataDxfId="10">
      <calculatedColumnFormula>IF(VLOOKUP([Field],Columns[],7,0)=0,"","-&gt;"&amp;VLOOKUP([Field],Columns[],7,0))</calculatedColumnFormula>
    </tableColumn>
    <tableColumn id="10" name="Method4" dataDxfId="9">
      <calculatedColumnFormula>IF(VLOOKUP([Field],Columns[],8,0)=0,"","-&gt;"&amp;VLOOKUP([Field],Columns[],8,0))</calculatedColumnFormula>
    </tableColumn>
    <tableColumn id="11" name="Method5" dataDxfId="8">
      <calculatedColumnFormula>IF(VLOOKUP([Field],Columns[],9,0)=0,"","-&gt;"&amp;VLOOKUP([Field],Columns[],9,0))</calculatedColumnFormula>
    </tableColumn>
    <tableColumn id="12" name="Statement" dataDxfId="7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47" dataDxfId="46">
  <autoFilter ref="AP1:AW2">
    <filterColumn colId="4"/>
  </autoFilter>
  <tableColumns count="8">
    <tableColumn id="13" name="Primary" dataDxfId="45">
      <calculatedColumnFormula>'Table Seed Map'!$A$32&amp;"-"&amp;COUNTA($AQ$2:DataViewSectionItem[[#This Row],[Data Section for Items]])</calculatedColumnFormula>
    </tableColumn>
    <tableColumn id="1" name="Data Section for Items" dataDxfId="44"/>
    <tableColumn id="2" name="No" dataDxfId="43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4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41"/>
    <tableColumn id="4" name="Attribute" dataDxfId="40"/>
    <tableColumn id="5" name="REL" dataDxfId="3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8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37" dataDxfId="36">
  <autoFilter ref="A1:H5">
    <filterColumn colId="5"/>
    <filterColumn colId="6"/>
    <filterColumn colId="7"/>
  </autoFilter>
  <tableColumns count="8">
    <tableColumn id="1" name="Type" dataDxfId="35"/>
    <tableColumn id="2" name="Table Name" dataDxfId="34"/>
    <tableColumn id="3" name="Count Field" dataDxfId="33"/>
    <tableColumn id="4" name="Count Reduce" dataDxfId="32"/>
    <tableColumn id="5" name="Records" dataDxfId="31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30"/>
    <tableColumn id="8" name="Name Field Position" dataDxfId="29"/>
    <tableColumn id="9" name="ID Field Position" dataDxfId="28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7" dataDxfId="26">
  <autoFilter ref="J1:P501">
    <filterColumn colId="2"/>
    <filterColumn colId="3"/>
    <filterColumn colId="4"/>
    <filterColumn colId="5"/>
    <filterColumn colId="6"/>
  </autoFilter>
  <tableColumns count="7">
    <tableColumn id="1" name="No" dataDxfId="25">
      <calculatedColumnFormula>IFERROR($J1+1,1)</calculatedColumnFormula>
    </tableColumn>
    <tableColumn id="2" name="Type" dataDxfId="24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23">
      <calculatedColumnFormula>IF(IDNMaps[[#This Row],[Type]]="","",COUNTIF($K$1:IDNMaps[[#This Row],[Type]],IDNMaps[[#This Row],[Type]]))</calculatedColumnFormula>
    </tableColumn>
    <tableColumn id="4" name="Primary" dataDxfId="22">
      <calculatedColumnFormula>IFERROR(VLOOKUP(IDNMaps[[#This Row],[Type]],RecordCount[],6,0)&amp;"-"&amp;IDNMaps[[#This Row],[Type Count]],"")</calculatedColumnFormula>
    </tableColumn>
    <tableColumn id="5" name="Name" dataDxfId="21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0">
      <calculatedColumnFormula>IF(IDNMaps[[#This Row],[Name]]="","","("&amp;IDNMaps[[#This Row],[Type]]&amp;") "&amp;IDNMaps[[#This Row],[Name]])</calculatedColumnFormula>
    </tableColumn>
    <tableColumn id="7" name="ID" dataDxfId="19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45" dataDxfId="444">
  <autoFilter ref="A1:R2">
    <filterColumn colId="1"/>
    <filterColumn colId="4"/>
  </autoFilter>
  <tableColumns count="18">
    <tableColumn id="19" name="TRCode" dataDxfId="443">
      <calculatedColumnFormula>[Table Name]&amp;"-"&amp;(COUNTIF($B$1:TableData[[#This Row],[Table Name]],TableData[[#This Row],[Table Name]])-1)</calculatedColumnFormula>
    </tableColumn>
    <tableColumn id="1" name="Table Name" dataDxfId="442"/>
    <tableColumn id="2" name="Record No" dataDxfId="441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40"/>
    <tableColumn id="4" name="2" dataDxfId="439"/>
    <tableColumn id="5" name="3" dataDxfId="438"/>
    <tableColumn id="6" name="4" dataDxfId="437"/>
    <tableColumn id="7" name="5" dataDxfId="436"/>
    <tableColumn id="8" name="6" dataDxfId="435"/>
    <tableColumn id="9" name="7" dataDxfId="434"/>
    <tableColumn id="10" name="8" dataDxfId="433"/>
    <tableColumn id="11" name="9" dataDxfId="432"/>
    <tableColumn id="12" name="10" dataDxfId="431"/>
    <tableColumn id="13" name="11" dataDxfId="430"/>
    <tableColumn id="14" name="12" dataDxfId="429"/>
    <tableColumn id="15" name="13" dataDxfId="428"/>
    <tableColumn id="16" name="14" dataDxfId="427"/>
    <tableColumn id="17" name="15" dataDxfId="42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25">
  <autoFilter ref="A1:J42">
    <filterColumn colId="4"/>
    <filterColumn colId="5"/>
    <filterColumn colId="6"/>
    <filterColumn colId="8"/>
    <filterColumn colId="9"/>
  </autoFilter>
  <tableColumns count="10">
    <tableColumn id="1" name="Name" dataDxfId="424"/>
    <tableColumn id="3" name="Table Name" dataDxfId="423"/>
    <tableColumn id="20" name="NS" dataDxfId="422">
      <calculatedColumnFormula>VLOOKUP([Table Name],Tables[],4,0)</calculatedColumnFormula>
    </tableColumn>
    <tableColumn id="21" name="Model" dataDxfId="421">
      <calculatedColumnFormula>VLOOKUP([Table Name],Tables[],5,0)</calculatedColumnFormula>
    </tableColumn>
    <tableColumn id="6" name="Data Table" dataDxfId="420"/>
    <tableColumn id="7" name="Data Range" dataDxfId="419"/>
    <tableColumn id="8" name="Skip Columns" dataDxfId="418"/>
    <tableColumn id="4" name="Query Method" dataDxfId="417"/>
    <tableColumn id="2" name="Last ID" dataDxfId="416"/>
    <tableColumn id="5" name="AI Change Query" dataDxfId="415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414">
  <autoFilter ref="A1:M2">
    <filterColumn colId="0"/>
    <filterColumn colId="1"/>
    <filterColumn colId="2"/>
    <filterColumn colId="11"/>
    <filterColumn colId="12"/>
  </autoFilter>
  <tableColumns count="13">
    <tableColumn id="11" name="Primary" dataDxfId="413">
      <calculatedColumnFormula>Page&amp;"-"&amp;(COUNTA($E$1:ResourceTable[[#This Row],[Name]])-2)</calculatedColumnFormula>
    </tableColumn>
    <tableColumn id="12" name="RName" dataDxfId="412">
      <calculatedColumnFormula>ResourceTable[[#This Row],[Name]]</calculatedColumnFormula>
    </tableColumn>
    <tableColumn id="13" name="RID" dataDxfId="411">
      <calculatedColumnFormula>IF($C1=0,IF(ISNUMBER(VLOOKUP(Page,SeedMap[],9,0)),VLOOKUP(Page,SeedMap[],9,0)+1,1),IFERROR($C1+1,0))</calculatedColumnFormula>
    </tableColumn>
    <tableColumn id="1" name="No" dataDxfId="410">
      <calculatedColumnFormula>ResourceTable[[#This Row],[RID]]</calculatedColumnFormula>
    </tableColumn>
    <tableColumn id="2" name="Name" dataDxfId="409"/>
    <tableColumn id="3" name="Description" dataDxfId="408"/>
    <tableColumn id="4" name="Title" dataDxfId="407"/>
    <tableColumn id="5" name="NS" dataDxfId="406">
      <calculatedColumnFormula>"Milestone\Appframe\Model"</calculatedColumnFormula>
    </tableColumn>
    <tableColumn id="6" name="Table" dataDxfId="405"/>
    <tableColumn id="8" name="Controller" dataDxfId="404"/>
    <tableColumn id="9" name="Controller NS" dataDxfId="403"/>
    <tableColumn id="7" name="Development" dataDxfId="402"/>
    <tableColumn id="10" name="RID2" dataDxfId="401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400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99"/>
    <tableColumn id="2" name="List" dataDxfId="398"/>
    <tableColumn id="3" name="Form" dataDxfId="397"/>
    <tableColumn id="4" name="Data" dataDxfId="396"/>
    <tableColumn id="5" name="FormWithData" dataDxfId="395"/>
    <tableColumn id="6" name="Primary" dataDxfId="394">
      <calculatedColumnFormula>'Table Seed Map'!$A$38&amp;"-"&amp;COUNTA($O$2:ResourceDefaultsTable[[#This Row],[Select Resource for Default]])</calculatedColumnFormula>
    </tableColumn>
    <tableColumn id="12" name="ID" dataDxfId="393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92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91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90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9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8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87">
  <autoFilter ref="A1:N2">
    <filterColumn colId="0"/>
    <filterColumn colId="2"/>
    <filterColumn colId="3"/>
    <filterColumn colId="6"/>
    <filterColumn colId="13"/>
  </autoFilter>
  <tableColumns count="14">
    <tableColumn id="11" name="Primary" dataDxfId="386">
      <calculatedColumnFormula>Page&amp;"-"&amp;(COUNTA($E$1:RelationTable[[#This Row],[Resource]])-1)</calculatedColumnFormula>
    </tableColumn>
    <tableColumn id="1" name="No" dataDxfId="385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84">
      <calculatedColumnFormula>RelationTable[[#This Row],[Resource]]&amp;"/"&amp;RelationTable[[#This Row],[Method]]</calculatedColumnFormula>
    </tableColumn>
    <tableColumn id="14" name="RELID" dataDxfId="383">
      <calculatedColumnFormula>RelationTable[[#This Row],[No]]</calculatedColumnFormula>
    </tableColumn>
    <tableColumn id="3" name="Resource" dataDxfId="382"/>
    <tableColumn id="4" name="Relate Resource" dataDxfId="381"/>
    <tableColumn id="12" name="ID" dataDxfId="380">
      <calculatedColumnFormula>RelationTable[[#This Row],[No]]</calculatedColumnFormula>
    </tableColumn>
    <tableColumn id="2" name="Resource Id" dataDxfId="379">
      <calculatedColumnFormula>IF(RelationTable[[#This Row],[No]]="id","resource",VLOOKUP([Resource],CHOOSE({1,2},ResourceTable[Name],ResourceTable[No]),2,0))</calculatedColumnFormula>
    </tableColumn>
    <tableColumn id="5" name="Name" dataDxfId="378"/>
    <tableColumn id="6" name="Description" dataDxfId="377"/>
    <tableColumn id="7" name="Method" dataDxfId="376"/>
    <tableColumn id="8" name="Type" dataDxfId="375"/>
    <tableColumn id="10" name="Relate Id" dataDxfId="374">
      <calculatedColumnFormula>VLOOKUP([Relate Resource],CHOOSE({1,2},ResourceTable[Name],ResourceTable[No]),2,0)</calculatedColumnFormula>
    </tableColumn>
    <tableColumn id="9" name="RID" dataDxfId="373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72">
  <autoFilter ref="P1:W2">
    <filterColumn colId="2"/>
    <filterColumn colId="4"/>
  </autoFilter>
  <tableColumns count="8">
    <tableColumn id="1" name="Primary" dataDxfId="371">
      <calculatedColumnFormula>'Table Seed Map'!$A$8&amp;"-"&amp;COUNTA($Q$1:ResourceScopes[[#This Row],[Resource for Scope]])-1</calculatedColumnFormula>
    </tableColumn>
    <tableColumn id="2" name="Resource for Scope" dataDxfId="370"/>
    <tableColumn id="8" name="ScopesDisplayNames" dataDxfId="369">
      <calculatedColumnFormula>ResourceScopes[[#This Row],[Resource for Scope]]&amp;"/"&amp;ResourceScopes[[#This Row],[Name]]</calculatedColumnFormula>
    </tableColumn>
    <tableColumn id="3" name="No" dataDxfId="368">
      <calculatedColumnFormula>IF($S1="id",IF(ISNUMBER(VLOOKUP('Table Seed Map'!$A$8,SeedMap[],9,0)),VLOOKUP('Table Seed Map'!$A$8,SeedMap[],9,0)+1,1),IFERROR($S1+1,"id"))</calculatedColumnFormula>
    </tableColumn>
    <tableColumn id="7" name="Resource ID" dataDxfId="367">
      <calculatedColumnFormula>VLOOKUP(ResourceScopes[[#This Row],[Resource for Scope]],ResourceTable[[RName]:[RID]],2,0)</calculatedColumnFormula>
    </tableColumn>
    <tableColumn id="4" name="Name" dataDxfId="366"/>
    <tableColumn id="5" name="Description" dataDxfId="365"/>
    <tableColumn id="6" name="Method" dataDxfId="36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"/>
  <sheetViews>
    <sheetView topLeftCell="A44" workbookViewId="0">
      <selection activeCell="A54" sqref="A5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799</v>
      </c>
      <c r="B46" s="7" t="str">
        <f>[Name]</f>
        <v>user_account</v>
      </c>
      <c r="C46" s="7" t="str">
        <f>IF(RIGHT([Name],3)="ies",MID([Name],1,LEN([Name])-3)&amp;"y",IF(RIGHT([Name],1)="s",MID([Name],1,LEN([Name])-1),[Name]))</f>
        <v>user_account</v>
      </c>
      <c r="D46" s="8" t="str">
        <f>"Milestone\DD\Model"</f>
        <v>Milestone\DD\Model</v>
      </c>
      <c r="E46" s="7" t="str">
        <f>SUBSTITUTE(PROPER([Singular Name]),"_","")</f>
        <v>UserAccount</v>
      </c>
      <c r="F46" s="7" t="str">
        <f>"php artisan make:migration create_"&amp;[Table]&amp;"_table --create="&amp;[Table]</f>
        <v>php artisan make:migration create_user_account_table --create=user_account</v>
      </c>
      <c r="G46" s="7" t="str">
        <f>"php artisan make:model "&amp;[Class Name]</f>
        <v>php artisan make:model UserAccount</v>
      </c>
      <c r="H46" s="7" t="str">
        <f>"protected $table = '"&amp;[Table]&amp;"';"</f>
        <v>protected $table = 'user_account';</v>
      </c>
      <c r="I46" s="7" t="str">
        <f>"php artisan make:seed "&amp;[Class Name]&amp;"TableSeeder"</f>
        <v>php artisan make:seed UserAccountTableSeeder</v>
      </c>
      <c r="J46" s="7" t="str">
        <f>[Class Name]&amp;"TableSeeder"&amp;"::class,"</f>
        <v>UserAccountTableSeeder::class,</v>
      </c>
    </row>
    <row r="47" spans="1:10">
      <c r="A47" s="4" t="s">
        <v>759</v>
      </c>
      <c r="B47" s="7" t="str">
        <f>[Name]</f>
        <v>areas</v>
      </c>
      <c r="C47" s="7" t="str">
        <f>IF(RIGHT([Name],3)="ies",MID([Name],1,LEN([Name])-3)&amp;"y",IF(RIGHT([Name],1)="s",MID([Name],1,LEN([Name])-1),[Name]))</f>
        <v>area</v>
      </c>
      <c r="D47" s="7" t="str">
        <f t="shared" ref="D47:D48" si="0">"Milestone\DD\Model"</f>
        <v>Milestone\DD\Model</v>
      </c>
      <c r="E47" s="7" t="str">
        <f>SUBSTITUTE(PROPER([Singular Name]),"_","")</f>
        <v>Area</v>
      </c>
      <c r="F47" s="7" t="str">
        <f>"php artisan make:migration create_"&amp;[Table]&amp;"_table --create="&amp;[Table]</f>
        <v>php artisan make:migration create_areas_table --create=areas</v>
      </c>
      <c r="G47" s="7" t="str">
        <f>"php artisan make:model "&amp;[Class Name]</f>
        <v>php artisan make:model Area</v>
      </c>
      <c r="H47" s="7" t="str">
        <f>"protected $table = '"&amp;[Table]&amp;"';"</f>
        <v>protected $table = 'areas';</v>
      </c>
      <c r="I47" s="7" t="str">
        <f>"php artisan make:seed "&amp;[Class Name]&amp;"TableSeeder"</f>
        <v>php artisan make:seed AreaTableSeeder</v>
      </c>
      <c r="J47" s="7" t="str">
        <f>[Class Name]&amp;"TableSeeder"&amp;"::class,"</f>
        <v>AreaTableSeeder::class,</v>
      </c>
    </row>
    <row r="48" spans="1:10">
      <c r="A48" s="4" t="s">
        <v>756</v>
      </c>
      <c r="B48" s="7" t="str">
        <f>[Name]</f>
        <v>area_users</v>
      </c>
      <c r="C48" s="7" t="str">
        <f>IF(RIGHT([Name],3)="ies",MID([Name],1,LEN([Name])-3)&amp;"y",IF(RIGHT([Name],1)="s",MID([Name],1,LEN([Name])-1),[Name]))</f>
        <v>area_user</v>
      </c>
      <c r="D48" s="7" t="str">
        <f t="shared" si="0"/>
        <v>Milestone\DD\Model</v>
      </c>
      <c r="E48" s="7" t="str">
        <f>SUBSTITUTE(PROPER([Singular Name]),"_","")</f>
        <v>AreaUser</v>
      </c>
      <c r="F48" s="7" t="str">
        <f>"php artisan make:migration create_"&amp;[Table]&amp;"_table --create="&amp;[Table]</f>
        <v>php artisan make:migration create_area_users_table --create=area_users</v>
      </c>
      <c r="G48" s="7" t="str">
        <f>"php artisan make:model "&amp;[Class Name]</f>
        <v>php artisan make:model AreaUser</v>
      </c>
      <c r="H48" s="7" t="str">
        <f>"protected $table = '"&amp;[Table]&amp;"';"</f>
        <v>protected $table = 'area_users';</v>
      </c>
      <c r="I48" s="7" t="str">
        <f>"php artisan make:seed "&amp;[Class Name]&amp;"TableSeeder"</f>
        <v>php artisan make:seed AreaUserTableSeeder</v>
      </c>
      <c r="J48" s="7" t="str">
        <f>[Class Name]&amp;"TableSeeder"&amp;"::class,"</f>
        <v>AreaUserTableSeeder::class,</v>
      </c>
    </row>
    <row r="49" spans="1:10">
      <c r="A49" s="4" t="s">
        <v>758</v>
      </c>
      <c r="B49" s="7" t="str">
        <f>[Name]</f>
        <v>stores</v>
      </c>
      <c r="C49" s="7" t="str">
        <f>IF(RIGHT([Name],3)="ies",MID([Name],1,LEN([Name])-3)&amp;"y",IF(RIGHT([Name],1)="s",MID([Name],1,LEN([Name])-1),[Name]))</f>
        <v>store</v>
      </c>
      <c r="D49" s="7" t="str">
        <f>"Milestone\DD\Model"</f>
        <v>Milestone\DD\Model</v>
      </c>
      <c r="E49" s="7" t="str">
        <f>SUBSTITUTE(PROPER([Singular Name]),"_","")</f>
        <v>Store</v>
      </c>
      <c r="F49" s="7" t="str">
        <f>"php artisan make:migration create_"&amp;[Table]&amp;"_table --create="&amp;[Table]</f>
        <v>php artisan make:migration create_stores_table --create=stores</v>
      </c>
      <c r="G49" s="7" t="str">
        <f>"php artisan make:model "&amp;[Class Name]</f>
        <v>php artisan make:model Store</v>
      </c>
      <c r="H49" s="7" t="str">
        <f>"protected $table = '"&amp;[Table]&amp;"';"</f>
        <v>protected $table = 'stores';</v>
      </c>
      <c r="I49" s="7" t="str">
        <f>"php artisan make:seed "&amp;[Class Name]&amp;"TableSeeder"</f>
        <v>php artisan make:seed StoreTableSeeder</v>
      </c>
      <c r="J49" s="7" t="str">
        <f>[Class Name]&amp;"TableSeeder"&amp;"::class,"</f>
        <v>StoreTableSeeder::class,</v>
      </c>
    </row>
    <row r="50" spans="1:10">
      <c r="A50" s="4" t="s">
        <v>870</v>
      </c>
      <c r="B50" s="7" t="str">
        <f>[Name]</f>
        <v>functiondetails</v>
      </c>
      <c r="C50" s="7" t="str">
        <f>IF(RIGHT([Name],3)="ies",MID([Name],1,LEN([Name])-3)&amp;"y",IF(RIGHT([Name],1)="s",MID([Name],1,LEN([Name])-1),[Name]))</f>
        <v>functiondetail</v>
      </c>
      <c r="D50" s="7" t="str">
        <f>"Milestone\DD\Model"</f>
        <v>Milestone\DD\Model</v>
      </c>
      <c r="E50" s="7" t="str">
        <f>SUBSTITUTE(PROPER([Singular Name]),"_","")</f>
        <v>Functiondetail</v>
      </c>
      <c r="F50" s="7" t="str">
        <f>"php artisan make:migration create_"&amp;[Table]&amp;"_table --create="&amp;[Table]</f>
        <v>php artisan make:migration create_functiondetails_table --create=functiondetails</v>
      </c>
      <c r="G50" s="7" t="str">
        <f>"php artisan make:model "&amp;[Class Name]</f>
        <v>php artisan make:model Functiondetail</v>
      </c>
      <c r="H50" s="7" t="str">
        <f>"protected $table = '"&amp;[Table]&amp;"';"</f>
        <v>protected $table = 'functiondetails';</v>
      </c>
      <c r="I50" s="7" t="str">
        <f>"php artisan make:seed "&amp;[Class Name]&amp;"TableSeeder"</f>
        <v>php artisan make:seed FunctiondetailTableSeeder</v>
      </c>
      <c r="J50" s="7" t="str">
        <f>[Class Name]&amp;"TableSeeder"&amp;"::class,"</f>
        <v>FunctiondetailTableSeeder::class,</v>
      </c>
    </row>
    <row r="51" spans="1:10">
      <c r="A51" s="4" t="s">
        <v>760</v>
      </c>
      <c r="B51" s="7" t="str">
        <f>[Name]</f>
        <v>user_store_area</v>
      </c>
      <c r="C51" s="7" t="str">
        <f>IF(RIGHT([Name],3)="ies",MID([Name],1,LEN([Name])-3)&amp;"y",IF(RIGHT([Name],1)="s",MID([Name],1,LEN([Name])-1),[Name]))</f>
        <v>user_store_area</v>
      </c>
      <c r="D51" s="7" t="str">
        <f>"Milestone\DD\Model"</f>
        <v>Milestone\DD\Model</v>
      </c>
      <c r="E51" s="7" t="str">
        <f>SUBSTITUTE(PROPER([Singular Name]),"_","")</f>
        <v>UserStoreArea</v>
      </c>
      <c r="F51" s="7" t="str">
        <f>"php artisan make:migration create_"&amp;[Table]&amp;"_table --create="&amp;[Table]</f>
        <v>php artisan make:migration create_user_store_area_table --create=user_store_area</v>
      </c>
      <c r="G51" s="7" t="str">
        <f>"php artisan make:model "&amp;[Class Name]</f>
        <v>php artisan make:model UserStoreArea</v>
      </c>
      <c r="H51" s="7" t="str">
        <f>"protected $table = '"&amp;[Table]&amp;"';"</f>
        <v>protected $table = 'user_store_area';</v>
      </c>
      <c r="I51" s="7" t="str">
        <f>"php artisan make:seed "&amp;[Class Name]&amp;"TableSeeder"</f>
        <v>php artisan make:seed UserStoreAreaTableSeeder</v>
      </c>
      <c r="J51" s="7" t="str">
        <f>[Class Name]&amp;"TableSeeder"&amp;"::class,"</f>
        <v>UserStoreAreaTableSeeder::class,</v>
      </c>
    </row>
    <row r="52" spans="1:10">
      <c r="A52" s="4" t="s">
        <v>762</v>
      </c>
      <c r="B52" s="7" t="str">
        <f>[Name]</f>
        <v>productgroups</v>
      </c>
      <c r="C52" s="7" t="str">
        <f>IF(RIGHT([Name],3)="ies",MID([Name],1,LEN([Name])-3)&amp;"y",IF(RIGHT([Name],1)="s",MID([Name],1,LEN([Name])-1),[Name]))</f>
        <v>productgroup</v>
      </c>
      <c r="D52" s="7" t="str">
        <f>"Milestone\DD\Model"</f>
        <v>Milestone\DD\Model</v>
      </c>
      <c r="E52" s="7" t="str">
        <f>SUBSTITUTE(PROPER([Singular Name]),"_","")</f>
        <v>Productgroup</v>
      </c>
      <c r="F52" s="7" t="str">
        <f>"php artisan make:migration create_"&amp;[Table]&amp;"_table --create="&amp;[Table]</f>
        <v>php artisan make:migration create_productgroups_table --create=productgroups</v>
      </c>
      <c r="G52" s="7" t="str">
        <f>"php artisan make:model "&amp;[Class Name]</f>
        <v>php artisan make:model Productgroup</v>
      </c>
      <c r="H52" s="7" t="str">
        <f>"protected $table = '"&amp;[Table]&amp;"';"</f>
        <v>protected $table = 'productgroups';</v>
      </c>
      <c r="I52" s="7" t="str">
        <f>"php artisan make:seed "&amp;[Class Name]&amp;"TableSeeder"</f>
        <v>php artisan make:seed ProductgroupTableSeeder</v>
      </c>
      <c r="J52" s="7" t="str">
        <f>[Class Name]&amp;"TableSeeder"&amp;"::class,"</f>
        <v>ProductgroupTableSeeder::class,</v>
      </c>
    </row>
    <row r="53" spans="1:10">
      <c r="A53" s="4" t="s">
        <v>761</v>
      </c>
      <c r="B53" s="7" t="str">
        <f>[Name]</f>
        <v>products</v>
      </c>
      <c r="C53" s="7" t="str">
        <f>IF(RIGHT([Name],3)="ies",MID([Name],1,LEN([Name])-3)&amp;"y",IF(RIGHT([Name],1)="s",MID([Name],1,LEN([Name])-1),[Name]))</f>
        <v>product</v>
      </c>
      <c r="D53" s="7" t="str">
        <f>"Milestone\DD\Model"</f>
        <v>Milestone\DD\Model</v>
      </c>
      <c r="E53" s="7" t="str">
        <f>SUBSTITUTE(PROPER([Singular Name]),"_","")</f>
        <v>Product</v>
      </c>
      <c r="F53" s="7" t="str">
        <f>"php artisan make:migration create_"&amp;[Table]&amp;"_table --create="&amp;[Table]</f>
        <v>php artisan make:migration create_products_table --create=products</v>
      </c>
      <c r="G53" s="7" t="str">
        <f>"php artisan make:model "&amp;[Class Name]</f>
        <v>php artisan make:model Product</v>
      </c>
      <c r="H53" s="7" t="str">
        <f>"protected $table = '"&amp;[Table]&amp;"';"</f>
        <v>protected $table = 'products';</v>
      </c>
      <c r="I53" s="7" t="str">
        <f>"php artisan make:seed "&amp;[Class Name]&amp;"TableSeeder"</f>
        <v>php artisan make:seed ProductTableSeeder</v>
      </c>
      <c r="J53" s="7" t="str">
        <f>[Class Name]&amp;"TableSeeder"&amp;"::class,"</f>
        <v>ProductTableSeeder::class,</v>
      </c>
    </row>
    <row r="54" spans="1:10">
      <c r="A54" s="4" t="s">
        <v>763</v>
      </c>
      <c r="B54" s="7" t="str">
        <f>[Name]</f>
        <v>store_products</v>
      </c>
      <c r="C54" s="7" t="str">
        <f>IF(RIGHT([Name],3)="ies",MID([Name],1,LEN([Name])-3)&amp;"y",IF(RIGHT([Name],1)="s",MID([Name],1,LEN([Name])-1),[Name]))</f>
        <v>store_product</v>
      </c>
      <c r="D54" s="7" t="str">
        <f>"Milestone\DD\Model"</f>
        <v>Milestone\DD\Model</v>
      </c>
      <c r="E54" s="7" t="str">
        <f>SUBSTITUTE(PROPER([Singular Name]),"_","")</f>
        <v>StoreProduct</v>
      </c>
      <c r="F54" s="7" t="str">
        <f>"php artisan make:migration create_"&amp;[Table]&amp;"_table --create="&amp;[Table]</f>
        <v>php artisan make:migration create_store_products_table --create=store_products</v>
      </c>
      <c r="G54" s="7" t="str">
        <f>"php artisan make:model "&amp;[Class Name]</f>
        <v>php artisan make:model StoreProduct</v>
      </c>
      <c r="H54" s="7" t="str">
        <f>"protected $table = '"&amp;[Table]&amp;"';"</f>
        <v>protected $table = 'store_products';</v>
      </c>
      <c r="I54" s="7" t="str">
        <f>"php artisan make:seed "&amp;[Class Name]&amp;"TableSeeder"</f>
        <v>php artisan make:seed StoreProductTableSeeder</v>
      </c>
      <c r="J54" s="7" t="str">
        <f>[Class Name]&amp;"TableSeeder"&amp;"::class,"</f>
        <v>StoreProductTableSeeder::class,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7" t="str">
        <f>"Milestone\DD\Model"</f>
        <v>Milestone\DD\Model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7" t="str">
        <f>"Milestone\DD\Model"</f>
        <v>Milestone\DD\Model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848</v>
      </c>
      <c r="B57" s="7" t="str">
        <f>[Name]</f>
        <v>product_transaction_natures</v>
      </c>
      <c r="C57" s="7" t="str">
        <f>IF(RIGHT([Name],3)="ies",MID([Name],1,LEN([Name])-3)&amp;"y",IF(RIGHT([Name],1)="s",MID([Name],1,LEN([Name])-1),[Name]))</f>
        <v>product_transaction_nature</v>
      </c>
      <c r="D57" s="7" t="str">
        <f>"Milestone\DD\Model"</f>
        <v>Milestone\DD\Model</v>
      </c>
      <c r="E57" s="7" t="str">
        <f>SUBSTITUTE(PROPER([Singular Name]),"_","")</f>
        <v>ProductTransactionNature</v>
      </c>
      <c r="F57" s="7" t="str">
        <f>"php artisan make:migration create_"&amp;[Table]&amp;"_table --create="&amp;[Table]</f>
        <v>php artisan make:migration create_product_transaction_natures_table --create=product_transaction_natures</v>
      </c>
      <c r="G57" s="7" t="str">
        <f>"php artisan make:model "&amp;[Class Name]</f>
        <v>php artisan make:model ProductTransactionNature</v>
      </c>
      <c r="H57" s="7" t="str">
        <f>"protected $table = '"&amp;[Table]&amp;"';"</f>
        <v>protected $table = 'product_transaction_natures';</v>
      </c>
      <c r="I57" s="7" t="str">
        <f>"php artisan make:seed "&amp;[Class Name]&amp;"TableSeeder"</f>
        <v>php artisan make:seed ProductTransactionNatureTableSeeder</v>
      </c>
      <c r="J57" s="7" t="str">
        <f>[Class Name]&amp;"TableSeeder"&amp;"::class,"</f>
        <v>ProductTransactionNatureTableSeeder::class,</v>
      </c>
    </row>
    <row r="58" spans="1:10">
      <c r="A58" s="4" t="s">
        <v>855</v>
      </c>
      <c r="B58" s="7" t="str">
        <f>[Name]</f>
        <v>product_transaction_types</v>
      </c>
      <c r="C58" s="7" t="str">
        <f>IF(RIGHT([Name],3)="ies",MID([Name],1,LEN([Name])-3)&amp;"y",IF(RIGHT([Name],1)="s",MID([Name],1,LEN([Name])-1),[Name]))</f>
        <v>product_transaction_type</v>
      </c>
      <c r="D58" s="7" t="str">
        <f>"Milestone\DD\Model"</f>
        <v>Milestone\DD\Model</v>
      </c>
      <c r="E58" s="7" t="str">
        <f>SUBSTITUTE(PROPER([Singular Name]),"_","")</f>
        <v>ProductTransactionType</v>
      </c>
      <c r="F58" s="7" t="str">
        <f>"php artisan make:migration create_"&amp;[Table]&amp;"_table --create="&amp;[Table]</f>
        <v>php artisan make:migration create_product_transaction_types_table --create=product_transaction_types</v>
      </c>
      <c r="G58" s="7" t="str">
        <f>"php artisan make:model "&amp;[Class Name]</f>
        <v>php artisan make:model ProductTransactionType</v>
      </c>
      <c r="H58" s="7" t="str">
        <f>"protected $table = '"&amp;[Table]&amp;"';"</f>
        <v>protected $table = 'product_transaction_types';</v>
      </c>
      <c r="I58" s="7" t="str">
        <f>"php artisan make:seed "&amp;[Class Name]&amp;"TableSeeder"</f>
        <v>php artisan make:seed ProductTransactionTypeTableSeeder</v>
      </c>
      <c r="J58" s="7" t="str">
        <f>[Class Name]&amp;"TableSeeder"&amp;"::class,"</f>
        <v>ProductTransactionTypeTableSeeder::class,</v>
      </c>
    </row>
    <row r="59" spans="1:10">
      <c r="A59" s="4" t="s">
        <v>766</v>
      </c>
      <c r="B59" s="7" t="str">
        <f>[Name]</f>
        <v>store_product_transactions</v>
      </c>
      <c r="C59" s="7" t="str">
        <f>IF(RIGHT([Name],3)="ies",MID([Name],1,LEN([Name])-3)&amp;"y",IF(RIGHT([Name],1)="s",MID([Name],1,LEN([Name])-1),[Name]))</f>
        <v>store_product_transaction</v>
      </c>
      <c r="D59" s="7" t="str">
        <f>"Milestone\DD\Model"</f>
        <v>Milestone\DD\Model</v>
      </c>
      <c r="E59" s="7" t="str">
        <f>SUBSTITUTE(PROPER([Singular Name]),"_","")</f>
        <v>StoreProductTransaction</v>
      </c>
      <c r="F59" s="7" t="str">
        <f>"php artisan make:migration create_"&amp;[Table]&amp;"_table --create="&amp;[Table]</f>
        <v>php artisan make:migration create_store_product_transactions_table --create=store_product_transactions</v>
      </c>
      <c r="G59" s="7" t="str">
        <f>"php artisan make:model "&amp;[Class Name]</f>
        <v>php artisan make:model StoreProductTransaction</v>
      </c>
      <c r="H59" s="7" t="str">
        <f>"protected $table = '"&amp;[Table]&amp;"';"</f>
        <v>protected $table = 'store_product_transactions';</v>
      </c>
      <c r="I59" s="7" t="str">
        <f>"php artisan make:seed "&amp;[Class Name]&amp;"TableSeeder"</f>
        <v>php artisan make:seed StoreProductTransactionTableSeeder</v>
      </c>
      <c r="J59" s="7" t="str">
        <f>[Class Name]&amp;"TableSeeder"&amp;"::class,"</f>
        <v>StoreProductTransactionTableSeeder::class,</v>
      </c>
    </row>
    <row r="60" spans="1:10">
      <c r="A60" s="4" t="s">
        <v>767</v>
      </c>
      <c r="B60" s="7" t="str">
        <f>[Name]</f>
        <v>sales</v>
      </c>
      <c r="C60" s="7" t="str">
        <f>IF(RIGHT([Name],3)="ies",MID([Name],1,LEN([Name])-3)&amp;"y",IF(RIGHT([Name],1)="s",MID([Name],1,LEN([Name])-1),[Name]))</f>
        <v>sale</v>
      </c>
      <c r="D60" s="7" t="str">
        <f>"Milestone\DD\Model"</f>
        <v>Milestone\DD\Model</v>
      </c>
      <c r="E60" s="7" t="str">
        <f>SUBSTITUTE(PROPER([Singular Name]),"_","")</f>
        <v>Sale</v>
      </c>
      <c r="F60" s="7" t="str">
        <f>"php artisan make:migration create_"&amp;[Table]&amp;"_table --create="&amp;[Table]</f>
        <v>php artisan make:migration create_sales_table --create=sales</v>
      </c>
      <c r="G60" s="7" t="str">
        <f>"php artisan make:model "&amp;[Class Name]</f>
        <v>php artisan make:model Sale</v>
      </c>
      <c r="H60" s="7" t="str">
        <f>"protected $table = '"&amp;[Table]&amp;"';"</f>
        <v>protected $table = 'sales';</v>
      </c>
      <c r="I60" s="7" t="str">
        <f>"php artisan make:seed "&amp;[Class Name]&amp;"TableSeeder"</f>
        <v>php artisan make:seed SaleTableSeeder</v>
      </c>
      <c r="J60" s="7" t="str">
        <f>[Class Name]&amp;"TableSeeder"&amp;"::class,"</f>
        <v>SaleTableSeeder::class,</v>
      </c>
    </row>
    <row r="61" spans="1:10">
      <c r="A61" s="4" t="s">
        <v>768</v>
      </c>
      <c r="B61" s="7" t="str">
        <f>[Name]</f>
        <v>sale_products</v>
      </c>
      <c r="C61" s="7" t="str">
        <f>IF(RIGHT([Name],3)="ies",MID([Name],1,LEN([Name])-3)&amp;"y",IF(RIGHT([Name],1)="s",MID([Name],1,LEN([Name])-1),[Name]))</f>
        <v>sale_product</v>
      </c>
      <c r="D61" s="7" t="str">
        <f>"Milestone\DD\Model"</f>
        <v>Milestone\DD\Model</v>
      </c>
      <c r="E61" s="7" t="str">
        <f>SUBSTITUTE(PROPER([Singular Name]),"_","")</f>
        <v>SaleProduct</v>
      </c>
      <c r="F61" s="7" t="str">
        <f>"php artisan make:migration create_"&amp;[Table]&amp;"_table --create="&amp;[Table]</f>
        <v>php artisan make:migration create_sale_products_table --create=sale_products</v>
      </c>
      <c r="G61" s="7" t="str">
        <f>"php artisan make:model "&amp;[Class Name]</f>
        <v>php artisan make:model SaleProduct</v>
      </c>
      <c r="H61" s="7" t="str">
        <f>"protected $table = '"&amp;[Table]&amp;"';"</f>
        <v>protected $table = 'sale_products';</v>
      </c>
      <c r="I61" s="7" t="str">
        <f>"php artisan make:seed "&amp;[Class Name]&amp;"TableSeeder"</f>
        <v>php artisan make:seed SaleProductTableSeeder</v>
      </c>
      <c r="J61" s="7" t="str">
        <f>[Class Name]&amp;"TableSeeder"&amp;"::class,"</f>
        <v>SaleProductTableSeeder::class,</v>
      </c>
    </row>
    <row r="62" spans="1:10">
      <c r="A62" s="4" t="s">
        <v>769</v>
      </c>
      <c r="B62" s="7" t="str">
        <f>[Name]</f>
        <v>storeload</v>
      </c>
      <c r="C62" s="7" t="str">
        <f>IF(RIGHT([Name],3)="ies",MID([Name],1,LEN([Name])-3)&amp;"y",IF(RIGHT([Name],1)="s",MID([Name],1,LEN([Name])-1),[Name]))</f>
        <v>storeload</v>
      </c>
      <c r="D62" s="7" t="str">
        <f>"Milestone\DD\Model"</f>
        <v>Milestone\DD\Model</v>
      </c>
      <c r="E62" s="7" t="str">
        <f>SUBSTITUTE(PROPER([Singular Name]),"_","")</f>
        <v>Storeload</v>
      </c>
      <c r="F62" s="7" t="str">
        <f>"php artisan make:migration create_"&amp;[Table]&amp;"_table --create="&amp;[Table]</f>
        <v>php artisan make:migration create_storeload_table --create=storeload</v>
      </c>
      <c r="G62" s="7" t="str">
        <f>"php artisan make:model "&amp;[Class Name]</f>
        <v>php artisan make:model Storeload</v>
      </c>
      <c r="H62" s="7" t="str">
        <f>"protected $table = '"&amp;[Table]&amp;"';"</f>
        <v>protected $table = 'storeload';</v>
      </c>
      <c r="I62" s="7" t="str">
        <f>"php artisan make:seed "&amp;[Class Name]&amp;"TableSeeder"</f>
        <v>php artisan make:seed StoreloadTableSeeder</v>
      </c>
      <c r="J62" s="7" t="str">
        <f>[Class Name]&amp;"TableSeeder"&amp;"::class,"</f>
        <v>StoreloadTableSeeder::class,</v>
      </c>
    </row>
    <row r="63" spans="1:10">
      <c r="A63" s="4" t="s">
        <v>770</v>
      </c>
      <c r="B63" s="7" t="str">
        <f>[Name]</f>
        <v>storeload_products</v>
      </c>
      <c r="C63" s="7" t="str">
        <f>IF(RIGHT([Name],3)="ies",MID([Name],1,LEN([Name])-3)&amp;"y",IF(RIGHT([Name],1)="s",MID([Name],1,LEN([Name])-1),[Name]))</f>
        <v>storeload_product</v>
      </c>
      <c r="D63" s="7" t="str">
        <f>"Milestone\DD\Model"</f>
        <v>Milestone\DD\Model</v>
      </c>
      <c r="E63" s="7" t="str">
        <f>SUBSTITUTE(PROPER([Singular Name]),"_","")</f>
        <v>StoreloadProduct</v>
      </c>
      <c r="F63" s="7" t="str">
        <f>"php artisan make:migration create_"&amp;[Table]&amp;"_table --create="&amp;[Table]</f>
        <v>php artisan make:migration create_storeload_products_table --create=storeload_products</v>
      </c>
      <c r="G63" s="7" t="str">
        <f>"php artisan make:model "&amp;[Class Name]</f>
        <v>php artisan make:model StoreloadProduct</v>
      </c>
      <c r="H63" s="7" t="str">
        <f>"protected $table = '"&amp;[Table]&amp;"';"</f>
        <v>protected $table = 'storeload_products';</v>
      </c>
      <c r="I63" s="7" t="str">
        <f>"php artisan make:seed "&amp;[Class Name]&amp;"TableSeeder"</f>
        <v>php artisan make:seed StoreloadProductTableSeeder</v>
      </c>
      <c r="J63" s="7" t="str">
        <f>[Class Name]&amp;"TableSeeder"&amp;"::class,"</f>
        <v>StoreloadProductTableSeeder::class,</v>
      </c>
    </row>
    <row r="64" spans="1:10">
      <c r="A64" s="4" t="s">
        <v>771</v>
      </c>
      <c r="B64" s="7" t="str">
        <f>[Name]</f>
        <v>storeunload</v>
      </c>
      <c r="C64" s="7" t="str">
        <f>IF(RIGHT([Name],3)="ies",MID([Name],1,LEN([Name])-3)&amp;"y",IF(RIGHT([Name],1)="s",MID([Name],1,LEN([Name])-1),[Name]))</f>
        <v>storeunload</v>
      </c>
      <c r="D64" s="7" t="str">
        <f>"Milestone\DD\Model"</f>
        <v>Milestone\DD\Model</v>
      </c>
      <c r="E64" s="7" t="str">
        <f>SUBSTITUTE(PROPER([Singular Name]),"_","")</f>
        <v>Storeunload</v>
      </c>
      <c r="F64" s="7" t="str">
        <f>"php artisan make:migration create_"&amp;[Table]&amp;"_table --create="&amp;[Table]</f>
        <v>php artisan make:migration create_storeunload_table --create=storeunload</v>
      </c>
      <c r="G64" s="7" t="str">
        <f>"php artisan make:model "&amp;[Class Name]</f>
        <v>php artisan make:model Storeunload</v>
      </c>
      <c r="H64" s="7" t="str">
        <f>"protected $table = '"&amp;[Table]&amp;"';"</f>
        <v>protected $table = 'storeunload';</v>
      </c>
      <c r="I64" s="7" t="str">
        <f>"php artisan make:seed "&amp;[Class Name]&amp;"TableSeeder"</f>
        <v>php artisan make:seed StoreunloadTableSeeder</v>
      </c>
      <c r="J64" s="7" t="str">
        <f>[Class Name]&amp;"TableSeeder"&amp;"::class,"</f>
        <v>StoreunloadTableSeeder::class,</v>
      </c>
    </row>
    <row r="65" spans="1:10">
      <c r="A65" s="4" t="s">
        <v>772</v>
      </c>
      <c r="B65" s="7" t="str">
        <f>[Name]</f>
        <v>storeunload_products</v>
      </c>
      <c r="C65" s="7" t="str">
        <f>IF(RIGHT([Name],3)="ies",MID([Name],1,LEN([Name])-3)&amp;"y",IF(RIGHT([Name],1)="s",MID([Name],1,LEN([Name])-1),[Name]))</f>
        <v>storeunload_product</v>
      </c>
      <c r="D65" s="7" t="str">
        <f>"Milestone\DD\Model"</f>
        <v>Milestone\DD\Model</v>
      </c>
      <c r="E65" s="7" t="str">
        <f>SUBSTITUTE(PROPER([Singular Name]),"_","")</f>
        <v>StoreunloadProduct</v>
      </c>
      <c r="F65" s="7" t="str">
        <f>"php artisan make:migration create_"&amp;[Table]&amp;"_table --create="&amp;[Table]</f>
        <v>php artisan make:migration create_storeunload_products_table --create=storeunload_products</v>
      </c>
      <c r="G65" s="7" t="str">
        <f>"php artisan make:model "&amp;[Class Name]</f>
        <v>php artisan make:model StoreunloadProduct</v>
      </c>
      <c r="H65" s="7" t="str">
        <f>"protected $table = '"&amp;[Table]&amp;"';"</f>
        <v>protected $table = 'storeunload_products';</v>
      </c>
      <c r="I65" s="7" t="str">
        <f>"php artisan make:seed "&amp;[Class Name]&amp;"TableSeeder"</f>
        <v>php artisan make:seed StoreunloadProductTableSeeder</v>
      </c>
      <c r="J65" s="7" t="str">
        <f>[Class Name]&amp;"TableSeeder"&amp;"::class,"</f>
        <v>StoreunloadProductTableSeeder::class,</v>
      </c>
    </row>
    <row r="66" spans="1:10">
      <c r="A66" s="4" t="s">
        <v>877</v>
      </c>
      <c r="B66" s="7" t="str">
        <f>[Name]</f>
        <v>executive_reserves</v>
      </c>
      <c r="C66" s="7" t="str">
        <f>IF(RIGHT([Name],3)="ies",MID([Name],1,LEN([Name])-3)&amp;"y",IF(RIGHT([Name],1)="s",MID([Name],1,LEN([Name])-1),[Name]))</f>
        <v>executive_reserve</v>
      </c>
      <c r="D66" s="7" t="str">
        <f>"Milestone\DD\Model"</f>
        <v>Milestone\DD\Model</v>
      </c>
      <c r="E66" s="7" t="str">
        <f>SUBSTITUTE(PROPER([Singular Name]),"_","")</f>
        <v>ExecutiveReserve</v>
      </c>
      <c r="F66" s="7" t="str">
        <f>"php artisan make:migration create_"&amp;[Table]&amp;"_table --create="&amp;[Table]</f>
        <v>php artisan make:migration create_executive_reserves_table --create=executive_reserves</v>
      </c>
      <c r="G66" s="7" t="str">
        <f>"php artisan make:model "&amp;[Class Name]</f>
        <v>php artisan make:model ExecutiveReserve</v>
      </c>
      <c r="H66" s="7" t="str">
        <f>"protected $table = '"&amp;[Table]&amp;"';"</f>
        <v>protected $table = 'executive_reserves';</v>
      </c>
      <c r="I66" s="7" t="str">
        <f>"php artisan make:seed "&amp;[Class Name]&amp;"TableSeeder"</f>
        <v>php artisan make:seed ExecutiveReserveTableSeeder</v>
      </c>
      <c r="J66" s="7" t="str">
        <f>[Class Name]&amp;"TableSeeder"&amp;"::class,"</f>
        <v>ExecutiveReserveTableSeeder::class,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W1" workbookViewId="0">
      <selection activeCell="DY3" sqref="DY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22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Map'!$A$11&amp;"-"&amp;(COUNTA($Q$1:FormFields[[#This Row],[ID]])-2)</f>
        <v>Form Fields-0</v>
      </c>
      <c r="N2" s="34"/>
      <c r="O2" s="37" t="str">
        <f>IF(FormFields[[#This Row],[Form Name]]="","id",COUNTA(#REF!:FormFields[[#This Row],[Form Name]])+IF(VLOOKUP('Table Seed Map'!$A$11,SeedMap[],9,0),VLOOKUP('Table Seed Map'!$A$11,SeedMap[],9,0),0))</f>
        <v>id</v>
      </c>
      <c r="P2" s="39" t="str">
        <f>FormFields[[#This Row],[Form Name]]&amp;"/"&amp;FormFields[[#This Row],[Name]]</f>
        <v>/name</v>
      </c>
      <c r="Q2" s="37" t="str">
        <f>FormFields[[#This Row],[No]]</f>
        <v>id</v>
      </c>
      <c r="R2" s="40" t="s">
        <v>52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Map'!$A$12&amp;"-"&amp;(COUNTIF($AB$2:FormFields[[#This Row],[Exists]],1)-1)</f>
        <v>Field Data-0</v>
      </c>
      <c r="AA2" s="45">
        <f>COUNTIF($AB$2:FormFields[[#This Row],[Exists]],1)-1+VLOOKUP('Table Seed Map'!$A$11,SeedMap[],9,0)</f>
        <v>309100</v>
      </c>
      <c r="AB2" s="45">
        <f>IF(AND(FormFields[[#This Row],[Attribute]]="",FormFields[[#This Row],[Relation]]=""),0,1)</f>
        <v>1</v>
      </c>
      <c r="AC2" s="45" t="s">
        <v>21</v>
      </c>
      <c r="AD2" s="46" t="s">
        <v>53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53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CZ2 BW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topLeftCell="G1" workbookViewId="0">
      <selection activeCell="G16" sqref="G16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IFERROR($A1+1,1)</f>
        <v>1</v>
      </c>
      <c r="B2" s="1" t="s">
        <v>888</v>
      </c>
      <c r="C2" s="6" t="str">
        <f>MID([Filename],26,LEN([Filename])-35)</f>
        <v>user_account</v>
      </c>
      <c r="D2" s="6" t="str">
        <f t="shared" ref="D2:D22" si="0">"2019_03_18_"</f>
        <v>2019_03_18_</v>
      </c>
      <c r="E2" s="6" t="str">
        <f>TEXT(MATCH(MigrationRenamer[[#This Row],[Table]],Tables[Table],0),"000000")</f>
        <v>000045</v>
      </c>
      <c r="F2" s="6" t="str">
        <f>RIGHT([Filename],LEN([Filename])-LEN([Date Part])-LEN([Sequence]))</f>
        <v>_create_user_account_table.php</v>
      </c>
      <c r="G2" s="6" t="str">
        <f>[Date Part]&amp;[Sequence]&amp;[Name Part]</f>
        <v>2019_03_18_000045_create_user_account_table.php</v>
      </c>
      <c r="H2" s="6" t="str">
        <f>"ren "&amp;[Filename]&amp;" "&amp;[New Name]</f>
        <v>ren 2019_03_18_000045_create_user_account_table.php 2019_03_18_000045_create_user_account_table.php</v>
      </c>
    </row>
    <row r="3" spans="1:8">
      <c r="A3" s="3">
        <f>IFERROR($A2+1,1)</f>
        <v>2</v>
      </c>
      <c r="B3" s="1" t="s">
        <v>889</v>
      </c>
      <c r="C3" s="6" t="str">
        <f>MID([Filename],26,LEN([Filename])-35)</f>
        <v>areas</v>
      </c>
      <c r="D3" s="6" t="str">
        <f t="shared" si="0"/>
        <v>2019_03_18_</v>
      </c>
      <c r="E3" s="6" t="str">
        <f>TEXT(MATCH(MigrationRenamer[[#This Row],[Table]],Tables[Table],0),"000000")</f>
        <v>000046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2019_03_18_000046_create_areas_table.php</v>
      </c>
      <c r="H3" s="6" t="str">
        <f>"ren "&amp;[Filename]&amp;" "&amp;[New Name]</f>
        <v>ren 2019_03_18_000046_create_areas_table.php 2019_03_18_000046_create_areas_table.php</v>
      </c>
    </row>
    <row r="4" spans="1:8">
      <c r="A4" s="3">
        <f t="shared" ref="A4:A22" si="1">IFERROR($A3+1,1)</f>
        <v>3</v>
      </c>
      <c r="B4" s="1" t="s">
        <v>890</v>
      </c>
      <c r="C4" s="6" t="str">
        <f>MID([Filename],26,LEN([Filename])-35)</f>
        <v>area_users</v>
      </c>
      <c r="D4" s="6" t="str">
        <f t="shared" si="0"/>
        <v>2019_03_18_</v>
      </c>
      <c r="E4" s="6" t="str">
        <f>TEXT(MATCH(MigrationRenamer[[#This Row],[Table]],Tables[Table],0),"000000")</f>
        <v>000047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2019_03_18_000047_create_area_users_table.php</v>
      </c>
      <c r="H4" s="6" t="str">
        <f>"ren "&amp;[Filename]&amp;" "&amp;[New Name]</f>
        <v>ren 2019_03_18_000047_create_area_users_table.php 2019_03_18_000047_create_area_users_table.php</v>
      </c>
    </row>
    <row r="5" spans="1:8">
      <c r="A5" s="3">
        <f t="shared" si="1"/>
        <v>4</v>
      </c>
      <c r="B5" s="1" t="s">
        <v>891</v>
      </c>
      <c r="C5" s="6" t="str">
        <f>MID([Filename],26,LEN([Filename])-35)</f>
        <v>stores</v>
      </c>
      <c r="D5" s="6" t="str">
        <f t="shared" si="0"/>
        <v>2019_03_18_</v>
      </c>
      <c r="E5" s="6" t="str">
        <f>TEXT(MATCH(MigrationRenamer[[#This Row],[Table]],Tables[Table],0),"000000")</f>
        <v>000048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2019_03_18_000048_create_stores_table.php</v>
      </c>
      <c r="H5" s="6" t="str">
        <f>"ren "&amp;[Filename]&amp;" "&amp;[New Name]</f>
        <v>ren 2019_03_18_000048_create_stores_table.php 2019_03_18_000048_create_stores_table.php</v>
      </c>
    </row>
    <row r="6" spans="1:8">
      <c r="A6" s="3">
        <f t="shared" si="1"/>
        <v>5</v>
      </c>
      <c r="B6" s="1" t="s">
        <v>892</v>
      </c>
      <c r="C6" s="6" t="str">
        <f>MID([Filename],26,LEN([Filename])-35)</f>
        <v>functiondetails</v>
      </c>
      <c r="D6" s="6" t="str">
        <f t="shared" si="0"/>
        <v>2019_03_18_</v>
      </c>
      <c r="E6" s="6" t="str">
        <f>TEXT(MATCH(MigrationRenamer[[#This Row],[Table]],Tables[Table],0),"000000")</f>
        <v>000049</v>
      </c>
      <c r="F6" s="6" t="str">
        <f>RIGHT([Filename],LEN([Filename])-LEN([Date Part])-LEN([Sequence]))</f>
        <v>_create_functiondetails_table.php</v>
      </c>
      <c r="G6" s="6" t="str">
        <f>[Date Part]&amp;[Sequence]&amp;[Name Part]</f>
        <v>2019_03_18_000049_create_functiondetails_table.php</v>
      </c>
      <c r="H6" s="6" t="str">
        <f>"ren "&amp;[Filename]&amp;" "&amp;[New Name]</f>
        <v>ren 2019_03_18_000049_create_functiondetails_table.php 2019_03_18_000049_create_functiondetails_table.php</v>
      </c>
    </row>
    <row r="7" spans="1:8">
      <c r="A7" s="3">
        <f t="shared" si="1"/>
        <v>6</v>
      </c>
      <c r="B7" s="1" t="s">
        <v>893</v>
      </c>
      <c r="C7" s="6" t="str">
        <f>MID([Filename],26,LEN([Filename])-35)</f>
        <v>user_store_area</v>
      </c>
      <c r="D7" s="6" t="str">
        <f t="shared" si="0"/>
        <v>2019_03_18_</v>
      </c>
      <c r="E7" s="6" t="str">
        <f>TEXT(MATCH(MigrationRenamer[[#This Row],[Table]],Tables[Table],0),"000000")</f>
        <v>000050</v>
      </c>
      <c r="F7" s="6" t="str">
        <f>RIGHT([Filename],LEN([Filename])-LEN([Date Part])-LEN([Sequence]))</f>
        <v>_create_user_store_area_table.php</v>
      </c>
      <c r="G7" s="6" t="str">
        <f>[Date Part]&amp;[Sequence]&amp;[Name Part]</f>
        <v>2019_03_18_000050_create_user_store_area_table.php</v>
      </c>
      <c r="H7" s="6" t="str">
        <f>"ren "&amp;[Filename]&amp;" "&amp;[New Name]</f>
        <v>ren 2019_03_18_000050_create_user_store_area_table.php 2019_03_18_000050_create_user_store_area_table.php</v>
      </c>
    </row>
    <row r="8" spans="1:8">
      <c r="A8" s="3">
        <f t="shared" si="1"/>
        <v>7</v>
      </c>
      <c r="B8" s="1" t="s">
        <v>894</v>
      </c>
      <c r="C8" s="6" t="str">
        <f>MID([Filename],26,LEN([Filename])-35)</f>
        <v>products</v>
      </c>
      <c r="D8" s="6" t="str">
        <f t="shared" si="0"/>
        <v>2019_03_18_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_create_products_table.php</v>
      </c>
      <c r="G8" s="6" t="str">
        <f>[Date Part]&amp;[Sequence]&amp;[Name Part]</f>
        <v>2019_03_18_000052_create_products_table.php</v>
      </c>
      <c r="H8" s="6" t="str">
        <f>"ren "&amp;[Filename]&amp;" "&amp;[New Name]</f>
        <v>ren 2019_03_18_000051_create_products_table.php 2019_03_18_000052_create_products_table.php</v>
      </c>
    </row>
    <row r="9" spans="1:8">
      <c r="A9" s="3">
        <f t="shared" si="1"/>
        <v>8</v>
      </c>
      <c r="B9" s="1" t="s">
        <v>895</v>
      </c>
      <c r="C9" s="6" t="str">
        <f>MID([Filename],26,LEN([Filename])-35)</f>
        <v>productgroups</v>
      </c>
      <c r="D9" s="6" t="str">
        <f t="shared" si="0"/>
        <v>2019_03_18_</v>
      </c>
      <c r="E9" s="6" t="str">
        <f>TEXT(MATCH(MigrationRenamer[[#This Row],[Table]],Tables[Table],0),"000000")</f>
        <v>000051</v>
      </c>
      <c r="F9" s="6" t="str">
        <f>RIGHT([Filename],LEN([Filename])-LEN([Date Part])-LEN([Sequence]))</f>
        <v>_create_productgroups_table.php</v>
      </c>
      <c r="G9" s="6" t="str">
        <f>[Date Part]&amp;[Sequence]&amp;[Name Part]</f>
        <v>2019_03_18_000051_create_productgroups_table.php</v>
      </c>
      <c r="H9" s="6" t="str">
        <f>"ren "&amp;[Filename]&amp;" "&amp;[New Name]</f>
        <v>ren 2019_03_18_000052_create_productgroups_table.php 2019_03_18_000051_create_productgroups_table.php</v>
      </c>
    </row>
    <row r="10" spans="1:8">
      <c r="A10" s="3">
        <f t="shared" si="1"/>
        <v>9</v>
      </c>
      <c r="B10" s="1" t="s">
        <v>896</v>
      </c>
      <c r="C10" s="6" t="str">
        <f>MID([Filename],26,LEN([Filename])-35)</f>
        <v>store_products</v>
      </c>
      <c r="D10" s="6" t="str">
        <f t="shared" si="0"/>
        <v>2019_03_18_</v>
      </c>
      <c r="E10" s="6" t="str">
        <f>TEXT(MATCH(MigrationRenamer[[#This Row],[Table]],Tables[Table],0),"000000")</f>
        <v>000053</v>
      </c>
      <c r="F10" s="6" t="str">
        <f>RIGHT([Filename],LEN([Filename])-LEN([Date Part])-LEN([Sequence]))</f>
        <v>_create_store_products_table.php</v>
      </c>
      <c r="G10" s="6" t="str">
        <f>[Date Part]&amp;[Sequence]&amp;[Name Part]</f>
        <v>2019_03_18_000053_create_store_products_table.php</v>
      </c>
      <c r="H10" s="6" t="str">
        <f>"ren "&amp;[Filename]&amp;" "&amp;[New Name]</f>
        <v>ren 2019_03_18_000053_create_store_products_table.php 2019_03_18_000053_create_store_products_table.php</v>
      </c>
    </row>
    <row r="11" spans="1:8">
      <c r="A11" s="3">
        <f t="shared" si="1"/>
        <v>10</v>
      </c>
      <c r="B11" s="1" t="s">
        <v>897</v>
      </c>
      <c r="C11" s="6" t="str">
        <f>MID([Filename],26,LEN([Filename])-35)</f>
        <v>pricelist</v>
      </c>
      <c r="D11" s="6" t="str">
        <f t="shared" si="0"/>
        <v>2019_03_18_</v>
      </c>
      <c r="E11" s="6" t="str">
        <f>TEXT(MATCH(MigrationRenamer[[#This Row],[Table]],Tables[Table],0),"000000")</f>
        <v>000054</v>
      </c>
      <c r="F11" s="6" t="str">
        <f>RIGHT([Filename],LEN([Filename])-LEN([Date Part])-LEN([Sequence]))</f>
        <v>_create_pricelist_table.php</v>
      </c>
      <c r="G11" s="6" t="str">
        <f>[Date Part]&amp;[Sequence]&amp;[Name Part]</f>
        <v>2019_03_18_000054_create_pricelist_table.php</v>
      </c>
      <c r="H11" s="6" t="str">
        <f>"ren "&amp;[Filename]&amp;" "&amp;[New Name]</f>
        <v>ren 2019_03_18_000054_create_pricelist_table.php 2019_03_18_000054_create_pricelist_table.php</v>
      </c>
    </row>
    <row r="12" spans="1:8">
      <c r="A12" s="3">
        <f t="shared" si="1"/>
        <v>11</v>
      </c>
      <c r="B12" s="1" t="s">
        <v>898</v>
      </c>
      <c r="C12" s="6" t="str">
        <f>MID([Filename],26,LEN([Filename])-35)</f>
        <v>pricelist_products</v>
      </c>
      <c r="D12" s="6" t="str">
        <f t="shared" si="0"/>
        <v>2019_03_18_</v>
      </c>
      <c r="E12" s="6" t="str">
        <f>TEXT(MATCH(MigrationRenamer[[#This Row],[Table]],Tables[Table],0),"000000")</f>
        <v>000055</v>
      </c>
      <c r="F12" s="6" t="str">
        <f>RIGHT([Filename],LEN([Filename])-LEN([Date Part])-LEN([Sequence]))</f>
        <v>_create_pricelist_products_table.php</v>
      </c>
      <c r="G12" s="6" t="str">
        <f>[Date Part]&amp;[Sequence]&amp;[Name Part]</f>
        <v>2019_03_18_000055_create_pricelist_products_table.php</v>
      </c>
      <c r="H12" s="6" t="str">
        <f>"ren "&amp;[Filename]&amp;" "&amp;[New Name]</f>
        <v>ren 2019_03_18_000055_create_pricelist_products_table.php 2019_03_18_000055_create_pricelist_products_table.php</v>
      </c>
    </row>
    <row r="13" spans="1:8">
      <c r="A13" s="3">
        <f t="shared" si="1"/>
        <v>12</v>
      </c>
      <c r="B13" s="1" t="s">
        <v>899</v>
      </c>
      <c r="C13" s="6" t="str">
        <f>MID([Filename],26,LEN([Filename])-35)</f>
        <v>product_transaction_natures</v>
      </c>
      <c r="D13" s="6" t="str">
        <f t="shared" si="0"/>
        <v>2019_03_18_</v>
      </c>
      <c r="E13" s="6" t="str">
        <f>TEXT(MATCH(MigrationRenamer[[#This Row],[Table]],Tables[Table],0),"000000")</f>
        <v>000056</v>
      </c>
      <c r="F13" s="6" t="str">
        <f>RIGHT([Filename],LEN([Filename])-LEN([Date Part])-LEN([Sequence]))</f>
        <v>_create_product_transaction_natures_table.php</v>
      </c>
      <c r="G13" s="6" t="str">
        <f>[Date Part]&amp;[Sequence]&amp;[Name Part]</f>
        <v>2019_03_18_000056_create_product_transaction_natures_table.php</v>
      </c>
      <c r="H13" s="6" t="str">
        <f>"ren "&amp;[Filename]&amp;" "&amp;[New Name]</f>
        <v>ren 2019_03_18_000056_create_product_transaction_natures_table.php 2019_03_18_000056_create_product_transaction_natures_table.php</v>
      </c>
    </row>
    <row r="14" spans="1:8">
      <c r="A14" s="3">
        <f t="shared" si="1"/>
        <v>13</v>
      </c>
      <c r="B14" s="1" t="s">
        <v>900</v>
      </c>
      <c r="C14" s="6" t="str">
        <f>MID([Filename],26,LEN([Filename])-35)</f>
        <v>product_transaction_types</v>
      </c>
      <c r="D14" s="6" t="str">
        <f t="shared" si="0"/>
        <v>2019_03_18_</v>
      </c>
      <c r="E14" s="6" t="str">
        <f>TEXT(MATCH(MigrationRenamer[[#This Row],[Table]],Tables[Table],0),"000000")</f>
        <v>000057</v>
      </c>
      <c r="F14" s="6" t="str">
        <f>RIGHT([Filename],LEN([Filename])-LEN([Date Part])-LEN([Sequence]))</f>
        <v>_create_product_transaction_types_table.php</v>
      </c>
      <c r="G14" s="6" t="str">
        <f>[Date Part]&amp;[Sequence]&amp;[Name Part]</f>
        <v>2019_03_18_000057_create_product_transaction_types_table.php</v>
      </c>
      <c r="H14" s="6" t="str">
        <f>"ren "&amp;[Filename]&amp;" "&amp;[New Name]</f>
        <v>ren 2019_03_18_000057_create_product_transaction_types_table.php 2019_03_18_000057_create_product_transaction_types_table.php</v>
      </c>
    </row>
    <row r="15" spans="1:8">
      <c r="A15" s="3">
        <f t="shared" si="1"/>
        <v>14</v>
      </c>
      <c r="B15" s="1" t="s">
        <v>901</v>
      </c>
      <c r="C15" s="6" t="str">
        <f>MID([Filename],26,LEN([Filename])-35)</f>
        <v>store_product_transactions</v>
      </c>
      <c r="D15" s="6" t="str">
        <f t="shared" si="0"/>
        <v>2019_03_18_</v>
      </c>
      <c r="E15" s="6" t="str">
        <f>TEXT(MATCH(MigrationRenamer[[#This Row],[Table]],Tables[Table],0),"000000")</f>
        <v>000058</v>
      </c>
      <c r="F15" s="6" t="str">
        <f>RIGHT([Filename],LEN([Filename])-LEN([Date Part])-LEN([Sequence]))</f>
        <v>_create_store_product_transactions_table.php</v>
      </c>
      <c r="G15" s="6" t="str">
        <f>[Date Part]&amp;[Sequence]&amp;[Name Part]</f>
        <v>2019_03_18_000058_create_store_product_transactions_table.php</v>
      </c>
      <c r="H15" s="6" t="str">
        <f>"ren "&amp;[Filename]&amp;" "&amp;[New Name]</f>
        <v>ren 2019_03_18_000058_create_store_product_transactions_table.php 2019_03_18_000058_create_store_product_transactions_table.php</v>
      </c>
    </row>
    <row r="16" spans="1:8">
      <c r="A16" s="3">
        <f t="shared" si="1"/>
        <v>15</v>
      </c>
      <c r="B16" s="1" t="s">
        <v>902</v>
      </c>
      <c r="C16" s="6" t="str">
        <f>MID([Filename],26,LEN([Filename])-35)</f>
        <v>sales</v>
      </c>
      <c r="D16" s="6" t="str">
        <f t="shared" si="0"/>
        <v>2019_03_18_</v>
      </c>
      <c r="E16" s="6" t="str">
        <f>TEXT(MATCH(MigrationRenamer[[#This Row],[Table]],Tables[Table],0),"000000")</f>
        <v>000059</v>
      </c>
      <c r="F16" s="6" t="str">
        <f>RIGHT([Filename],LEN([Filename])-LEN([Date Part])-LEN([Sequence]))</f>
        <v>_create_sales_table.php</v>
      </c>
      <c r="G16" s="6" t="str">
        <f>[Date Part]&amp;[Sequence]&amp;[Name Part]</f>
        <v>2019_03_18_000059_create_sales_table.php</v>
      </c>
      <c r="H16" s="6" t="str">
        <f>"ren "&amp;[Filename]&amp;" "&amp;[New Name]</f>
        <v>ren 2019_03_18_000059_create_sales_table.php 2019_03_18_000059_create_sales_table.php</v>
      </c>
    </row>
    <row r="17" spans="1:8">
      <c r="A17" s="3">
        <f t="shared" si="1"/>
        <v>16</v>
      </c>
      <c r="B17" s="1" t="s">
        <v>903</v>
      </c>
      <c r="C17" s="6" t="str">
        <f>MID([Filename],26,LEN([Filename])-35)</f>
        <v>sale_products</v>
      </c>
      <c r="D17" s="6" t="str">
        <f t="shared" si="0"/>
        <v>2019_03_18_</v>
      </c>
      <c r="E17" s="6" t="str">
        <f>TEXT(MATCH(MigrationRenamer[[#This Row],[Table]],Tables[Table],0),"000000")</f>
        <v>000060</v>
      </c>
      <c r="F17" s="6" t="str">
        <f>RIGHT([Filename],LEN([Filename])-LEN([Date Part])-LEN([Sequence]))</f>
        <v>_create_sale_products_table.php</v>
      </c>
      <c r="G17" s="6" t="str">
        <f>[Date Part]&amp;[Sequence]&amp;[Name Part]</f>
        <v>2019_03_18_000060_create_sale_products_table.php</v>
      </c>
      <c r="H17" s="6" t="str">
        <f>"ren "&amp;[Filename]&amp;" "&amp;[New Name]</f>
        <v>ren 2019_03_18_000060_create_sale_products_table.php 2019_03_18_000060_create_sale_products_table.php</v>
      </c>
    </row>
    <row r="18" spans="1:8">
      <c r="A18" s="3">
        <f t="shared" si="1"/>
        <v>17</v>
      </c>
      <c r="B18" s="1" t="s">
        <v>904</v>
      </c>
      <c r="C18" s="6" t="str">
        <f>MID([Filename],26,LEN([Filename])-35)</f>
        <v>storeload</v>
      </c>
      <c r="D18" s="6" t="str">
        <f t="shared" si="0"/>
        <v>2019_03_18_</v>
      </c>
      <c r="E18" s="6" t="str">
        <f>TEXT(MATCH(MigrationRenamer[[#This Row],[Table]],Tables[Table],0),"000000")</f>
        <v>000061</v>
      </c>
      <c r="F18" s="6" t="str">
        <f>RIGHT([Filename],LEN([Filename])-LEN([Date Part])-LEN([Sequence]))</f>
        <v>_create_storeload_table.php</v>
      </c>
      <c r="G18" s="6" t="str">
        <f>[Date Part]&amp;[Sequence]&amp;[Name Part]</f>
        <v>2019_03_18_000061_create_storeload_table.php</v>
      </c>
      <c r="H18" s="6" t="str">
        <f>"ren "&amp;[Filename]&amp;" "&amp;[New Name]</f>
        <v>ren 2019_03_18_000061_create_storeload_table.php 2019_03_18_000061_create_storeload_table.php</v>
      </c>
    </row>
    <row r="19" spans="1:8">
      <c r="A19" s="3">
        <f t="shared" si="1"/>
        <v>18</v>
      </c>
      <c r="B19" s="1" t="s">
        <v>905</v>
      </c>
      <c r="C19" s="6" t="str">
        <f>MID([Filename],26,LEN([Filename])-35)</f>
        <v>storeload_products</v>
      </c>
      <c r="D19" s="6" t="str">
        <f t="shared" si="0"/>
        <v>2019_03_18_</v>
      </c>
      <c r="E19" s="6" t="str">
        <f>TEXT(MATCH(MigrationRenamer[[#This Row],[Table]],Tables[Table],0),"000000")</f>
        <v>000062</v>
      </c>
      <c r="F19" s="6" t="str">
        <f>RIGHT([Filename],LEN([Filename])-LEN([Date Part])-LEN([Sequence]))</f>
        <v>_create_storeload_products_table.php</v>
      </c>
      <c r="G19" s="6" t="str">
        <f>[Date Part]&amp;[Sequence]&amp;[Name Part]</f>
        <v>2019_03_18_000062_create_storeload_products_table.php</v>
      </c>
      <c r="H19" s="6" t="str">
        <f>"ren "&amp;[Filename]&amp;" "&amp;[New Name]</f>
        <v>ren 2019_03_18_000062_create_storeload_products_table.php 2019_03_18_000062_create_storeload_products_table.php</v>
      </c>
    </row>
    <row r="20" spans="1:8">
      <c r="A20" s="3">
        <f t="shared" si="1"/>
        <v>19</v>
      </c>
      <c r="B20" s="1" t="s">
        <v>906</v>
      </c>
      <c r="C20" s="6" t="str">
        <f>MID([Filename],26,LEN([Filename])-35)</f>
        <v>storeunload</v>
      </c>
      <c r="D20" s="6" t="str">
        <f t="shared" si="0"/>
        <v>2019_03_18_</v>
      </c>
      <c r="E20" s="6" t="str">
        <f>TEXT(MATCH(MigrationRenamer[[#This Row],[Table]],Tables[Table],0),"000000")</f>
        <v>000063</v>
      </c>
      <c r="F20" s="6" t="str">
        <f>RIGHT([Filename],LEN([Filename])-LEN([Date Part])-LEN([Sequence]))</f>
        <v>_create_storeunload_table.php</v>
      </c>
      <c r="G20" s="6" t="str">
        <f>[Date Part]&amp;[Sequence]&amp;[Name Part]</f>
        <v>2019_03_18_000063_create_storeunload_table.php</v>
      </c>
      <c r="H20" s="6" t="str">
        <f>"ren "&amp;[Filename]&amp;" "&amp;[New Name]</f>
        <v>ren 2019_03_18_000063_create_storeunload_table.php 2019_03_18_000063_create_storeunload_table.php</v>
      </c>
    </row>
    <row r="21" spans="1:8">
      <c r="A21" s="3">
        <f t="shared" si="1"/>
        <v>20</v>
      </c>
      <c r="B21" s="1" t="s">
        <v>907</v>
      </c>
      <c r="C21" s="6" t="str">
        <f>MID([Filename],26,LEN([Filename])-35)</f>
        <v>storeunload_products</v>
      </c>
      <c r="D21" s="6" t="str">
        <f t="shared" si="0"/>
        <v>2019_03_18_</v>
      </c>
      <c r="E21" s="6" t="str">
        <f>TEXT(MATCH(MigrationRenamer[[#This Row],[Table]],Tables[Table],0),"000000")</f>
        <v>000064</v>
      </c>
      <c r="F21" s="6" t="str">
        <f>RIGHT([Filename],LEN([Filename])-LEN([Date Part])-LEN([Sequence]))</f>
        <v>_create_storeunload_products_table.php</v>
      </c>
      <c r="G21" s="6" t="str">
        <f>[Date Part]&amp;[Sequence]&amp;[Name Part]</f>
        <v>2019_03_18_000064_create_storeunload_products_table.php</v>
      </c>
      <c r="H21" s="6" t="str">
        <f>"ren "&amp;[Filename]&amp;" "&amp;[New Name]</f>
        <v>ren 2019_03_18_000064_create_storeunload_products_table.php 2019_03_18_000064_create_storeunload_products_table.php</v>
      </c>
    </row>
    <row r="22" spans="1:8">
      <c r="A22" s="3">
        <f t="shared" si="1"/>
        <v>21</v>
      </c>
      <c r="B22" s="1" t="s">
        <v>908</v>
      </c>
      <c r="C22" s="6" t="str">
        <f>MID([Filename],26,LEN([Filename])-35)</f>
        <v>executive_reserves</v>
      </c>
      <c r="D22" s="6" t="str">
        <f t="shared" si="0"/>
        <v>2019_03_18_</v>
      </c>
      <c r="E22" s="6" t="str">
        <f>TEXT(MATCH(MigrationRenamer[[#This Row],[Table]],Tables[Table],0),"000000")</f>
        <v>000065</v>
      </c>
      <c r="F22" s="6" t="str">
        <f>RIGHT([Filename],LEN([Filename])-LEN([Date Part])-LEN([Sequence]))</f>
        <v>_create_executive_reserves_table.php</v>
      </c>
      <c r="G22" s="6" t="str">
        <f>[Date Part]&amp;[Sequence]&amp;[Name Part]</f>
        <v>2019_03_18_000065_create_executive_reserves_table.php</v>
      </c>
      <c r="H22" s="6" t="str">
        <f>"ren "&amp;[Filename]&amp;" "&amp;[New Name]</f>
        <v>ren 2019_03_18_000065_create_executive_reserves_table.php 2019_03_18_000065_create_executive_reserves_table.php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AU3" sqref="AU3:AU10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topLeftCell="A58" workbookViewId="0">
      <selection activeCell="B70" sqref="B7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885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</row>
    <row r="4" spans="1:9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</row>
    <row r="5" spans="1:9">
      <c r="A5" s="4" t="s">
        <v>773</v>
      </c>
      <c r="B5" s="4" t="s">
        <v>774</v>
      </c>
      <c r="C5" s="4" t="s">
        <v>773</v>
      </c>
      <c r="D5" s="4">
        <v>15</v>
      </c>
      <c r="E5" s="4" t="s">
        <v>776</v>
      </c>
      <c r="F5" s="4" t="s">
        <v>775</v>
      </c>
      <c r="G5" s="4"/>
      <c r="H5" s="4"/>
      <c r="I5" s="4"/>
    </row>
    <row r="6" spans="1:9">
      <c r="A6" s="4" t="s">
        <v>795</v>
      </c>
      <c r="B6" s="4" t="s">
        <v>774</v>
      </c>
      <c r="C6" s="4" t="s">
        <v>795</v>
      </c>
      <c r="D6" s="4">
        <v>15</v>
      </c>
      <c r="E6" s="4" t="s">
        <v>776</v>
      </c>
      <c r="F6" s="4" t="s">
        <v>775</v>
      </c>
      <c r="G6" s="4"/>
      <c r="H6" s="4"/>
      <c r="I6" s="4"/>
    </row>
    <row r="7" spans="1:9">
      <c r="A7" s="4" t="s">
        <v>830</v>
      </c>
      <c r="B7" s="4" t="s">
        <v>774</v>
      </c>
      <c r="C7" s="4" t="s">
        <v>773</v>
      </c>
      <c r="D7" s="4">
        <v>30</v>
      </c>
      <c r="E7" s="4" t="s">
        <v>776</v>
      </c>
      <c r="F7" s="4" t="s">
        <v>775</v>
      </c>
      <c r="G7" s="4"/>
      <c r="H7" s="4"/>
      <c r="I7" s="4"/>
    </row>
    <row r="8" spans="1:9">
      <c r="A8" s="4" t="s">
        <v>23</v>
      </c>
      <c r="B8" s="4" t="s">
        <v>807</v>
      </c>
      <c r="C8" s="4" t="s">
        <v>23</v>
      </c>
      <c r="D8" s="4">
        <v>64</v>
      </c>
      <c r="E8" s="4" t="s">
        <v>776</v>
      </c>
      <c r="F8" s="4" t="s">
        <v>775</v>
      </c>
      <c r="G8" s="4"/>
      <c r="H8" s="4"/>
      <c r="I8" s="4"/>
    </row>
    <row r="9" spans="1:9">
      <c r="A9" s="4" t="s">
        <v>777</v>
      </c>
      <c r="B9" s="4" t="s">
        <v>778</v>
      </c>
      <c r="C9" s="4" t="s">
        <v>35</v>
      </c>
      <c r="D9" s="4" t="s">
        <v>779</v>
      </c>
      <c r="E9" s="4" t="s">
        <v>776</v>
      </c>
      <c r="F9" s="4" t="s">
        <v>783</v>
      </c>
      <c r="G9" s="4"/>
      <c r="H9" s="4"/>
      <c r="I9" s="4"/>
    </row>
    <row r="10" spans="1:9">
      <c r="A10" s="4" t="s">
        <v>780</v>
      </c>
      <c r="B10" s="4" t="s">
        <v>778</v>
      </c>
      <c r="C10" s="4" t="s">
        <v>781</v>
      </c>
      <c r="D10" s="4" t="s">
        <v>782</v>
      </c>
      <c r="E10" s="4" t="s">
        <v>776</v>
      </c>
      <c r="F10" s="4" t="s">
        <v>784</v>
      </c>
      <c r="G10" s="4"/>
      <c r="H10" s="4"/>
      <c r="I10" s="4"/>
    </row>
    <row r="11" spans="1:9">
      <c r="A11" s="4" t="s">
        <v>785</v>
      </c>
      <c r="B11" s="4" t="s">
        <v>786</v>
      </c>
      <c r="C11" s="4" t="s">
        <v>755</v>
      </c>
      <c r="D11" s="4" t="s">
        <v>759</v>
      </c>
      <c r="E11" s="4"/>
      <c r="F11" s="4"/>
      <c r="G11" s="4"/>
      <c r="H11" s="4"/>
      <c r="I11" s="4"/>
    </row>
    <row r="12" spans="1:9">
      <c r="A12" s="4" t="s">
        <v>788</v>
      </c>
      <c r="B12" s="4" t="s">
        <v>787</v>
      </c>
      <c r="C12" s="4" t="s">
        <v>64</v>
      </c>
      <c r="D12" s="4"/>
      <c r="E12" s="4"/>
      <c r="F12" s="4"/>
      <c r="G12" s="4"/>
      <c r="H12" s="4"/>
      <c r="I12" s="4"/>
    </row>
    <row r="13" spans="1:9">
      <c r="A13" s="4" t="s">
        <v>797</v>
      </c>
      <c r="B13" s="4" t="s">
        <v>789</v>
      </c>
      <c r="C13" s="4" t="s">
        <v>64</v>
      </c>
      <c r="D13" s="5"/>
      <c r="E13" s="4" t="s">
        <v>792</v>
      </c>
      <c r="F13" s="4" t="s">
        <v>794</v>
      </c>
      <c r="G13" s="4" t="s">
        <v>790</v>
      </c>
      <c r="H13" s="4" t="s">
        <v>791</v>
      </c>
      <c r="I13" s="4"/>
    </row>
    <row r="14" spans="1:9">
      <c r="A14" s="4" t="s">
        <v>886</v>
      </c>
      <c r="B14" s="4" t="s">
        <v>787</v>
      </c>
      <c r="C14" s="4" t="s">
        <v>64</v>
      </c>
      <c r="D14" s="4"/>
      <c r="E14" s="4" t="s">
        <v>776</v>
      </c>
      <c r="F14" s="4"/>
      <c r="G14" s="4"/>
      <c r="H14" s="4"/>
      <c r="I14" s="4"/>
    </row>
    <row r="15" spans="1:9">
      <c r="A15" s="4" t="s">
        <v>887</v>
      </c>
      <c r="B15" s="4" t="s">
        <v>789</v>
      </c>
      <c r="C15" s="4" t="s">
        <v>64</v>
      </c>
      <c r="D15" s="5"/>
      <c r="E15" s="4" t="s">
        <v>792</v>
      </c>
      <c r="F15" s="4" t="s">
        <v>794</v>
      </c>
      <c r="G15" s="4" t="s">
        <v>790</v>
      </c>
      <c r="H15" s="4" t="s">
        <v>793</v>
      </c>
      <c r="I15" s="4"/>
    </row>
    <row r="16" spans="1:9">
      <c r="A16" s="4" t="s">
        <v>796</v>
      </c>
      <c r="B16" s="4" t="s">
        <v>786</v>
      </c>
      <c r="C16" s="4" t="s">
        <v>757</v>
      </c>
      <c r="D16" s="4" t="s">
        <v>758</v>
      </c>
      <c r="E16" s="4"/>
      <c r="F16" s="4"/>
      <c r="G16" s="4"/>
      <c r="H16" s="4"/>
      <c r="I16" s="4"/>
    </row>
    <row r="17" spans="1:9">
      <c r="A17" s="4" t="s">
        <v>840</v>
      </c>
      <c r="B17" s="4" t="s">
        <v>798</v>
      </c>
      <c r="C17" s="4" t="s">
        <v>757</v>
      </c>
      <c r="D17" s="4" t="s">
        <v>758</v>
      </c>
      <c r="E17" s="4"/>
      <c r="F17" s="4"/>
      <c r="G17" s="4"/>
      <c r="H17" s="4"/>
      <c r="I17" s="4"/>
    </row>
    <row r="18" spans="1:9">
      <c r="A18" s="4" t="s">
        <v>804</v>
      </c>
      <c r="B18" s="4" t="s">
        <v>778</v>
      </c>
      <c r="C18" s="4" t="s">
        <v>800</v>
      </c>
      <c r="D18" s="4" t="s">
        <v>802</v>
      </c>
      <c r="E18" s="4" t="s">
        <v>801</v>
      </c>
      <c r="F18" s="4"/>
      <c r="G18" s="4"/>
      <c r="H18" s="4"/>
      <c r="I18" s="4"/>
    </row>
    <row r="19" spans="1:9">
      <c r="A19" s="4" t="s">
        <v>805</v>
      </c>
      <c r="B19" s="4" t="s">
        <v>798</v>
      </c>
      <c r="C19" s="4" t="s">
        <v>803</v>
      </c>
      <c r="D19" s="4" t="s">
        <v>762</v>
      </c>
      <c r="E19" s="4"/>
      <c r="F19" s="4"/>
      <c r="G19" s="4"/>
      <c r="H19" s="4"/>
      <c r="I19" s="4"/>
    </row>
    <row r="20" spans="1:9">
      <c r="A20" s="4" t="s">
        <v>806</v>
      </c>
      <c r="B20" s="4" t="s">
        <v>807</v>
      </c>
      <c r="C20" s="4" t="s">
        <v>806</v>
      </c>
      <c r="D20" s="4">
        <v>1024</v>
      </c>
      <c r="E20" s="4" t="s">
        <v>776</v>
      </c>
      <c r="F20" s="4"/>
      <c r="G20" s="4"/>
      <c r="H20" s="4"/>
      <c r="I20" s="4"/>
    </row>
    <row r="21" spans="1:9">
      <c r="A21" s="4" t="s">
        <v>808</v>
      </c>
      <c r="B21" s="4" t="s">
        <v>807</v>
      </c>
      <c r="C21" s="4" t="s">
        <v>808</v>
      </c>
      <c r="D21" s="4">
        <v>1024</v>
      </c>
      <c r="E21" s="4" t="s">
        <v>776</v>
      </c>
      <c r="F21" s="4"/>
      <c r="G21" s="4"/>
      <c r="H21" s="4"/>
      <c r="I21" s="4"/>
    </row>
    <row r="22" spans="1:9">
      <c r="A22" s="4" t="s">
        <v>809</v>
      </c>
      <c r="B22" s="4" t="s">
        <v>807</v>
      </c>
      <c r="C22" s="4" t="s">
        <v>809</v>
      </c>
      <c r="D22" s="4">
        <v>1024</v>
      </c>
      <c r="E22" s="4" t="s">
        <v>776</v>
      </c>
      <c r="F22" s="5"/>
      <c r="G22" s="5"/>
      <c r="H22" s="5"/>
      <c r="I22" s="5"/>
    </row>
    <row r="23" spans="1:9">
      <c r="A23" s="4" t="s">
        <v>810</v>
      </c>
      <c r="B23" s="4" t="s">
        <v>807</v>
      </c>
      <c r="C23" s="4" t="s">
        <v>810</v>
      </c>
      <c r="D23" s="4">
        <v>1024</v>
      </c>
      <c r="E23" s="4" t="s">
        <v>776</v>
      </c>
      <c r="F23" s="5"/>
      <c r="G23" s="5"/>
      <c r="H23" s="5"/>
      <c r="I23" s="5"/>
    </row>
    <row r="24" spans="1:9">
      <c r="A24" s="4" t="s">
        <v>811</v>
      </c>
      <c r="B24" s="4" t="s">
        <v>807</v>
      </c>
      <c r="C24" s="4" t="s">
        <v>811</v>
      </c>
      <c r="D24" s="4">
        <v>1024</v>
      </c>
      <c r="E24" s="4" t="s">
        <v>776</v>
      </c>
      <c r="F24" s="5"/>
      <c r="G24" s="5"/>
      <c r="H24" s="5"/>
      <c r="I24" s="5"/>
    </row>
    <row r="25" spans="1:9">
      <c r="A25" s="4" t="s">
        <v>812</v>
      </c>
      <c r="B25" s="4" t="s">
        <v>807</v>
      </c>
      <c r="C25" s="4" t="s">
        <v>812</v>
      </c>
      <c r="D25" s="4">
        <v>1024</v>
      </c>
      <c r="E25" s="4" t="s">
        <v>776</v>
      </c>
      <c r="F25" s="5"/>
      <c r="G25" s="5"/>
      <c r="H25" s="5"/>
      <c r="I25" s="5"/>
    </row>
    <row r="26" spans="1:9">
      <c r="A26" s="4" t="s">
        <v>813</v>
      </c>
      <c r="B26" s="4" t="s">
        <v>807</v>
      </c>
      <c r="C26" s="4" t="s">
        <v>813</v>
      </c>
      <c r="D26" s="4">
        <v>1024</v>
      </c>
      <c r="E26" s="4" t="s">
        <v>776</v>
      </c>
      <c r="F26" s="5"/>
      <c r="G26" s="5"/>
      <c r="H26" s="5"/>
      <c r="I26" s="5"/>
    </row>
    <row r="27" spans="1:9">
      <c r="A27" s="4" t="s">
        <v>814</v>
      </c>
      <c r="B27" s="4" t="s">
        <v>807</v>
      </c>
      <c r="C27" s="4" t="s">
        <v>814</v>
      </c>
      <c r="D27" s="4">
        <v>1024</v>
      </c>
      <c r="E27" s="4" t="s">
        <v>776</v>
      </c>
      <c r="F27" s="5"/>
      <c r="G27" s="5"/>
      <c r="H27" s="5"/>
      <c r="I27" s="5"/>
    </row>
    <row r="28" spans="1:9">
      <c r="A28" s="4" t="s">
        <v>815</v>
      </c>
      <c r="B28" s="4" t="s">
        <v>807</v>
      </c>
      <c r="C28" s="4" t="s">
        <v>815</v>
      </c>
      <c r="D28" s="4">
        <v>1024</v>
      </c>
      <c r="E28" s="4" t="s">
        <v>776</v>
      </c>
      <c r="F28" s="5"/>
      <c r="G28" s="5"/>
      <c r="H28" s="5"/>
      <c r="I28" s="5"/>
    </row>
    <row r="29" spans="1:9">
      <c r="A29" s="4" t="s">
        <v>816</v>
      </c>
      <c r="B29" s="4" t="s">
        <v>807</v>
      </c>
      <c r="C29" s="4" t="s">
        <v>816</v>
      </c>
      <c r="D29" s="4">
        <v>1024</v>
      </c>
      <c r="E29" s="4" t="s">
        <v>776</v>
      </c>
      <c r="F29" s="5"/>
      <c r="G29" s="5"/>
      <c r="H29" s="5"/>
      <c r="I29" s="5"/>
    </row>
    <row r="30" spans="1:9">
      <c r="A30" s="4" t="s">
        <v>827</v>
      </c>
      <c r="B30" s="4" t="s">
        <v>774</v>
      </c>
      <c r="C30" s="4" t="s">
        <v>827</v>
      </c>
      <c r="D30" s="4">
        <v>15</v>
      </c>
      <c r="E30" s="4" t="s">
        <v>776</v>
      </c>
      <c r="F30" s="5"/>
      <c r="G30" s="5"/>
      <c r="H30" s="5"/>
      <c r="I30" s="5"/>
    </row>
    <row r="31" spans="1:9">
      <c r="A31" s="4" t="s">
        <v>828</v>
      </c>
      <c r="B31" s="4" t="s">
        <v>774</v>
      </c>
      <c r="C31" s="4" t="s">
        <v>828</v>
      </c>
      <c r="D31" s="4">
        <v>30</v>
      </c>
      <c r="E31" s="4" t="s">
        <v>776</v>
      </c>
      <c r="F31" s="5"/>
      <c r="G31" s="5"/>
      <c r="H31" s="5"/>
      <c r="I31" s="5"/>
    </row>
    <row r="32" spans="1:9">
      <c r="A32" s="4" t="s">
        <v>829</v>
      </c>
      <c r="B32" s="4" t="s">
        <v>807</v>
      </c>
      <c r="C32" s="4" t="s">
        <v>829</v>
      </c>
      <c r="D32" s="4">
        <v>128</v>
      </c>
      <c r="E32" s="4" t="s">
        <v>776</v>
      </c>
      <c r="F32" s="5"/>
      <c r="G32" s="5"/>
      <c r="H32" s="5"/>
      <c r="I32" s="5"/>
    </row>
    <row r="33" spans="1:9">
      <c r="A33" s="4" t="s">
        <v>817</v>
      </c>
      <c r="B33" s="4" t="s">
        <v>798</v>
      </c>
      <c r="C33" s="4" t="s">
        <v>817</v>
      </c>
      <c r="D33" s="4" t="s">
        <v>762</v>
      </c>
      <c r="E33" s="4"/>
      <c r="F33" s="4"/>
      <c r="G33" s="4"/>
      <c r="H33" s="4"/>
      <c r="I33" s="4"/>
    </row>
    <row r="34" spans="1:9">
      <c r="A34" s="4" t="s">
        <v>818</v>
      </c>
      <c r="B34" s="4" t="s">
        <v>798</v>
      </c>
      <c r="C34" s="4" t="s">
        <v>818</v>
      </c>
      <c r="D34" s="4" t="s">
        <v>762</v>
      </c>
      <c r="E34" s="4"/>
      <c r="F34" s="4"/>
      <c r="G34" s="4"/>
      <c r="H34" s="4"/>
      <c r="I34" s="4"/>
    </row>
    <row r="35" spans="1:9">
      <c r="A35" s="4" t="s">
        <v>819</v>
      </c>
      <c r="B35" s="4" t="s">
        <v>798</v>
      </c>
      <c r="C35" s="5" t="s">
        <v>819</v>
      </c>
      <c r="D35" s="4" t="s">
        <v>762</v>
      </c>
      <c r="E35" s="5"/>
      <c r="F35" s="5"/>
      <c r="G35" s="5"/>
      <c r="H35" s="5"/>
      <c r="I35" s="5"/>
    </row>
    <row r="36" spans="1:9">
      <c r="A36" s="4" t="s">
        <v>820</v>
      </c>
      <c r="B36" s="4" t="s">
        <v>798</v>
      </c>
      <c r="C36" s="5" t="s">
        <v>820</v>
      </c>
      <c r="D36" s="4" t="s">
        <v>762</v>
      </c>
      <c r="E36" s="5"/>
      <c r="F36" s="5"/>
      <c r="G36" s="5"/>
      <c r="H36" s="5"/>
      <c r="I36" s="5"/>
    </row>
    <row r="37" spans="1:9">
      <c r="A37" s="4" t="s">
        <v>821</v>
      </c>
      <c r="B37" s="4" t="s">
        <v>798</v>
      </c>
      <c r="C37" s="5" t="s">
        <v>821</v>
      </c>
      <c r="D37" s="4" t="s">
        <v>762</v>
      </c>
      <c r="E37" s="5"/>
      <c r="F37" s="5"/>
      <c r="G37" s="5"/>
      <c r="H37" s="5"/>
      <c r="I37" s="5"/>
    </row>
    <row r="38" spans="1:9">
      <c r="A38" s="4" t="s">
        <v>822</v>
      </c>
      <c r="B38" s="4" t="s">
        <v>798</v>
      </c>
      <c r="C38" s="5" t="s">
        <v>822</v>
      </c>
      <c r="D38" s="4" t="s">
        <v>762</v>
      </c>
      <c r="E38" s="5"/>
      <c r="F38" s="5"/>
      <c r="G38" s="5"/>
      <c r="H38" s="5"/>
      <c r="I38" s="5"/>
    </row>
    <row r="39" spans="1:9">
      <c r="A39" s="4" t="s">
        <v>823</v>
      </c>
      <c r="B39" s="4" t="s">
        <v>798</v>
      </c>
      <c r="C39" s="5" t="s">
        <v>823</v>
      </c>
      <c r="D39" s="4" t="s">
        <v>762</v>
      </c>
      <c r="E39" s="5"/>
      <c r="F39" s="5"/>
      <c r="G39" s="5"/>
      <c r="H39" s="5"/>
      <c r="I39" s="5"/>
    </row>
    <row r="40" spans="1:9">
      <c r="A40" s="4" t="s">
        <v>824</v>
      </c>
      <c r="B40" s="4" t="s">
        <v>798</v>
      </c>
      <c r="C40" s="5" t="s">
        <v>824</v>
      </c>
      <c r="D40" s="4" t="s">
        <v>762</v>
      </c>
      <c r="E40" s="5"/>
      <c r="F40" s="5"/>
      <c r="G40" s="5"/>
      <c r="H40" s="5"/>
      <c r="I40" s="5"/>
    </row>
    <row r="41" spans="1:9">
      <c r="A41" s="4" t="s">
        <v>825</v>
      </c>
      <c r="B41" s="4" t="s">
        <v>798</v>
      </c>
      <c r="C41" s="5" t="s">
        <v>825</v>
      </c>
      <c r="D41" s="4" t="s">
        <v>762</v>
      </c>
      <c r="E41" s="5"/>
      <c r="F41" s="5"/>
      <c r="G41" s="5"/>
      <c r="H41" s="5"/>
      <c r="I41" s="5"/>
    </row>
    <row r="42" spans="1:9">
      <c r="A42" s="4" t="s">
        <v>826</v>
      </c>
      <c r="B42" s="4" t="s">
        <v>798</v>
      </c>
      <c r="C42" s="5" t="s">
        <v>826</v>
      </c>
      <c r="D42" s="4" t="s">
        <v>762</v>
      </c>
      <c r="E42" s="5"/>
      <c r="F42" s="5"/>
      <c r="G42" s="5"/>
      <c r="H42" s="5"/>
      <c r="I42" s="5"/>
    </row>
    <row r="43" spans="1:9">
      <c r="A43" s="4" t="s">
        <v>831</v>
      </c>
      <c r="B43" s="4" t="s">
        <v>786</v>
      </c>
      <c r="C43" s="4" t="s">
        <v>764</v>
      </c>
      <c r="D43" s="4" t="s">
        <v>764</v>
      </c>
      <c r="E43" s="4"/>
      <c r="F43" s="4"/>
      <c r="G43" s="4"/>
      <c r="H43" s="4"/>
      <c r="I43" s="4"/>
    </row>
    <row r="44" spans="1:9">
      <c r="A44" s="4" t="s">
        <v>832</v>
      </c>
      <c r="B44" s="4" t="s">
        <v>786</v>
      </c>
      <c r="C44" s="4" t="s">
        <v>833</v>
      </c>
      <c r="D44" s="4" t="s">
        <v>761</v>
      </c>
      <c r="E44" s="4"/>
      <c r="F44" s="4"/>
      <c r="G44" s="4"/>
      <c r="H44" s="4"/>
      <c r="I44" s="4"/>
    </row>
    <row r="45" spans="1:9">
      <c r="A45" s="4" t="s">
        <v>841</v>
      </c>
      <c r="B45" s="4" t="s">
        <v>798</v>
      </c>
      <c r="C45" s="4" t="s">
        <v>833</v>
      </c>
      <c r="D45" s="4" t="s">
        <v>761</v>
      </c>
      <c r="E45" s="4"/>
      <c r="F45" s="4"/>
      <c r="G45" s="4"/>
      <c r="H45" s="4"/>
      <c r="I45" s="4"/>
    </row>
    <row r="46" spans="1:9">
      <c r="A46" s="4" t="s">
        <v>834</v>
      </c>
      <c r="B46" s="4" t="s">
        <v>837</v>
      </c>
      <c r="C46" s="4" t="s">
        <v>834</v>
      </c>
      <c r="D46" s="4" t="s">
        <v>838</v>
      </c>
      <c r="E46" s="4" t="s">
        <v>839</v>
      </c>
      <c r="F46" s="4"/>
      <c r="G46" s="4"/>
      <c r="H46" s="4"/>
      <c r="I46" s="4"/>
    </row>
    <row r="47" spans="1:9">
      <c r="A47" s="4" t="s">
        <v>835</v>
      </c>
      <c r="B47" s="4" t="s">
        <v>837</v>
      </c>
      <c r="C47" s="4" t="s">
        <v>835</v>
      </c>
      <c r="D47" s="4" t="s">
        <v>838</v>
      </c>
      <c r="E47" s="4" t="s">
        <v>839</v>
      </c>
      <c r="F47" s="4"/>
      <c r="G47" s="4"/>
      <c r="H47" s="4"/>
      <c r="I47" s="4"/>
    </row>
    <row r="48" spans="1:9">
      <c r="A48" s="4" t="s">
        <v>836</v>
      </c>
      <c r="B48" s="4" t="s">
        <v>837</v>
      </c>
      <c r="C48" s="4" t="s">
        <v>836</v>
      </c>
      <c r="D48" s="4" t="s">
        <v>838</v>
      </c>
      <c r="E48" s="4" t="s">
        <v>839</v>
      </c>
      <c r="F48" s="4"/>
      <c r="G48" s="4"/>
      <c r="H48" s="4"/>
      <c r="I48" s="4"/>
    </row>
    <row r="49" spans="1:9">
      <c r="A49" s="4" t="s">
        <v>842</v>
      </c>
      <c r="B49" s="4" t="s">
        <v>778</v>
      </c>
      <c r="C49" s="4" t="s">
        <v>843</v>
      </c>
      <c r="D49" s="4" t="s">
        <v>845</v>
      </c>
      <c r="E49" s="4" t="s">
        <v>844</v>
      </c>
      <c r="F49" s="4"/>
      <c r="G49" s="4"/>
      <c r="H49" s="4"/>
      <c r="I49" s="4"/>
    </row>
    <row r="50" spans="1:9">
      <c r="A50" s="4" t="s">
        <v>846</v>
      </c>
      <c r="B50" s="4" t="s">
        <v>837</v>
      </c>
      <c r="C50" s="4" t="s">
        <v>846</v>
      </c>
      <c r="D50" s="4" t="s">
        <v>838</v>
      </c>
      <c r="E50" s="4" t="s">
        <v>847</v>
      </c>
      <c r="F50" s="4"/>
      <c r="G50" s="4"/>
      <c r="H50" s="4"/>
      <c r="I50" s="4"/>
    </row>
    <row r="51" spans="1:9">
      <c r="A51" s="4" t="s">
        <v>849</v>
      </c>
      <c r="B51" s="4" t="s">
        <v>798</v>
      </c>
      <c r="C51" s="4" t="s">
        <v>850</v>
      </c>
      <c r="D51" s="4" t="s">
        <v>848</v>
      </c>
      <c r="E51" s="4"/>
      <c r="F51" s="4"/>
      <c r="G51" s="4"/>
      <c r="H51" s="4"/>
      <c r="I51" s="4"/>
    </row>
    <row r="52" spans="1:9">
      <c r="A52" s="4" t="s">
        <v>851</v>
      </c>
      <c r="B52" s="4" t="s">
        <v>852</v>
      </c>
      <c r="C52" s="4" t="s">
        <v>853</v>
      </c>
      <c r="D52" s="4"/>
      <c r="E52" s="4" t="s">
        <v>854</v>
      </c>
      <c r="F52" s="4"/>
      <c r="G52" s="4"/>
      <c r="H52" s="4"/>
      <c r="I52" s="4"/>
    </row>
    <row r="53" spans="1:9">
      <c r="A53" s="4" t="s">
        <v>856</v>
      </c>
      <c r="B53" s="4" t="s">
        <v>798</v>
      </c>
      <c r="C53" s="4" t="s">
        <v>35</v>
      </c>
      <c r="D53" s="4" t="s">
        <v>855</v>
      </c>
      <c r="E53" s="4"/>
      <c r="F53" s="4"/>
      <c r="G53" s="4"/>
      <c r="H53" s="4"/>
      <c r="I53" s="4"/>
    </row>
    <row r="54" spans="1:9">
      <c r="A54" s="4" t="s">
        <v>857</v>
      </c>
      <c r="B54" s="4" t="s">
        <v>774</v>
      </c>
      <c r="C54" s="4" t="s">
        <v>857</v>
      </c>
      <c r="D54" s="4">
        <v>20</v>
      </c>
      <c r="E54" s="4" t="s">
        <v>776</v>
      </c>
      <c r="F54" s="4" t="s">
        <v>775</v>
      </c>
      <c r="G54" s="4"/>
      <c r="H54" s="4"/>
      <c r="I54" s="4"/>
    </row>
    <row r="55" spans="1:9">
      <c r="A55" s="4" t="s">
        <v>858</v>
      </c>
      <c r="B55" s="4" t="s">
        <v>787</v>
      </c>
      <c r="C55" s="4" t="s">
        <v>858</v>
      </c>
      <c r="D55" s="4"/>
      <c r="E55" s="4" t="s">
        <v>776</v>
      </c>
      <c r="F55" s="4" t="s">
        <v>775</v>
      </c>
      <c r="G55" s="4"/>
      <c r="H55" s="4"/>
      <c r="I55" s="4"/>
    </row>
    <row r="56" spans="1:9">
      <c r="A56" s="4" t="s">
        <v>866</v>
      </c>
      <c r="B56" s="4" t="s">
        <v>789</v>
      </c>
      <c r="C56" s="4" t="s">
        <v>858</v>
      </c>
      <c r="D56" s="4"/>
      <c r="E56" s="4" t="s">
        <v>792</v>
      </c>
      <c r="F56" s="4" t="s">
        <v>794</v>
      </c>
      <c r="G56" s="4" t="s">
        <v>790</v>
      </c>
      <c r="H56" s="4" t="s">
        <v>793</v>
      </c>
      <c r="I56" s="4"/>
    </row>
    <row r="57" spans="1:9">
      <c r="A57" s="4" t="s">
        <v>859</v>
      </c>
      <c r="B57" s="4" t="s">
        <v>787</v>
      </c>
      <c r="C57" s="4" t="s">
        <v>859</v>
      </c>
      <c r="D57" s="4"/>
      <c r="E57" s="4" t="s">
        <v>776</v>
      </c>
      <c r="F57" s="4" t="s">
        <v>775</v>
      </c>
      <c r="G57" s="4"/>
      <c r="H57" s="4"/>
      <c r="I57" s="4"/>
    </row>
    <row r="58" spans="1:9">
      <c r="A58" s="4" t="s">
        <v>867</v>
      </c>
      <c r="B58" s="4" t="s">
        <v>789</v>
      </c>
      <c r="C58" s="4" t="s">
        <v>859</v>
      </c>
      <c r="D58" s="4"/>
      <c r="E58" s="4" t="s">
        <v>792</v>
      </c>
      <c r="F58" s="4" t="s">
        <v>794</v>
      </c>
      <c r="G58" s="4" t="s">
        <v>790</v>
      </c>
      <c r="H58" s="4" t="s">
        <v>793</v>
      </c>
      <c r="I58" s="4"/>
    </row>
    <row r="59" spans="1:9">
      <c r="A59" s="4" t="s">
        <v>860</v>
      </c>
      <c r="B59" s="4" t="s">
        <v>786</v>
      </c>
      <c r="C59" s="4" t="s">
        <v>767</v>
      </c>
      <c r="D59" s="4" t="s">
        <v>767</v>
      </c>
      <c r="E59" s="4"/>
      <c r="F59" s="4"/>
      <c r="G59" s="4"/>
      <c r="H59" s="4"/>
      <c r="I59" s="4"/>
    </row>
    <row r="60" spans="1:9">
      <c r="A60" s="4" t="s">
        <v>861</v>
      </c>
      <c r="B60" s="4" t="s">
        <v>786</v>
      </c>
      <c r="C60" s="4" t="s">
        <v>861</v>
      </c>
      <c r="D60" s="4" t="s">
        <v>766</v>
      </c>
      <c r="E60" s="4"/>
      <c r="F60" s="4"/>
      <c r="G60" s="4"/>
      <c r="H60" s="4"/>
      <c r="I60" s="4"/>
    </row>
    <row r="61" spans="1:9">
      <c r="A61" s="4" t="s">
        <v>862</v>
      </c>
      <c r="B61" s="4" t="s">
        <v>786</v>
      </c>
      <c r="C61" s="4" t="s">
        <v>769</v>
      </c>
      <c r="D61" s="4" t="s">
        <v>769</v>
      </c>
      <c r="E61" s="4"/>
      <c r="F61" s="4"/>
      <c r="G61" s="4"/>
      <c r="H61" s="4"/>
      <c r="I61" s="4"/>
    </row>
    <row r="62" spans="1:9">
      <c r="A62" s="4" t="s">
        <v>863</v>
      </c>
      <c r="B62" s="4" t="s">
        <v>778</v>
      </c>
      <c r="C62" s="4" t="s">
        <v>863</v>
      </c>
      <c r="D62" s="4" t="s">
        <v>864</v>
      </c>
      <c r="E62" s="4" t="s">
        <v>839</v>
      </c>
      <c r="F62" s="4" t="s">
        <v>775</v>
      </c>
      <c r="G62" s="4"/>
      <c r="H62" s="4"/>
      <c r="I62" s="4"/>
    </row>
    <row r="63" spans="1:9">
      <c r="A63" s="4" t="s">
        <v>865</v>
      </c>
      <c r="B63" s="4" t="s">
        <v>787</v>
      </c>
      <c r="C63" s="4" t="s">
        <v>865</v>
      </c>
      <c r="D63" s="4"/>
      <c r="E63" s="4" t="s">
        <v>776</v>
      </c>
      <c r="F63" s="4"/>
      <c r="G63" s="4"/>
      <c r="H63" s="4"/>
      <c r="I63" s="4"/>
    </row>
    <row r="64" spans="1:9">
      <c r="A64" s="4" t="s">
        <v>868</v>
      </c>
      <c r="B64" s="4" t="s">
        <v>789</v>
      </c>
      <c r="C64" s="4" t="s">
        <v>865</v>
      </c>
      <c r="D64" s="4"/>
      <c r="E64" s="4" t="s">
        <v>792</v>
      </c>
      <c r="F64" s="4" t="s">
        <v>794</v>
      </c>
      <c r="G64" s="4" t="s">
        <v>790</v>
      </c>
      <c r="H64" s="4" t="s">
        <v>793</v>
      </c>
      <c r="I64" s="4"/>
    </row>
    <row r="65" spans="1:9">
      <c r="A65" s="4" t="s">
        <v>869</v>
      </c>
      <c r="B65" s="4" t="s">
        <v>786</v>
      </c>
      <c r="C65" s="4" t="s">
        <v>771</v>
      </c>
      <c r="D65" s="4" t="s">
        <v>771</v>
      </c>
      <c r="E65" s="4"/>
      <c r="F65" s="4"/>
      <c r="G65" s="4"/>
      <c r="H65" s="4"/>
      <c r="I65" s="4"/>
    </row>
    <row r="66" spans="1:9">
      <c r="A66" s="4" t="s">
        <v>871</v>
      </c>
      <c r="B66" s="4" t="s">
        <v>807</v>
      </c>
      <c r="C66" s="4" t="s">
        <v>872</v>
      </c>
      <c r="D66" s="4">
        <v>30</v>
      </c>
      <c r="E66" s="4" t="s">
        <v>776</v>
      </c>
      <c r="F66" s="4" t="s">
        <v>873</v>
      </c>
      <c r="G66" s="4"/>
      <c r="H66" s="4"/>
      <c r="I66" s="4"/>
    </row>
    <row r="67" spans="1:9">
      <c r="A67" s="4" t="s">
        <v>874</v>
      </c>
      <c r="B67" s="4" t="s">
        <v>837</v>
      </c>
      <c r="C67" s="4" t="s">
        <v>874</v>
      </c>
      <c r="D67" s="4" t="s">
        <v>875</v>
      </c>
      <c r="E67" s="4" t="s">
        <v>876</v>
      </c>
      <c r="F67" s="4"/>
      <c r="G67" s="4"/>
      <c r="H67" s="4"/>
      <c r="I67" s="4"/>
    </row>
    <row r="68" spans="1:9">
      <c r="A68" s="4" t="s">
        <v>878</v>
      </c>
      <c r="B68" s="4" t="s">
        <v>774</v>
      </c>
      <c r="C68" s="4" t="s">
        <v>879</v>
      </c>
      <c r="D68" s="4">
        <v>15</v>
      </c>
      <c r="E68" s="4" t="s">
        <v>776</v>
      </c>
      <c r="F68" s="4" t="s">
        <v>775</v>
      </c>
      <c r="G68" s="4"/>
      <c r="H68" s="4"/>
      <c r="I68" s="4"/>
    </row>
    <row r="69" spans="1:9">
      <c r="A69" s="4" t="s">
        <v>880</v>
      </c>
      <c r="B69" s="4" t="s">
        <v>789</v>
      </c>
      <c r="C69" s="4" t="s">
        <v>879</v>
      </c>
      <c r="D69" s="4"/>
      <c r="E69" s="4" t="s">
        <v>881</v>
      </c>
      <c r="F69" s="4" t="s">
        <v>882</v>
      </c>
      <c r="G69" s="4" t="s">
        <v>790</v>
      </c>
      <c r="H69" s="4" t="s">
        <v>793</v>
      </c>
      <c r="I69" s="4"/>
    </row>
    <row r="70" spans="1:9">
      <c r="A70" s="4" t="s">
        <v>883</v>
      </c>
      <c r="B70" s="4" t="s">
        <v>909</v>
      </c>
      <c r="C70" s="4" t="s">
        <v>884</v>
      </c>
      <c r="D70" s="4"/>
      <c r="E70" s="4" t="s">
        <v>839</v>
      </c>
      <c r="F70" s="4"/>
      <c r="G70" s="4"/>
      <c r="H70" s="4"/>
      <c r="I70" s="4"/>
    </row>
  </sheetData>
  <conditionalFormatting sqref="A65">
    <cfRule type="duplicateValues" dxfId="3" priority="1"/>
  </conditionalFormatting>
  <conditionalFormatting sqref="A2:A70">
    <cfRule type="duplicateValues" dxfId="2" priority="4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abSelected="1" workbookViewId="0">
      <selection activeCell="K150" sqref="K15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5" t="s">
        <v>799</v>
      </c>
      <c r="B2" s="5" t="s">
        <v>21</v>
      </c>
      <c r="C2" s="5" t="str">
        <f>VLOOKUP([Field],Columns[],2,0)&amp;"("</f>
        <v>bigIncrements(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"&amp;IF(ISERR(SEARCH(",",VLOOKUP([Field],Columns[],4,0))),"'"&amp;VLOOKUP([Field],Columns[],4,0)&amp;"'",VLOOKUP([Field],Columns[],4,0))&amp;")",")")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$table-&gt;bigIncrements('id');</v>
      </c>
    </row>
    <row r="3" spans="1:11">
      <c r="A3" s="5" t="s">
        <v>799</v>
      </c>
      <c r="B3" s="5" t="s">
        <v>788</v>
      </c>
      <c r="C3" s="5" t="str">
        <f>VLOOKUP([Field],Columns[],2,0)&amp;"("</f>
        <v>unsignedBigInteger(</v>
      </c>
      <c r="D3" s="5" t="str">
        <f>IF(VLOOKUP([Field],Columns[],3,0)&lt;&gt;"","'"&amp;VLOOKUP([Field],Columns[],3,0)&amp;"'","")</f>
        <v>'user'</v>
      </c>
      <c r="E3" s="8" t="str">
        <f>IF(VLOOKUP([Field],Columns[],4,0)&lt;&gt;0,", "&amp;IF(ISERR(SEARCH(",",VLOOKUP([Field],Columns[],4,0))),"'"&amp;VLOOKUP([Field],Columns[],4,0)&amp;"'",VLOOKUP([Field],Columns[],4,0))&amp;")",")")</f>
        <v>)</v>
      </c>
      <c r="F3" s="5" t="str">
        <f>IF(VLOOKUP([Field],Columns[],5,0)=0,"","-&gt;"&amp;VLOOKUP([Field],Columns[],5,0))</f>
        <v/>
      </c>
      <c r="G3" s="5" t="str">
        <f>IF(VLOOKUP([Field],Columns[],6,0)=0,"","-&gt;"&amp;VLOOKUP([Field],Columns[],6,0))</f>
        <v/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$table-&gt;unsignedBigInteger('user');</v>
      </c>
    </row>
    <row r="4" spans="1:11">
      <c r="A4" s="5" t="s">
        <v>799</v>
      </c>
      <c r="B4" s="5" t="s">
        <v>773</v>
      </c>
      <c r="C4" s="5" t="str">
        <f>VLOOKUP([Field],Columns[],2,0)&amp;"("</f>
        <v>char(</v>
      </c>
      <c r="D4" s="5" t="str">
        <f>IF(VLOOKUP([Field],Columns[],3,0)&lt;&gt;"","'"&amp;VLOOKUP([Field],Columns[],3,0)&amp;"'","")</f>
        <v>'code'</v>
      </c>
      <c r="E4" s="8" t="str">
        <f>IF(VLOOKUP([Field],Columns[],4,0)&lt;&gt;0,", "&amp;IF(ISERR(SEARCH(",",VLOOKUP([Field],Columns[],4,0))),"'"&amp;VLOOKUP([Field],Columns[],4,0)&amp;"'",VLOOKUP([Field],Columns[],4,0))&amp;")",")")</f>
        <v>, '15')</v>
      </c>
      <c r="F4" s="5" t="str">
        <f>IF(VLOOKUP([Field],Columns[],5,0)=0,"","-&gt;"&amp;VLOOKUP([Field],Columns[],5,0))</f>
        <v>-&gt;nullable()</v>
      </c>
      <c r="G4" s="5" t="str">
        <f>IF(VLOOKUP([Field],Columns[],6,0)=0,"","-&gt;"&amp;VLOOKUP([Field],Columns[],6,0))</f>
        <v>-&gt;index()</v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$table-&gt;char('code', '15')-&gt;nullable()-&gt;index();</v>
      </c>
    </row>
    <row r="5" spans="1:11">
      <c r="A5" s="5" t="s">
        <v>799</v>
      </c>
      <c r="B5" s="5" t="s">
        <v>288</v>
      </c>
      <c r="C5" s="5" t="str">
        <f>VLOOKUP([Field],Columns[],2,0)&amp;"("</f>
        <v>audit(</v>
      </c>
      <c r="D5" s="5" t="str">
        <f>IF(VLOOKUP([Field],Columns[],3,0)&lt;&gt;"","'"&amp;VLOOKUP([Field],Columns[],3,0)&amp;"'","")</f>
        <v/>
      </c>
      <c r="E5" s="8" t="str">
        <f>IF(VLOOKUP([Field],Columns[],4,0)&lt;&gt;0,", "&amp;IF(ISERR(SEARCH(",",VLOOKUP([Field],Columns[],4,0))),"'"&amp;VLOOKUP([Field],Columns[],4,0)&amp;"'",VLOOKUP([Field],Columns[],4,0))&amp;")",")")</f>
        <v>)</v>
      </c>
      <c r="F5" s="5" t="str">
        <f>IF(VLOOKUP([Field],Columns[],5,0)=0,"","-&gt;"&amp;VLOOKUP([Field],Columns[],5,0))</f>
        <v/>
      </c>
      <c r="G5" s="5" t="str">
        <f>IF(VLOOKUP([Field],Columns[],6,0)=0,"","-&gt;"&amp;VLOOKUP([Field],Columns[],6,0))</f>
        <v/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$table-&gt;audit();</v>
      </c>
    </row>
    <row r="6" spans="1:11">
      <c r="A6" s="5" t="s">
        <v>799</v>
      </c>
      <c r="B6" s="5" t="s">
        <v>797</v>
      </c>
      <c r="C6" s="5" t="str">
        <f>VLOOKUP([Field],Columns[],2,0)&amp;"("</f>
        <v>foreign(</v>
      </c>
      <c r="D6" s="5" t="str">
        <f>IF(VLOOKUP([Field],Columns[],3,0)&lt;&gt;"","'"&amp;VLOOKUP([Field],Columns[],3,0)&amp;"'","")</f>
        <v>'user'</v>
      </c>
      <c r="E6" s="8" t="str">
        <f>IF(VLOOKUP([Field],Columns[],4,0)&lt;&gt;0,", "&amp;IF(ISERR(SEARCH(",",VLOOKUP([Field],Columns[],4,0))),"'"&amp;VLOOKUP([Field],Columns[],4,0)&amp;"'",VLOOKUP([Field],Columns[],4,0))&amp;")",")")</f>
        <v>)</v>
      </c>
      <c r="F6" s="5" t="str">
        <f>IF(VLOOKUP([Field],Columns[],5,0)=0,"","-&gt;"&amp;VLOOKUP([Field],Columns[],5,0))</f>
        <v>-&gt;references('id')</v>
      </c>
      <c r="G6" s="5" t="str">
        <f>IF(VLOOKUP([Field],Columns[],6,0)=0,"","-&gt;"&amp;VLOOKUP([Field],Columns[],6,0))</f>
        <v>-&gt;on('users')</v>
      </c>
      <c r="H6" s="5" t="str">
        <f>IF(VLOOKUP([Field],Columns[],7,0)=0,"","-&gt;"&amp;VLOOKUP([Field],Columns[],7,0))</f>
        <v>-&gt;onUpdate('cascade')</v>
      </c>
      <c r="I6" s="5" t="str">
        <f>IF(VLOOKUP([Field],Columns[],8,0)=0,"","-&gt;"&amp;VLOOKUP([Field],Columns[],8,0))</f>
        <v>-&gt;onDelete('cascade')</v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7" spans="1:11">
      <c r="A7" s="1" t="s">
        <v>759</v>
      </c>
      <c r="B7" s="1" t="s">
        <v>21</v>
      </c>
      <c r="C7" s="1" t="str">
        <f>VLOOKUP([Field],Columns[],2,0)&amp;"("</f>
        <v>bigIncrements(</v>
      </c>
      <c r="D7" s="1" t="str">
        <f>IF(VLOOKUP([Field],Columns[],3,0)&lt;&gt;"","'"&amp;VLOOKUP([Field],Columns[],3,0)&amp;"'","")</f>
        <v>'id'</v>
      </c>
      <c r="E7" s="6" t="str">
        <f>IF(VLOOKUP([Field],Columns[],4,0)&lt;&gt;0,", "&amp;IF(ISERR(SEARCH(",",VLOOKUP([Field],Columns[],4,0))),"'"&amp;VLOOKUP([Field],Columns[],4,0)&amp;"'",VLOOKUP([Field],Columns[],4,0))&amp;")",")")</f>
        <v>)</v>
      </c>
      <c r="F7" s="1" t="str">
        <f>IF(VLOOKUP([Field],Columns[],5,0)=0,"","-&gt;"&amp;VLOOKUP([Field],Columns[],5,0))</f>
        <v/>
      </c>
      <c r="G7" s="1" t="str">
        <f>IF(VLOOKUP([Field],Columns[],6,0)=0,"","-&gt;"&amp;VLOOKUP([Field],Columns[],6,0))</f>
        <v/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$table-&gt;bigIncrements('id');</v>
      </c>
    </row>
    <row r="8" spans="1:11">
      <c r="A8" s="1" t="s">
        <v>759</v>
      </c>
      <c r="B8" s="4" t="s">
        <v>773</v>
      </c>
      <c r="C8" s="4" t="str">
        <f>VLOOKUP([Field],Columns[],2,0)&amp;"("</f>
        <v>char(</v>
      </c>
      <c r="D8" s="4" t="str">
        <f>IF(VLOOKUP([Field],Columns[],3,0)&lt;&gt;"","'"&amp;VLOOKUP([Field],Columns[],3,0)&amp;"'","")</f>
        <v>'code'</v>
      </c>
      <c r="E8" s="7" t="str">
        <f>IF(VLOOKUP([Field],Columns[],4,0)&lt;&gt;0,", "&amp;IF(ISERR(SEARCH(",",VLOOKUP([Field],Columns[],4,0))),"'"&amp;VLOOKUP([Field],Columns[],4,0)&amp;"'",VLOOKUP([Field],Columns[],4,0))&amp;")",")")</f>
        <v>, '15')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-&gt;index()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$table-&gt;char('code', '15')-&gt;nullable()-&gt;index();</v>
      </c>
    </row>
    <row r="9" spans="1:11">
      <c r="A9" s="2" t="s">
        <v>759</v>
      </c>
      <c r="B9" s="4" t="s">
        <v>23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'name'</v>
      </c>
      <c r="E9" s="7" t="str">
        <f>IF(VLOOKUP([Field],Columns[],4,0)&lt;&gt;0,", "&amp;IF(ISERR(SEARCH(",",VLOOKUP([Field],Columns[],4,0))),"'"&amp;VLOOKUP([Field],Columns[],4,0)&amp;"'",VLOOKUP([Field],Columns[],4,0))&amp;")",")")</f>
        <v>, '64')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>-&gt;index()</v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$table-&gt;string('name', '64')-&gt;nullable()-&gt;index();</v>
      </c>
    </row>
    <row r="10" spans="1:11">
      <c r="A10" s="2" t="s">
        <v>759</v>
      </c>
      <c r="B10" s="4" t="s">
        <v>777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'type'</v>
      </c>
      <c r="E10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>-&gt;default('Public')</v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1" spans="1:11">
      <c r="A11" s="2" t="s">
        <v>759</v>
      </c>
      <c r="B11" s="4" t="s">
        <v>780</v>
      </c>
      <c r="C11" s="4" t="str">
        <f>VLOOKUP([Field],Columns[],2,0)&amp;"("</f>
        <v>enum(</v>
      </c>
      <c r="D11" s="4" t="str">
        <f>IF(VLOOKUP([Field],Columns[],3,0)&lt;&gt;"","'"&amp;VLOOKUP([Field],Columns[],3,0)&amp;"'","")</f>
        <v>'status'</v>
      </c>
      <c r="E1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" s="4" t="str">
        <f>IF(VLOOKUP([Field],Columns[],5,0)=0,"","-&gt;"&amp;VLOOKUP([Field],Columns[],5,0))</f>
        <v>-&gt;nullable()</v>
      </c>
      <c r="G11" s="4" t="str">
        <f>IF(VLOOKUP([Field],Columns[],6,0)=0,"","-&gt;"&amp;VLOOKUP([Field],Columns[],6,0))</f>
        <v>-&gt;default('Active')</v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" spans="1:11">
      <c r="A12" s="2" t="s">
        <v>759</v>
      </c>
      <c r="B12" s="4" t="s">
        <v>288</v>
      </c>
      <c r="C12" s="4" t="str">
        <f>VLOOKUP([Field],Columns[],2,0)&amp;"("</f>
        <v>audit(</v>
      </c>
      <c r="D12" s="4" t="str">
        <f>IF(VLOOKUP([Field],Columns[],3,0)&lt;&gt;"","'"&amp;VLOOKUP([Field],Columns[],3,0)&amp;"'","")</f>
        <v/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$table-&gt;audit();</v>
      </c>
    </row>
    <row r="13" spans="1:11">
      <c r="A13" s="2" t="s">
        <v>756</v>
      </c>
      <c r="B13" s="4" t="s">
        <v>21</v>
      </c>
      <c r="C13" s="4" t="str">
        <f>VLOOKUP([Field],Columns[],2,0)&amp;"("</f>
        <v>bigIncrements(</v>
      </c>
      <c r="D13" s="4" t="str">
        <f>IF(VLOOKUP([Field],Columns[],3,0)&lt;&gt;"","'"&amp;VLOOKUP([Field],Columns[],3,0)&amp;"'","")</f>
        <v>'id'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/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$table-&gt;bigIncrements('id');</v>
      </c>
    </row>
    <row r="14" spans="1:11">
      <c r="A14" s="2" t="s">
        <v>756</v>
      </c>
      <c r="B14" s="4" t="s">
        <v>785</v>
      </c>
      <c r="C14" s="4" t="str">
        <f>VLOOKUP([Field],Columns[],2,0)&amp;"("</f>
        <v>foreignCascade(</v>
      </c>
      <c r="D14" s="4" t="str">
        <f>IF(VLOOKUP([Field],Columns[],3,0)&lt;&gt;"","'"&amp;VLOOKUP([Field],Columns[],3,0)&amp;"'","")</f>
        <v>'area'</v>
      </c>
      <c r="E14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" s="4" t="str">
        <f>IF(VLOOKUP([Field],Columns[],5,0)=0,"","-&gt;"&amp;VLOOKUP([Field],Columns[],5,0))</f>
        <v/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$table-&gt;foreignCascade('area', 'areas');</v>
      </c>
    </row>
    <row r="15" spans="1:11">
      <c r="A15" s="2" t="s">
        <v>756</v>
      </c>
      <c r="B15" s="4" t="s">
        <v>788</v>
      </c>
      <c r="C15" s="4" t="str">
        <f>VLOOKUP([Field],Columns[],2,0)&amp;"("</f>
        <v>unsignedBigInteger(</v>
      </c>
      <c r="D15" s="4" t="str">
        <f>IF(VLOOKUP([Field],Columns[],3,0)&lt;&gt;"","'"&amp;VLOOKUP([Field],Columns[],3,0)&amp;"'","")</f>
        <v>'user'</v>
      </c>
      <c r="E15" s="7" t="str">
        <f>IF(VLOOKUP([Field],Columns[],4,0)&lt;&gt;0,", "&amp;IF(ISERR(SEARCH(",",VLOOKUP([Field],Columns[],4,0))),"'"&amp;VLOOKUP([Field],Columns[],4,0)&amp;"'",VLOOKUP([Field],Columns[],4,0))&amp;")",")")</f>
        <v>)</v>
      </c>
      <c r="F15" s="4" t="str">
        <f>IF(VLOOKUP([Field],Columns[],5,0)=0,"","-&gt;"&amp;VLOOKUP([Field],Columns[],5,0))</f>
        <v/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$table-&gt;unsignedBigInteger('user');</v>
      </c>
    </row>
    <row r="16" spans="1:11">
      <c r="A16" s="2" t="s">
        <v>756</v>
      </c>
      <c r="B16" s="4" t="s">
        <v>288</v>
      </c>
      <c r="C16" s="4" t="str">
        <f>VLOOKUP([Field],Columns[],2,0)&amp;"("</f>
        <v>audit(</v>
      </c>
      <c r="D16" s="4" t="str">
        <f>IF(VLOOKUP([Field],Columns[],3,0)&lt;&gt;"","'"&amp;VLOOKUP([Field],Columns[],3,0)&amp;"'","")</f>
        <v/>
      </c>
      <c r="E16" s="7" t="str">
        <f>IF(VLOOKUP([Field],Columns[],4,0)&lt;&gt;0,", "&amp;IF(ISERR(SEARCH(",",VLOOKUP([Field],Columns[],4,0))),"'"&amp;VLOOKUP([Field],Columns[],4,0)&amp;"'",VLOOKUP([Field],Columns[],4,0))&amp;")",")")</f>
        <v>)</v>
      </c>
      <c r="F16" s="4" t="str">
        <f>IF(VLOOKUP([Field],Columns[],5,0)=0,"","-&gt;"&amp;VLOOKUP([Field],Columns[],5,0))</f>
        <v/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$table-&gt;audit();</v>
      </c>
    </row>
    <row r="17" spans="1:11">
      <c r="A17" s="2" t="s">
        <v>756</v>
      </c>
      <c r="B17" s="4" t="s">
        <v>797</v>
      </c>
      <c r="C17" s="4" t="str">
        <f>VLOOKUP([Field],Columns[],2,0)&amp;"("</f>
        <v>foreign(</v>
      </c>
      <c r="D17" s="4" t="str">
        <f>IF(VLOOKUP([Field],Columns[],3,0)&lt;&gt;"","'"&amp;VLOOKUP([Field],Columns[],3,0)&amp;"'","")</f>
        <v>'user'</v>
      </c>
      <c r="E17" s="7" t="str">
        <f>IF(VLOOKUP([Field],Columns[],4,0)&lt;&gt;0,", "&amp;IF(ISERR(SEARCH(",",VLOOKUP([Field],Columns[],4,0))),"'"&amp;VLOOKUP([Field],Columns[],4,0)&amp;"'",VLOOKUP([Field],Columns[],4,0))&amp;")",")")</f>
        <v>)</v>
      </c>
      <c r="F17" s="4" t="str">
        <f>IF(VLOOKUP([Field],Columns[],5,0)=0,"","-&gt;"&amp;VLOOKUP([Field],Columns[],5,0))</f>
        <v>-&gt;references('id')</v>
      </c>
      <c r="G17" s="4" t="str">
        <f>IF(VLOOKUP([Field],Columns[],6,0)=0,"","-&gt;"&amp;VLOOKUP([Field],Columns[],6,0))</f>
        <v>-&gt;on('users')</v>
      </c>
      <c r="H17" s="4" t="str">
        <f>IF(VLOOKUP([Field],Columns[],7,0)=0,"","-&gt;"&amp;VLOOKUP([Field],Columns[],7,0))</f>
        <v>-&gt;onUpdate('cascade')</v>
      </c>
      <c r="I17" s="4" t="str">
        <f>IF(VLOOKUP([Field],Columns[],8,0)=0,"","-&gt;"&amp;VLOOKUP([Field],Columns[],8,0))</f>
        <v>-&gt;onDelete('cascade')</v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8" spans="1:11">
      <c r="A18" s="2" t="s">
        <v>758</v>
      </c>
      <c r="B18" s="4" t="s">
        <v>21</v>
      </c>
      <c r="C18" s="4" t="str">
        <f>VLOOKUP([Field],Columns[],2,0)&amp;"("</f>
        <v>bigIncrements(</v>
      </c>
      <c r="D18" s="4" t="str">
        <f>IF(VLOOKUP([Field],Columns[],3,0)&lt;&gt;"","'"&amp;VLOOKUP([Field],Columns[],3,0)&amp;"'","")</f>
        <v>'id'</v>
      </c>
      <c r="E18" s="7" t="str">
        <f>IF(VLOOKUP([Field],Columns[],4,0)&lt;&gt;0,", "&amp;IF(ISERR(SEARCH(",",VLOOKUP([Field],Columns[],4,0))),"'"&amp;VLOOKUP([Field],Columns[],4,0)&amp;"'",VLOOKUP([Field],Columns[],4,0))&amp;")",")")</f>
        <v>)</v>
      </c>
      <c r="F18" s="4" t="str">
        <f>IF(VLOOKUP([Field],Columns[],5,0)=0,"","-&gt;"&amp;VLOOKUP([Field],Columns[],5,0))</f>
        <v/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$table-&gt;bigIncrements('id');</v>
      </c>
    </row>
    <row r="19" spans="1:11">
      <c r="A19" s="2" t="s">
        <v>758</v>
      </c>
      <c r="B19" s="4" t="s">
        <v>795</v>
      </c>
      <c r="C19" s="4" t="str">
        <f>VLOOKUP([Field],Columns[],2,0)&amp;"("</f>
        <v>char(</v>
      </c>
      <c r="D19" s="4" t="str">
        <f>IF(VLOOKUP([Field],Columns[],3,0)&lt;&gt;"","'"&amp;VLOOKUP([Field],Columns[],3,0)&amp;"'","")</f>
        <v>'catcode'</v>
      </c>
      <c r="E19" s="7" t="str">
        <f>IF(VLOOKUP([Field],Columns[],4,0)&lt;&gt;0,", "&amp;IF(ISERR(SEARCH(",",VLOOKUP([Field],Columns[],4,0))),"'"&amp;VLOOKUP([Field],Columns[],4,0)&amp;"'",VLOOKUP([Field],Columns[],4,0))&amp;")",")")</f>
        <v>, '15')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>-&gt;index()</v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$table-&gt;char('catcode', '15')-&gt;nullable()-&gt;index();</v>
      </c>
    </row>
    <row r="20" spans="1:11">
      <c r="A20" s="2" t="s">
        <v>758</v>
      </c>
      <c r="B20" s="4" t="s">
        <v>773</v>
      </c>
      <c r="C20" s="4" t="str">
        <f>VLOOKUP([Field],Columns[],2,0)&amp;"("</f>
        <v>char(</v>
      </c>
      <c r="D20" s="4" t="str">
        <f>IF(VLOOKUP([Field],Columns[],3,0)&lt;&gt;"","'"&amp;VLOOKUP([Field],Columns[],3,0)&amp;"'","")</f>
        <v>'code'</v>
      </c>
      <c r="E20" s="7" t="str">
        <f>IF(VLOOKUP([Field],Columns[],4,0)&lt;&gt;0,", "&amp;IF(ISERR(SEARCH(",",VLOOKUP([Field],Columns[],4,0))),"'"&amp;VLOOKUP([Field],Columns[],4,0)&amp;"'",VLOOKUP([Field],Columns[],4,0))&amp;")",")")</f>
        <v>, '15')</v>
      </c>
      <c r="F20" s="4" t="str">
        <f>IF(VLOOKUP([Field],Columns[],5,0)=0,"","-&gt;"&amp;VLOOKUP([Field],Columns[],5,0))</f>
        <v>-&gt;nullable()</v>
      </c>
      <c r="G20" s="4" t="str">
        <f>IF(VLOOKUP([Field],Columns[],6,0)=0,"","-&gt;"&amp;VLOOKUP([Field],Columns[],6,0))</f>
        <v>-&gt;index()</v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$table-&gt;char('code', '15')-&gt;nullable()-&gt;index();</v>
      </c>
    </row>
    <row r="21" spans="1:11">
      <c r="A21" s="2" t="s">
        <v>758</v>
      </c>
      <c r="B21" s="4" t="s">
        <v>23</v>
      </c>
      <c r="C21" s="4" t="str">
        <f>VLOOKUP([Field],Columns[],2,0)&amp;"("</f>
        <v>string(</v>
      </c>
      <c r="D21" s="4" t="str">
        <f>IF(VLOOKUP([Field],Columns[],3,0)&lt;&gt;"","'"&amp;VLOOKUP([Field],Columns[],3,0)&amp;"'","")</f>
        <v>'name'</v>
      </c>
      <c r="E21" s="7" t="str">
        <f>IF(VLOOKUP([Field],Columns[],4,0)&lt;&gt;0,", "&amp;IF(ISERR(SEARCH(",",VLOOKUP([Field],Columns[],4,0))),"'"&amp;VLOOKUP([Field],Columns[],4,0)&amp;"'",VLOOKUP([Field],Columns[],4,0))&amp;")",")")</f>
        <v>, '64')</v>
      </c>
      <c r="F21" s="4" t="str">
        <f>IF(VLOOKUP([Field],Columns[],5,0)=0,"","-&gt;"&amp;VLOOKUP([Field],Columns[],5,0))</f>
        <v>-&gt;nullable()</v>
      </c>
      <c r="G21" s="4" t="str">
        <f>IF(VLOOKUP([Field],Columns[],6,0)=0,"","-&gt;"&amp;VLOOKUP([Field],Columns[],6,0))</f>
        <v>-&gt;index()</v>
      </c>
      <c r="H21" s="4" t="str">
        <f>IF(VLOOKUP([Field],Columns[],7,0)=0,"","-&gt;"&amp;VLOOKUP([Field],Columns[],7,0))</f>
        <v/>
      </c>
      <c r="I21" s="4" t="str">
        <f>IF(VLOOKUP([Field],Columns[],8,0)=0,"","-&gt;"&amp;VLOOKUP([Field],Columns[],8,0))</f>
        <v/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$table-&gt;string('name', '64')-&gt;nullable()-&gt;index();</v>
      </c>
    </row>
    <row r="22" spans="1:11">
      <c r="A22" s="2" t="s">
        <v>758</v>
      </c>
      <c r="B22" s="4" t="s">
        <v>777</v>
      </c>
      <c r="C22" s="4" t="str">
        <f>VLOOKUP([Field],Columns[],2,0)&amp;"("</f>
        <v>enum(</v>
      </c>
      <c r="D22" s="4" t="str">
        <f>IF(VLOOKUP([Field],Columns[],3,0)&lt;&gt;"","'"&amp;VLOOKUP([Field],Columns[],3,0)&amp;"'","")</f>
        <v>'type'</v>
      </c>
      <c r="E2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22" s="4" t="str">
        <f>IF(VLOOKUP([Field],Columns[],5,0)=0,"","-&gt;"&amp;VLOOKUP([Field],Columns[],5,0))</f>
        <v>-&gt;nullable()</v>
      </c>
      <c r="G22" s="4" t="str">
        <f>IF(VLOOKUP([Field],Columns[],6,0)=0,"","-&gt;"&amp;VLOOKUP([Field],Columns[],6,0))</f>
        <v>-&gt;default('Public')</v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23" spans="1:11">
      <c r="A23" s="2" t="s">
        <v>758</v>
      </c>
      <c r="B23" s="4" t="s">
        <v>288</v>
      </c>
      <c r="C23" s="4" t="str">
        <f>VLOOKUP([Field],Columns[],2,0)&amp;"("</f>
        <v>audit(</v>
      </c>
      <c r="D23" s="4" t="str">
        <f>IF(VLOOKUP([Field],Columns[],3,0)&lt;&gt;"","'"&amp;VLOOKUP([Field],Columns[],3,0)&amp;"'","")</f>
        <v/>
      </c>
      <c r="E23" s="7" t="str">
        <f>IF(VLOOKUP([Field],Columns[],4,0)&lt;&gt;0,", "&amp;IF(ISERR(SEARCH(",",VLOOKUP([Field],Columns[],4,0))),"'"&amp;VLOOKUP([Field],Columns[],4,0)&amp;"'",VLOOKUP([Field],Columns[],4,0))&amp;")",")")</f>
        <v>)</v>
      </c>
      <c r="F23" s="4" t="str">
        <f>IF(VLOOKUP([Field],Columns[],5,0)=0,"","-&gt;"&amp;VLOOKUP([Field],Columns[],5,0))</f>
        <v/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$table-&gt;audit();</v>
      </c>
    </row>
    <row r="24" spans="1:11">
      <c r="A24" s="4" t="s">
        <v>870</v>
      </c>
      <c r="B24" s="4" t="s">
        <v>773</v>
      </c>
      <c r="C24" s="4" t="str">
        <f>VLOOKUP([Field],Columns[],2,0)&amp;"("</f>
        <v>char(</v>
      </c>
      <c r="D24" s="4" t="str">
        <f>IF(VLOOKUP([Field],Columns[],3,0)&lt;&gt;"","'"&amp;VLOOKUP([Field],Columns[],3,0)&amp;"'","")</f>
        <v>'code'</v>
      </c>
      <c r="E24" s="7" t="str">
        <f>IF(VLOOKUP([Field],Columns[],4,0)&lt;&gt;0,", "&amp;IF(ISERR(SEARCH(",",VLOOKUP([Field],Columns[],4,0))),"'"&amp;VLOOKUP([Field],Columns[],4,0)&amp;"'",VLOOKUP([Field],Columns[],4,0))&amp;")",")")</f>
        <v>, '15')</v>
      </c>
      <c r="F24" s="4" t="str">
        <f>IF(VLOOKUP([Field],Columns[],5,0)=0,"","-&gt;"&amp;VLOOKUP([Field],Columns[],5,0))</f>
        <v>-&gt;nullable()</v>
      </c>
      <c r="G24" s="4" t="str">
        <f>IF(VLOOKUP([Field],Columns[],6,0)=0,"","-&gt;"&amp;VLOOKUP([Field],Columns[],6,0))</f>
        <v>-&gt;index()</v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$table-&gt;char('code', '15')-&gt;nullable()-&gt;index();</v>
      </c>
    </row>
    <row r="25" spans="1:11">
      <c r="A25" s="4" t="s">
        <v>870</v>
      </c>
      <c r="B25" s="4" t="s">
        <v>871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'format'</v>
      </c>
      <c r="E25" s="7" t="str">
        <f>IF(VLOOKUP([Field],Columns[],4,0)&lt;&gt;0,", "&amp;IF(ISERR(SEARCH(",",VLOOKUP([Field],Columns[],4,0))),"'"&amp;VLOOKUP([Field],Columns[],4,0)&amp;"'",VLOOKUP([Field],Columns[],4,0))&amp;")",")")</f>
        <v>, '30')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>-&gt;default('[BR][FN]-[FY]-[AI]')</v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26" spans="1:11">
      <c r="A26" s="4" t="s">
        <v>870</v>
      </c>
      <c r="B26" s="4" t="s">
        <v>874</v>
      </c>
      <c r="C26" s="4" t="str">
        <f>VLOOKUP([Field],Columns[],2,0)&amp;"("</f>
        <v>decimal(</v>
      </c>
      <c r="D26" s="4" t="str">
        <f>IF(VLOOKUP([Field],Columns[],3,0)&lt;&gt;"","'"&amp;VLOOKUP([Field],Columns[],3,0)&amp;"'","")</f>
        <v>'digit_length'</v>
      </c>
      <c r="E26" s="7" t="str">
        <f>IF(VLOOKUP([Field],Columns[],4,0)&lt;&gt;0,", "&amp;IF(ISERR(SEARCH(",",VLOOKUP([Field],Columns[],4,0))),"'"&amp;VLOOKUP([Field],Columns[],4,0)&amp;"'",VLOOKUP([Field],Columns[],4,0))&amp;")",")")</f>
        <v>, 2,0)</v>
      </c>
      <c r="F26" s="4" t="str">
        <f>IF(VLOOKUP([Field],Columns[],5,0)=0,"","-&gt;"&amp;VLOOKUP([Field],Columns[],5,0))</f>
        <v>-&gt;default(4)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$table-&gt;decimal('digit_length', 2,0)-&gt;default(4);</v>
      </c>
    </row>
    <row r="27" spans="1:11">
      <c r="A27" s="4" t="s">
        <v>870</v>
      </c>
      <c r="B27" s="4" t="s">
        <v>842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'direction'</v>
      </c>
      <c r="E27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7" s="4" t="str">
        <f>IF(VLOOKUP([Field],Columns[],5,0)=0,"","-&gt;"&amp;VLOOKUP([Field],Columns[],5,0))</f>
        <v>-&gt;default('Out')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$table-&gt;enum('direction', ['Out','In'])-&gt;default('Out');</v>
      </c>
    </row>
    <row r="28" spans="1:11">
      <c r="A28" s="4" t="s">
        <v>870</v>
      </c>
      <c r="B28" s="4" t="s">
        <v>288</v>
      </c>
      <c r="C28" s="4" t="str">
        <f>VLOOKUP([Field],Columns[],2,0)&amp;"("</f>
        <v>audit(</v>
      </c>
      <c r="D28" s="4" t="str">
        <f>IF(VLOOKUP([Field],Columns[],3,0)&lt;&gt;"","'"&amp;VLOOKUP([Field],Columns[],3,0)&amp;"'","")</f>
        <v/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/>
      </c>
      <c r="G28" s="4" t="str">
        <f>IF(VLOOKUP([Field],Columns[],6,0)=0,"","-&gt;"&amp;VLOOKUP([Field],Columns[],6,0))</f>
        <v/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$table-&gt;audit();</v>
      </c>
    </row>
    <row r="29" spans="1:11">
      <c r="A29" s="2" t="s">
        <v>760</v>
      </c>
      <c r="B29" s="4" t="s">
        <v>21</v>
      </c>
      <c r="C29" s="4" t="str">
        <f>VLOOKUP([Field],Columns[],2,0)&amp;"("</f>
        <v>bigIncrements(</v>
      </c>
      <c r="D29" s="4" t="str">
        <f>IF(VLOOKUP([Field],Columns[],3,0)&lt;&gt;"","'"&amp;VLOOKUP([Field],Columns[],3,0)&amp;"'","")</f>
        <v>'id'</v>
      </c>
      <c r="E29" s="7" t="str">
        <f>IF(VLOOKUP([Field],Columns[],4,0)&lt;&gt;0,", "&amp;IF(ISERR(SEARCH(",",VLOOKUP([Field],Columns[],4,0))),"'"&amp;VLOOKUP([Field],Columns[],4,0)&amp;"'",VLOOKUP([Field],Columns[],4,0))&amp;")",")")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$table-&gt;bigIncrements('id');</v>
      </c>
    </row>
    <row r="30" spans="1:11">
      <c r="A30" s="2" t="s">
        <v>760</v>
      </c>
      <c r="B30" s="4" t="s">
        <v>788</v>
      </c>
      <c r="C30" s="4" t="str">
        <f>VLOOKUP([Field],Columns[],2,0)&amp;"("</f>
        <v>unsignedBigInteger(</v>
      </c>
      <c r="D30" s="4" t="str">
        <f>IF(VLOOKUP([Field],Columns[],3,0)&lt;&gt;"","'"&amp;VLOOKUP([Field],Columns[],3,0)&amp;"'","")</f>
        <v>'user'</v>
      </c>
      <c r="E30" s="7" t="str">
        <f>IF(VLOOKUP([Field],Columns[],4,0)&lt;&gt;0,", "&amp;IF(ISERR(SEARCH(",",VLOOKUP([Field],Columns[],4,0))),"'"&amp;VLOOKUP([Field],Columns[],4,0)&amp;"'",VLOOKUP([Field],Columns[],4,0))&amp;")",")")</f>
        <v>)</v>
      </c>
      <c r="F30" s="4" t="str">
        <f>IF(VLOOKUP([Field],Columns[],5,0)=0,"","-&gt;"&amp;VLOOKUP([Field],Columns[],5,0))</f>
        <v/>
      </c>
      <c r="G30" s="4" t="str">
        <f>IF(VLOOKUP([Field],Columns[],6,0)=0,"","-&gt;"&amp;VLOOKUP([Field],Columns[],6,0))</f>
        <v/>
      </c>
      <c r="H30" s="4" t="str">
        <f>IF(VLOOKUP([Field],Columns[],7,0)=0,"","-&gt;"&amp;VLOOKUP([Field],Columns[],7,0))</f>
        <v/>
      </c>
      <c r="I30" s="4" t="str">
        <f>IF(VLOOKUP([Field],Columns[],8,0)=0,"","-&gt;"&amp;VLOOKUP([Field],Columns[],8,0))</f>
        <v/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$table-&gt;unsignedBigInteger('user');</v>
      </c>
    </row>
    <row r="31" spans="1:11">
      <c r="A31" s="2" t="s">
        <v>760</v>
      </c>
      <c r="B31" s="4" t="s">
        <v>796</v>
      </c>
      <c r="C31" s="4" t="str">
        <f>VLOOKUP([Field],Columns[],2,0)&amp;"("</f>
        <v>foreignCascade(</v>
      </c>
      <c r="D31" s="4" t="str">
        <f>IF(VLOOKUP([Field],Columns[],3,0)&lt;&gt;"","'"&amp;VLOOKUP([Field],Columns[],3,0)&amp;"'","")</f>
        <v>'store'</v>
      </c>
      <c r="E3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1" s="4" t="str">
        <f>IF(VLOOKUP([Field],Columns[],5,0)=0,"","-&gt;"&amp;VLOOKUP([Field],Columns[],5,0))</f>
        <v/>
      </c>
      <c r="G31" s="4" t="str">
        <f>IF(VLOOKUP([Field],Columns[],6,0)=0,"","-&gt;"&amp;VLOOKUP([Field],Columns[],6,0))</f>
        <v/>
      </c>
      <c r="H31" s="4" t="str">
        <f>IF(VLOOKUP([Field],Columns[],7,0)=0,"","-&gt;"&amp;VLOOKUP([Field],Columns[],7,0))</f>
        <v/>
      </c>
      <c r="I31" s="4" t="str">
        <f>IF(VLOOKUP([Field],Columns[],8,0)=0,"","-&gt;"&amp;VLOOKUP([Field],Columns[],8,0))</f>
        <v/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$table-&gt;foreignCascade('store', 'stores');</v>
      </c>
    </row>
    <row r="32" spans="1:11">
      <c r="A32" s="2" t="s">
        <v>760</v>
      </c>
      <c r="B32" s="4" t="s">
        <v>785</v>
      </c>
      <c r="C32" s="4" t="str">
        <f>VLOOKUP([Field],Columns[],2,0)&amp;"("</f>
        <v>foreignCascade(</v>
      </c>
      <c r="D32" s="4" t="str">
        <f>IF(VLOOKUP([Field],Columns[],3,0)&lt;&gt;"","'"&amp;VLOOKUP([Field],Columns[],3,0)&amp;"'","")</f>
        <v>'area'</v>
      </c>
      <c r="E3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$table-&gt;foreignCascade('area', 'areas');</v>
      </c>
    </row>
    <row r="33" spans="1:11">
      <c r="A33" s="2" t="s">
        <v>760</v>
      </c>
      <c r="B33" s="4" t="s">
        <v>878</v>
      </c>
      <c r="C33" s="4" t="str">
        <f>VLOOKUP([Field],Columns[],2,0)&amp;"("</f>
        <v>char(</v>
      </c>
      <c r="D33" s="4" t="str">
        <f>IF(VLOOKUP([Field],Columns[],3,0)&lt;&gt;"","'"&amp;VLOOKUP([Field],Columns[],3,0)&amp;"'","")</f>
        <v>'fncode'</v>
      </c>
      <c r="E33" s="7" t="str">
        <f>IF(VLOOKUP([Field],Columns[],4,0)&lt;&gt;0,", "&amp;IF(ISERR(SEARCH(",",VLOOKUP([Field],Columns[],4,0))),"'"&amp;VLOOKUP([Field],Columns[],4,0)&amp;"'",VLOOKUP([Field],Columns[],4,0))&amp;")",")")</f>
        <v>, '15')</v>
      </c>
      <c r="F33" s="4" t="str">
        <f>IF(VLOOKUP([Field],Columns[],5,0)=0,"","-&gt;"&amp;VLOOKUP([Field],Columns[],5,0))</f>
        <v>-&gt;nullable()</v>
      </c>
      <c r="G33" s="4" t="str">
        <f>IF(VLOOKUP([Field],Columns[],6,0)=0,"","-&gt;"&amp;VLOOKUP([Field],Columns[],6,0))</f>
        <v>-&gt;index()</v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$table-&gt;char('fncode', '15')-&gt;nullable()-&gt;index();</v>
      </c>
    </row>
    <row r="34" spans="1:11">
      <c r="A34" s="2" t="s">
        <v>760</v>
      </c>
      <c r="B34" s="4" t="s">
        <v>288</v>
      </c>
      <c r="C34" s="4" t="str">
        <f>VLOOKUP([Field],Columns[],2,0)&amp;"("</f>
        <v>audit(</v>
      </c>
      <c r="D34" s="4" t="str">
        <f>IF(VLOOKUP([Field],Columns[],3,0)&lt;&gt;"","'"&amp;VLOOKUP([Field],Columns[],3,0)&amp;"'","")</f>
        <v/>
      </c>
      <c r="E34" s="7" t="str">
        <f>IF(VLOOKUP([Field],Columns[],4,0)&lt;&gt;0,", "&amp;IF(ISERR(SEARCH(",",VLOOKUP([Field],Columns[],4,0))),"'"&amp;VLOOKUP([Field],Columns[],4,0)&amp;"'",VLOOKUP([Field],Columns[],4,0))&amp;")",")")</f>
        <v>)</v>
      </c>
      <c r="F34" s="4" t="str">
        <f>IF(VLOOKUP([Field],Columns[],5,0)=0,"","-&gt;"&amp;VLOOKUP([Field],Columns[],5,0))</f>
        <v/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$table-&gt;audit();</v>
      </c>
    </row>
    <row r="35" spans="1:11">
      <c r="A35" s="2" t="s">
        <v>760</v>
      </c>
      <c r="B35" s="4" t="s">
        <v>797</v>
      </c>
      <c r="C35" s="4" t="str">
        <f>VLOOKUP([Field],Columns[],2,0)&amp;"("</f>
        <v>foreign(</v>
      </c>
      <c r="D35" s="4" t="str">
        <f>IF(VLOOKUP([Field],Columns[],3,0)&lt;&gt;"","'"&amp;VLOOKUP([Field],Columns[],3,0)&amp;"'","")</f>
        <v>'user'</v>
      </c>
      <c r="E35" s="7" t="str">
        <f>IF(VLOOKUP([Field],Columns[],4,0)&lt;&gt;0,", "&amp;IF(ISERR(SEARCH(",",VLOOKUP([Field],Columns[],4,0))),"'"&amp;VLOOKUP([Field],Columns[],4,0)&amp;"'",VLOOKUP([Field],Columns[],4,0))&amp;")",")")</f>
        <v>)</v>
      </c>
      <c r="F35" s="4" t="str">
        <f>IF(VLOOKUP([Field],Columns[],5,0)=0,"","-&gt;"&amp;VLOOKUP([Field],Columns[],5,0))</f>
        <v>-&gt;references('id')</v>
      </c>
      <c r="G35" s="4" t="str">
        <f>IF(VLOOKUP([Field],Columns[],6,0)=0,"","-&gt;"&amp;VLOOKUP([Field],Columns[],6,0))</f>
        <v>-&gt;on('users')</v>
      </c>
      <c r="H35" s="4" t="str">
        <f>IF(VLOOKUP([Field],Columns[],7,0)=0,"","-&gt;"&amp;VLOOKUP([Field],Columns[],7,0))</f>
        <v>-&gt;onUpdate('cascade')</v>
      </c>
      <c r="I35" s="4" t="str">
        <f>IF(VLOOKUP([Field],Columns[],8,0)=0,"","-&gt;"&amp;VLOOKUP([Field],Columns[],8,0))</f>
        <v>-&gt;onDelete('cascade')</v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36" spans="1:11">
      <c r="A36" s="2" t="s">
        <v>760</v>
      </c>
      <c r="B36" s="4" t="s">
        <v>880</v>
      </c>
      <c r="C36" s="4" t="str">
        <f>VLOOKUP([Field],Columns[],2,0)&amp;"("</f>
        <v>foreign(</v>
      </c>
      <c r="D36" s="4" t="str">
        <f>IF(VLOOKUP([Field],Columns[],3,0)&lt;&gt;"","'"&amp;VLOOKUP([Field],Columns[],3,0)&amp;"'","")</f>
        <v>'fncode'</v>
      </c>
      <c r="E36" s="7" t="str">
        <f>IF(VLOOKUP([Field],Columns[],4,0)&lt;&gt;0,", "&amp;IF(ISERR(SEARCH(",",VLOOKUP([Field],Columns[],4,0))),"'"&amp;VLOOKUP([Field],Columns[],4,0)&amp;"'",VLOOKUP([Field],Columns[],4,0))&amp;")",")")</f>
        <v>)</v>
      </c>
      <c r="F36" s="4" t="str">
        <f>IF(VLOOKUP([Field],Columns[],5,0)=0,"","-&gt;"&amp;VLOOKUP([Field],Columns[],5,0))</f>
        <v>-&gt;references('code')</v>
      </c>
      <c r="G36" s="4" t="str">
        <f>IF(VLOOKUP([Field],Columns[],6,0)=0,"","-&gt;"&amp;VLOOKUP([Field],Columns[],6,0))</f>
        <v>-&gt;on('functiondetails')</v>
      </c>
      <c r="H36" s="4" t="str">
        <f>IF(VLOOKUP([Field],Columns[],7,0)=0,"","-&gt;"&amp;VLOOKUP([Field],Columns[],7,0))</f>
        <v>-&gt;onUpdate('cascade')</v>
      </c>
      <c r="I36" s="4" t="str">
        <f>IF(VLOOKUP([Field],Columns[],8,0)=0,"","-&gt;"&amp;VLOOKUP([Field],Columns[],8,0))</f>
        <v>-&gt;onDelete('set null')</v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7" spans="1:11">
      <c r="A37" s="2" t="s">
        <v>762</v>
      </c>
      <c r="B37" s="4" t="s">
        <v>21</v>
      </c>
      <c r="C37" s="4" t="str">
        <f>VLOOKUP([Field],Columns[],2,0)&amp;"("</f>
        <v>bigIncrements(</v>
      </c>
      <c r="D37" s="4" t="str">
        <f>IF(VLOOKUP([Field],Columns[],3,0)&lt;&gt;"","'"&amp;VLOOKUP([Field],Columns[],3,0)&amp;"'","")</f>
        <v>'id'</v>
      </c>
      <c r="E37" s="7" t="str">
        <f>IF(VLOOKUP([Field],Columns[],4,0)&lt;&gt;0,", "&amp;IF(ISERR(SEARCH(",",VLOOKUP([Field],Columns[],4,0))),"'"&amp;VLOOKUP([Field],Columns[],4,0)&amp;"'",VLOOKUP([Field],Columns[],4,0))&amp;")",")")</f>
        <v>)</v>
      </c>
      <c r="F37" s="4" t="str">
        <f>IF(VLOOKUP([Field],Columns[],5,0)=0,"","-&gt;"&amp;VLOOKUP([Field],Columns[],5,0))</f>
        <v/>
      </c>
      <c r="G37" s="4" t="str">
        <f>IF(VLOOKUP([Field],Columns[],6,0)=0,"","-&gt;"&amp;VLOOKUP([Field],Columns[],6,0))</f>
        <v/>
      </c>
      <c r="H37" s="4" t="str">
        <f>IF(VLOOKUP([Field],Columns[],7,0)=0,"","-&gt;"&amp;VLOOKUP([Field],Columns[],7,0))</f>
        <v/>
      </c>
      <c r="I37" s="4" t="str">
        <f>IF(VLOOKUP([Field],Columns[],8,0)=0,"","-&gt;"&amp;VLOOKUP([Field],Columns[],8,0))</f>
        <v/>
      </c>
      <c r="J37" s="4" t="str">
        <f>IF(VLOOKUP([Field],Columns[],9,0)=0,"","-&gt;"&amp;VLOOKUP([Field],Columns[],9,0))</f>
        <v/>
      </c>
      <c r="K37" s="4" t="str">
        <f>"$table-&gt;"&amp;[Type]&amp;[Name]&amp;[Arg2]&amp;[Method1]&amp;[Method2]&amp;[Method3]&amp;[Method4]&amp;[Method5]&amp;";"</f>
        <v>$table-&gt;bigIncrements('id');</v>
      </c>
    </row>
    <row r="38" spans="1:11">
      <c r="A38" s="2" t="s">
        <v>762</v>
      </c>
      <c r="B38" s="4" t="s">
        <v>773</v>
      </c>
      <c r="C38" s="4" t="str">
        <f>VLOOKUP([Field],Columns[],2,0)&amp;"("</f>
        <v>char(</v>
      </c>
      <c r="D38" s="4" t="str">
        <f>IF(VLOOKUP([Field],Columns[],3,0)&lt;&gt;"","'"&amp;VLOOKUP([Field],Columns[],3,0)&amp;"'","")</f>
        <v>'code'</v>
      </c>
      <c r="E38" s="7" t="str">
        <f>IF(VLOOKUP([Field],Columns[],4,0)&lt;&gt;0,", "&amp;IF(ISERR(SEARCH(",",VLOOKUP([Field],Columns[],4,0))),"'"&amp;VLOOKUP([Field],Columns[],4,0)&amp;"'",VLOOKUP([Field],Columns[],4,0))&amp;")",")")</f>
        <v>, '15')</v>
      </c>
      <c r="F38" s="4" t="str">
        <f>IF(VLOOKUP([Field],Columns[],5,0)=0,"","-&gt;"&amp;VLOOKUP([Field],Columns[],5,0))</f>
        <v>-&gt;nullable()</v>
      </c>
      <c r="G38" s="4" t="str">
        <f>IF(VLOOKUP([Field],Columns[],6,0)=0,"","-&gt;"&amp;VLOOKUP([Field],Columns[],6,0))</f>
        <v>-&gt;index()</v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$table-&gt;char('code', '15')-&gt;nullable()-&gt;index();</v>
      </c>
    </row>
    <row r="39" spans="1:11">
      <c r="A39" s="2" t="s">
        <v>762</v>
      </c>
      <c r="B39" s="4" t="s">
        <v>23</v>
      </c>
      <c r="C39" s="4" t="str">
        <f>VLOOKUP([Field],Columns[],2,0)&amp;"("</f>
        <v>string(</v>
      </c>
      <c r="D39" s="4" t="str">
        <f>IF(VLOOKUP([Field],Columns[],3,0)&lt;&gt;"","'"&amp;VLOOKUP([Field],Columns[],3,0)&amp;"'","")</f>
        <v>'name'</v>
      </c>
      <c r="E39" s="7" t="str">
        <f>IF(VLOOKUP([Field],Columns[],4,0)&lt;&gt;0,", "&amp;IF(ISERR(SEARCH(",",VLOOKUP([Field],Columns[],4,0))),"'"&amp;VLOOKUP([Field],Columns[],4,0)&amp;"'",VLOOKUP([Field],Columns[],4,0))&amp;")",")")</f>
        <v>, '64')</v>
      </c>
      <c r="F39" s="4" t="str">
        <f>IF(VLOOKUP([Field],Columns[],5,0)=0,"","-&gt;"&amp;VLOOKUP([Field],Columns[],5,0))</f>
        <v>-&gt;nullable()</v>
      </c>
      <c r="G39" s="4" t="str">
        <f>IF(VLOOKUP([Field],Columns[],6,0)=0,"","-&gt;"&amp;VLOOKUP([Field],Columns[],6,0))</f>
        <v>-&gt;index()</v>
      </c>
      <c r="H39" s="4" t="str">
        <f>IF(VLOOKUP([Field],Columns[],7,0)=0,"","-&gt;"&amp;VLOOKUP([Field],Columns[],7,0))</f>
        <v/>
      </c>
      <c r="I39" s="4" t="str">
        <f>IF(VLOOKUP([Field],Columns[],8,0)=0,"","-&gt;"&amp;VLOOKUP([Field],Columns[],8,0))</f>
        <v/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$table-&gt;string('name', '64')-&gt;nullable()-&gt;index();</v>
      </c>
    </row>
    <row r="40" spans="1:11">
      <c r="A40" s="2" t="s">
        <v>762</v>
      </c>
      <c r="B40" s="4" t="s">
        <v>804</v>
      </c>
      <c r="C40" s="5" t="str">
        <f>VLOOKUP([Field],Columns[],2,0)&amp;"("</f>
        <v>enum(</v>
      </c>
      <c r="D40" s="5" t="str">
        <f>IF(VLOOKUP([Field],Columns[],3,0)&lt;&gt;"","'"&amp;VLOOKUP([Field],Columns[],3,0)&amp;"'","")</f>
        <v>'master'</v>
      </c>
      <c r="E40" s="8" t="str">
        <f>IF(VLOOKUP([Field],Columns[],4,0)&lt;&gt;0,", "&amp;IF(ISERR(SEARCH(",",VLOOKUP([Field],Columns[],4,0))),"'"&amp;VLOOKUP([Field],Columns[],4,0)&amp;"'",VLOOKUP([Field],Columns[],4,0))&amp;")",")")</f>
        <v>, ['No','Yes'])</v>
      </c>
      <c r="F40" s="5" t="str">
        <f>IF(VLOOKUP([Field],Columns[],5,0)=0,"","-&gt;"&amp;VLOOKUP([Field],Columns[],5,0))</f>
        <v>-&gt;default('No')</v>
      </c>
      <c r="G40" s="5" t="str">
        <f>IF(VLOOKUP([Field],Columns[],6,0)=0,"","-&gt;"&amp;VLOOKUP([Field],Columns[],6,0))</f>
        <v/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$table-&gt;enum('master', ['No','Yes'])-&gt;default('No');</v>
      </c>
    </row>
    <row r="41" spans="1:11">
      <c r="A41" s="2" t="s">
        <v>762</v>
      </c>
      <c r="B41" s="4" t="s">
        <v>805</v>
      </c>
      <c r="C41" s="4" t="str">
        <f>VLOOKUP([Field],Columns[],2,0)&amp;"("</f>
        <v>foreignNullable(</v>
      </c>
      <c r="D41" s="4" t="str">
        <f>IF(VLOOKUP([Field],Columns[],3,0)&lt;&gt;"","'"&amp;VLOOKUP([Field],Columns[],3,0)&amp;"'","")</f>
        <v>'parent'</v>
      </c>
      <c r="E41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41" s="4" t="str">
        <f>IF(VLOOKUP([Field],Columns[],5,0)=0,"","-&gt;"&amp;VLOOKUP([Field],Columns[],5,0))</f>
        <v/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$table-&gt;foreignNullable('parent', 'productgroups');</v>
      </c>
    </row>
    <row r="42" spans="1:11">
      <c r="A42" s="2" t="s">
        <v>762</v>
      </c>
      <c r="B42" s="4" t="s">
        <v>777</v>
      </c>
      <c r="C42" s="4" t="str">
        <f>VLOOKUP([Field],Columns[],2,0)&amp;"("</f>
        <v>enum(</v>
      </c>
      <c r="D42" s="4" t="str">
        <f>IF(VLOOKUP([Field],Columns[],3,0)&lt;&gt;"","'"&amp;VLOOKUP([Field],Columns[],3,0)&amp;"'","")</f>
        <v>'type'</v>
      </c>
      <c r="E4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42" s="4" t="str">
        <f>IF(VLOOKUP([Field],Columns[],5,0)=0,"","-&gt;"&amp;VLOOKUP([Field],Columns[],5,0))</f>
        <v>-&gt;nullable()</v>
      </c>
      <c r="G42" s="4" t="str">
        <f>IF(VLOOKUP([Field],Columns[],6,0)=0,"","-&gt;"&amp;VLOOKUP([Field],Columns[],6,0))</f>
        <v>-&gt;default('Public')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43" spans="1:11">
      <c r="A43" s="2" t="s">
        <v>762</v>
      </c>
      <c r="B43" s="4" t="s">
        <v>780</v>
      </c>
      <c r="C43" s="5" t="str">
        <f>VLOOKUP([Field],Columns[],2,0)&amp;"("</f>
        <v>enum(</v>
      </c>
      <c r="D43" s="5" t="str">
        <f>IF(VLOOKUP([Field],Columns[],3,0)&lt;&gt;"","'"&amp;VLOOKUP([Field],Columns[],3,0)&amp;"'","")</f>
        <v>'status'</v>
      </c>
      <c r="E43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3" s="5" t="str">
        <f>IF(VLOOKUP([Field],Columns[],5,0)=0,"","-&gt;"&amp;VLOOKUP([Field],Columns[],5,0))</f>
        <v>-&gt;nullable()</v>
      </c>
      <c r="G43" s="5" t="str">
        <f>IF(VLOOKUP([Field],Columns[],6,0)=0,"","-&gt;"&amp;VLOOKUP([Field],Columns[],6,0))</f>
        <v>-&gt;default('Active')</v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4" spans="1:11">
      <c r="A44" s="2" t="s">
        <v>762</v>
      </c>
      <c r="B44" s="4" t="s">
        <v>288</v>
      </c>
      <c r="C44" s="4" t="str">
        <f>VLOOKUP([Field],Columns[],2,0)&amp;"("</f>
        <v>audit(</v>
      </c>
      <c r="D44" s="4" t="str">
        <f>IF(VLOOKUP([Field],Columns[],3,0)&lt;&gt;"","'"&amp;VLOOKUP([Field],Columns[],3,0)&amp;"'","")</f>
        <v/>
      </c>
      <c r="E44" s="7" t="str">
        <f>IF(VLOOKUP([Field],Columns[],4,0)&lt;&gt;0,", "&amp;IF(ISERR(SEARCH(",",VLOOKUP([Field],Columns[],4,0))),"'"&amp;VLOOKUP([Field],Columns[],4,0)&amp;"'",VLOOKUP([Field],Columns[],4,0))&amp;")",")")</f>
        <v>)</v>
      </c>
      <c r="F44" s="4" t="str">
        <f>IF(VLOOKUP([Field],Columns[],5,0)=0,"","-&gt;"&amp;VLOOKUP([Field],Columns[],5,0))</f>
        <v/>
      </c>
      <c r="G44" s="4" t="str">
        <f>IF(VLOOKUP([Field],Columns[],6,0)=0,"","-&gt;"&amp;VLOOKUP([Field],Columns[],6,0))</f>
        <v/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$table-&gt;audit();</v>
      </c>
    </row>
    <row r="45" spans="1:11">
      <c r="A45" s="4" t="s">
        <v>761</v>
      </c>
      <c r="B45" s="4" t="s">
        <v>21</v>
      </c>
      <c r="C45" s="4" t="str">
        <f>VLOOKUP([Field],Columns[],2,0)&amp;"("</f>
        <v>bigIncrements(</v>
      </c>
      <c r="D45" s="4" t="str">
        <f>IF(VLOOKUP([Field],Columns[],3,0)&lt;&gt;"","'"&amp;VLOOKUP([Field],Columns[],3,0)&amp;"'","")</f>
        <v>'id'</v>
      </c>
      <c r="E45" s="7" t="str">
        <f>IF(VLOOKUP([Field],Columns[],4,0)&lt;&gt;0,", "&amp;IF(ISERR(SEARCH(",",VLOOKUP([Field],Columns[],4,0))),"'"&amp;VLOOKUP([Field],Columns[],4,0)&amp;"'",VLOOKUP([Field],Columns[],4,0))&amp;")",")")</f>
        <v>)</v>
      </c>
      <c r="F45" s="4" t="str">
        <f>IF(VLOOKUP([Field],Columns[],5,0)=0,"","-&gt;"&amp;VLOOKUP([Field],Columns[],5,0))</f>
        <v/>
      </c>
      <c r="G45" s="4" t="str">
        <f>IF(VLOOKUP([Field],Columns[],6,0)=0,"","-&gt;"&amp;VLOOKUP([Field],Columns[],6,0))</f>
        <v/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$table-&gt;bigIncrements('id');</v>
      </c>
    </row>
    <row r="46" spans="1:11">
      <c r="A46" s="4" t="s">
        <v>761</v>
      </c>
      <c r="B46" s="4" t="s">
        <v>830</v>
      </c>
      <c r="C46" s="4" t="str">
        <f>VLOOKUP([Field],Columns[],2,0)&amp;"("</f>
        <v>char(</v>
      </c>
      <c r="D46" s="4" t="str">
        <f>IF(VLOOKUP([Field],Columns[],3,0)&lt;&gt;"","'"&amp;VLOOKUP([Field],Columns[],3,0)&amp;"'","")</f>
        <v>'code'</v>
      </c>
      <c r="E46" s="7" t="str">
        <f>IF(VLOOKUP([Field],Columns[],4,0)&lt;&gt;0,", "&amp;IF(ISERR(SEARCH(",",VLOOKUP([Field],Columns[],4,0))),"'"&amp;VLOOKUP([Field],Columns[],4,0)&amp;"'",VLOOKUP([Field],Columns[],4,0))&amp;")",")")</f>
        <v>, '30')</v>
      </c>
      <c r="F46" s="4" t="str">
        <f>IF(VLOOKUP([Field],Columns[],5,0)=0,"","-&gt;"&amp;VLOOKUP([Field],Columns[],5,0))</f>
        <v>-&gt;nullable()</v>
      </c>
      <c r="G46" s="4" t="str">
        <f>IF(VLOOKUP([Field],Columns[],6,0)=0,"","-&gt;"&amp;VLOOKUP([Field],Columns[],6,0))</f>
        <v>-&gt;index()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$table-&gt;char('code', '30')-&gt;nullable()-&gt;index();</v>
      </c>
    </row>
    <row r="47" spans="1:11">
      <c r="A47" s="4" t="s">
        <v>761</v>
      </c>
      <c r="B47" s="4" t="s">
        <v>23</v>
      </c>
      <c r="C47" s="4" t="str">
        <f>VLOOKUP([Field],Columns[],2,0)&amp;"("</f>
        <v>string(</v>
      </c>
      <c r="D47" s="4" t="str">
        <f>IF(VLOOKUP([Field],Columns[],3,0)&lt;&gt;"","'"&amp;VLOOKUP([Field],Columns[],3,0)&amp;"'","")</f>
        <v>'name'</v>
      </c>
      <c r="E47" s="7" t="str">
        <f>IF(VLOOKUP([Field],Columns[],4,0)&lt;&gt;0,", "&amp;IF(ISERR(SEARCH(",",VLOOKUP([Field],Columns[],4,0))),"'"&amp;VLOOKUP([Field],Columns[],4,0)&amp;"'",VLOOKUP([Field],Columns[],4,0))&amp;")",")")</f>
        <v>, '64')</v>
      </c>
      <c r="F47" s="4" t="str">
        <f>IF(VLOOKUP([Field],Columns[],5,0)=0,"","-&gt;"&amp;VLOOKUP([Field],Columns[],5,0))</f>
        <v>-&gt;nullable()</v>
      </c>
      <c r="G47" s="4" t="str">
        <f>IF(VLOOKUP([Field],Columns[],6,0)=0,"","-&gt;"&amp;VLOOKUP([Field],Columns[],6,0))</f>
        <v>-&gt;index()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$table-&gt;string('name', '64')-&gt;nullable()-&gt;index();</v>
      </c>
    </row>
    <row r="48" spans="1:11">
      <c r="A48" s="4" t="s">
        <v>761</v>
      </c>
      <c r="B48" s="4" t="s">
        <v>827</v>
      </c>
      <c r="C48" s="4" t="str">
        <f>VLOOKUP([Field],Columns[],2,0)&amp;"("</f>
        <v>char(</v>
      </c>
      <c r="D48" s="4" t="str">
        <f>IF(VLOOKUP([Field],Columns[],3,0)&lt;&gt;"","'"&amp;VLOOKUP([Field],Columns[],3,0)&amp;"'","")</f>
        <v>'uom'</v>
      </c>
      <c r="E48" s="7" t="str">
        <f>IF(VLOOKUP([Field],Columns[],4,0)&lt;&gt;0,", "&amp;IF(ISERR(SEARCH(",",VLOOKUP([Field],Columns[],4,0))),"'"&amp;VLOOKUP([Field],Columns[],4,0)&amp;"'",VLOOKUP([Field],Columns[],4,0))&amp;")",")")</f>
        <v>, '15')</v>
      </c>
      <c r="F48" s="4" t="str">
        <f>IF(VLOOKUP([Field],Columns[],5,0)=0,"","-&gt;"&amp;VLOOKUP([Field],Columns[],5,0))</f>
        <v>-&gt;nullable()</v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$table-&gt;char('uom', '15')-&gt;nullable();</v>
      </c>
    </row>
    <row r="49" spans="1:11">
      <c r="A49" s="4" t="s">
        <v>761</v>
      </c>
      <c r="B49" s="4" t="s">
        <v>828</v>
      </c>
      <c r="C49" s="4" t="str">
        <f>VLOOKUP([Field],Columns[],2,0)&amp;"("</f>
        <v>char(</v>
      </c>
      <c r="D49" s="4" t="str">
        <f>IF(VLOOKUP([Field],Columns[],3,0)&lt;&gt;"","'"&amp;VLOOKUP([Field],Columns[],3,0)&amp;"'","")</f>
        <v>'partcode'</v>
      </c>
      <c r="E49" s="7" t="str">
        <f>IF(VLOOKUP([Field],Columns[],4,0)&lt;&gt;0,", "&amp;IF(ISERR(SEARCH(",",VLOOKUP([Field],Columns[],4,0))),"'"&amp;VLOOKUP([Field],Columns[],4,0)&amp;"'",VLOOKUP([Field],Columns[],4,0))&amp;")",")")</f>
        <v>, '30')</v>
      </c>
      <c r="F49" s="4" t="str">
        <f>IF(VLOOKUP([Field],Columns[],5,0)=0,"","-&gt;"&amp;VLOOKUP([Field],Columns[],5,0))</f>
        <v>-&gt;nullable()</v>
      </c>
      <c r="G49" s="4" t="str">
        <f>IF(VLOOKUP([Field],Columns[],6,0)=0,"","-&gt;"&amp;VLOOKUP([Field],Columns[],6,0))</f>
        <v/>
      </c>
      <c r="H49" s="4" t="str">
        <f>IF(VLOOKUP([Field],Columns[],7,0)=0,"","-&gt;"&amp;VLOOKUP([Field],Columns[],7,0))</f>
        <v/>
      </c>
      <c r="I49" s="4" t="str">
        <f>IF(VLOOKUP([Field],Columns[],8,0)=0,"","-&gt;"&amp;VLOOKUP([Field],Columns[],8,0))</f>
        <v/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$table-&gt;char('partcode', '30')-&gt;nullable();</v>
      </c>
    </row>
    <row r="50" spans="1:11">
      <c r="A50" s="4" t="s">
        <v>761</v>
      </c>
      <c r="B50" s="4" t="s">
        <v>829</v>
      </c>
      <c r="C50" s="4" t="str">
        <f>VLOOKUP([Field],Columns[],2,0)&amp;"("</f>
        <v>string(</v>
      </c>
      <c r="D50" s="4" t="str">
        <f>IF(VLOOKUP([Field],Columns[],3,0)&lt;&gt;"","'"&amp;VLOOKUP([Field],Columns[],3,0)&amp;"'","")</f>
        <v>'barcode'</v>
      </c>
      <c r="E50" s="7" t="str">
        <f>IF(VLOOKUP([Field],Columns[],4,0)&lt;&gt;0,", "&amp;IF(ISERR(SEARCH(",",VLOOKUP([Field],Columns[],4,0))),"'"&amp;VLOOKUP([Field],Columns[],4,0)&amp;"'",VLOOKUP([Field],Columns[],4,0))&amp;")",")")</f>
        <v>, '128')</v>
      </c>
      <c r="F50" s="4" t="str">
        <f>IF(VLOOKUP([Field],Columns[],5,0)=0,"","-&gt;"&amp;VLOOKUP([Field],Columns[],5,0))</f>
        <v>-&gt;nullable()</v>
      </c>
      <c r="G50" s="4" t="str">
        <f>IF(VLOOKUP([Field],Columns[],6,0)=0,"","-&gt;"&amp;VLOOKUP([Field],Columns[],6,0))</f>
        <v/>
      </c>
      <c r="H50" s="4" t="str">
        <f>IF(VLOOKUP([Field],Columns[],7,0)=0,"","-&gt;"&amp;VLOOKUP([Field],Columns[],7,0))</f>
        <v/>
      </c>
      <c r="I50" s="4" t="str">
        <f>IF(VLOOKUP([Field],Columns[],8,0)=0,"","-&gt;"&amp;VLOOKUP([Field],Columns[],8,0))</f>
        <v/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$table-&gt;string('barcode', '128')-&gt;nullable();</v>
      </c>
    </row>
    <row r="51" spans="1:11">
      <c r="A51" s="4" t="s">
        <v>761</v>
      </c>
      <c r="B51" s="4" t="s">
        <v>806</v>
      </c>
      <c r="C51" s="5" t="str">
        <f>VLOOKUP([Field],Columns[],2,0)&amp;"("</f>
        <v>string(</v>
      </c>
      <c r="D51" s="5" t="str">
        <f>IF(VLOOKUP([Field],Columns[],3,0)&lt;&gt;"","'"&amp;VLOOKUP([Field],Columns[],3,0)&amp;"'","")</f>
        <v>'narration'</v>
      </c>
      <c r="E51" s="8" t="str">
        <f>IF(VLOOKUP([Field],Columns[],4,0)&lt;&gt;0,", "&amp;IF(ISERR(SEARCH(",",VLOOKUP([Field],Columns[],4,0))),"'"&amp;VLOOKUP([Field],Columns[],4,0)&amp;"'",VLOOKUP([Field],Columns[],4,0))&amp;")",")")</f>
        <v>, '1024')</v>
      </c>
      <c r="F51" s="5" t="str">
        <f>IF(VLOOKUP([Field],Columns[],5,0)=0,"","-&gt;"&amp;VLOOKUP([Field],Columns[],5,0))</f>
        <v>-&gt;nullable()</v>
      </c>
      <c r="G51" s="5" t="str">
        <f>IF(VLOOKUP([Field],Columns[],6,0)=0,"","-&gt;"&amp;VLOOKUP([Field],Columns[],6,0))</f>
        <v/>
      </c>
      <c r="H51" s="5" t="str">
        <f>IF(VLOOKUP([Field],Columns[],7,0)=0,"","-&gt;"&amp;VLOOKUP([Field],Columns[],7,0))</f>
        <v/>
      </c>
      <c r="I51" s="5" t="str">
        <f>IF(VLOOKUP([Field],Columns[],8,0)=0,"","-&gt;"&amp;VLOOKUP([Field],Columns[],8,0))</f>
        <v/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$table-&gt;string('narration', '1024')-&gt;nullable();</v>
      </c>
    </row>
    <row r="52" spans="1:11">
      <c r="A52" s="4" t="s">
        <v>761</v>
      </c>
      <c r="B52" s="4" t="s">
        <v>808</v>
      </c>
      <c r="C52" s="5" t="str">
        <f>VLOOKUP([Field],Columns[],2,0)&amp;"("</f>
        <v>string(</v>
      </c>
      <c r="D52" s="5" t="str">
        <f>IF(VLOOKUP([Field],Columns[],3,0)&lt;&gt;"","'"&amp;VLOOKUP([Field],Columns[],3,0)&amp;"'","")</f>
        <v>'narration2'</v>
      </c>
      <c r="E52" s="8" t="str">
        <f>IF(VLOOKUP([Field],Columns[],4,0)&lt;&gt;0,", "&amp;IF(ISERR(SEARCH(",",VLOOKUP([Field],Columns[],4,0))),"'"&amp;VLOOKUP([Field],Columns[],4,0)&amp;"'",VLOOKUP([Field],Columns[],4,0))&amp;")",")")</f>
        <v>, '1024')</v>
      </c>
      <c r="F52" s="5" t="str">
        <f>IF(VLOOKUP([Field],Columns[],5,0)=0,"","-&gt;"&amp;VLOOKUP([Field],Columns[],5,0))</f>
        <v>-&gt;nullable()</v>
      </c>
      <c r="G52" s="5" t="str">
        <f>IF(VLOOKUP([Field],Columns[],6,0)=0,"","-&gt;"&amp;VLOOKUP([Field],Columns[],6,0))</f>
        <v/>
      </c>
      <c r="H52" s="5" t="str">
        <f>IF(VLOOKUP([Field],Columns[],7,0)=0,"","-&gt;"&amp;VLOOKUP([Field],Columns[],7,0))</f>
        <v/>
      </c>
      <c r="I52" s="5" t="str">
        <f>IF(VLOOKUP([Field],Columns[],8,0)=0,"","-&gt;"&amp;VLOOKUP([Field],Columns[],8,0))</f>
        <v/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$table-&gt;string('narration2', '1024')-&gt;nullable();</v>
      </c>
    </row>
    <row r="53" spans="1:11">
      <c r="A53" s="4" t="s">
        <v>761</v>
      </c>
      <c r="B53" s="4" t="s">
        <v>809</v>
      </c>
      <c r="C53" s="5" t="str">
        <f>VLOOKUP([Field],Columns[],2,0)&amp;"("</f>
        <v>string(</v>
      </c>
      <c r="D53" s="5" t="str">
        <f>IF(VLOOKUP([Field],Columns[],3,0)&lt;&gt;"","'"&amp;VLOOKUP([Field],Columns[],3,0)&amp;"'","")</f>
        <v>'narration3'</v>
      </c>
      <c r="E53" s="8" t="str">
        <f>IF(VLOOKUP([Field],Columns[],4,0)&lt;&gt;0,", "&amp;IF(ISERR(SEARCH(",",VLOOKUP([Field],Columns[],4,0))),"'"&amp;VLOOKUP([Field],Columns[],4,0)&amp;"'",VLOOKUP([Field],Columns[],4,0))&amp;")",")")</f>
        <v>, '1024')</v>
      </c>
      <c r="F53" s="5" t="str">
        <f>IF(VLOOKUP([Field],Columns[],5,0)=0,"","-&gt;"&amp;VLOOKUP([Field],Columns[],5,0))</f>
        <v>-&gt;nullable()</v>
      </c>
      <c r="G53" s="5" t="str">
        <f>IF(VLOOKUP([Field],Columns[],6,0)=0,"","-&gt;"&amp;VLOOKUP([Field],Columns[],6,0))</f>
        <v/>
      </c>
      <c r="H53" s="5" t="str">
        <f>IF(VLOOKUP([Field],Columns[],7,0)=0,"","-&gt;"&amp;VLOOKUP([Field],Columns[],7,0))</f>
        <v/>
      </c>
      <c r="I53" s="5" t="str">
        <f>IF(VLOOKUP([Field],Columns[],8,0)=0,"","-&gt;"&amp;VLOOKUP([Field],Columns[],8,0))</f>
        <v/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$table-&gt;string('narration3', '1024')-&gt;nullable();</v>
      </c>
    </row>
    <row r="54" spans="1:11">
      <c r="A54" s="4" t="s">
        <v>761</v>
      </c>
      <c r="B54" s="4" t="s">
        <v>810</v>
      </c>
      <c r="C54" s="5" t="str">
        <f>VLOOKUP([Field],Columns[],2,0)&amp;"("</f>
        <v>string(</v>
      </c>
      <c r="D54" s="5" t="str">
        <f>IF(VLOOKUP([Field],Columns[],3,0)&lt;&gt;"","'"&amp;VLOOKUP([Field],Columns[],3,0)&amp;"'","")</f>
        <v>'narration4'</v>
      </c>
      <c r="E54" s="8" t="str">
        <f>IF(VLOOKUP([Field],Columns[],4,0)&lt;&gt;0,", "&amp;IF(ISERR(SEARCH(",",VLOOKUP([Field],Columns[],4,0))),"'"&amp;VLOOKUP([Field],Columns[],4,0)&amp;"'",VLOOKUP([Field],Columns[],4,0))&amp;")",")")</f>
        <v>, '1024')</v>
      </c>
      <c r="F54" s="5" t="str">
        <f>IF(VLOOKUP([Field],Columns[],5,0)=0,"","-&gt;"&amp;VLOOKUP([Field],Columns[],5,0))</f>
        <v>-&gt;nullable()</v>
      </c>
      <c r="G54" s="5" t="str">
        <f>IF(VLOOKUP([Field],Columns[],6,0)=0,"","-&gt;"&amp;VLOOKUP([Field],Columns[],6,0))</f>
        <v/>
      </c>
      <c r="H54" s="5" t="str">
        <f>IF(VLOOKUP([Field],Columns[],7,0)=0,"","-&gt;"&amp;VLOOKUP([Field],Columns[],7,0))</f>
        <v/>
      </c>
      <c r="I54" s="5" t="str">
        <f>IF(VLOOKUP([Field],Columns[],8,0)=0,"","-&gt;"&amp;VLOOKUP([Field],Columns[],8,0))</f>
        <v/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$table-&gt;string('narration4', '1024')-&gt;nullable();</v>
      </c>
    </row>
    <row r="55" spans="1:11">
      <c r="A55" s="4" t="s">
        <v>761</v>
      </c>
      <c r="B55" s="4" t="s">
        <v>811</v>
      </c>
      <c r="C55" s="5" t="str">
        <f>VLOOKUP([Field],Columns[],2,0)&amp;"("</f>
        <v>string(</v>
      </c>
      <c r="D55" s="5" t="str">
        <f>IF(VLOOKUP([Field],Columns[],3,0)&lt;&gt;"","'"&amp;VLOOKUP([Field],Columns[],3,0)&amp;"'","")</f>
        <v>'narration5'</v>
      </c>
      <c r="E55" s="8" t="str">
        <f>IF(VLOOKUP([Field],Columns[],4,0)&lt;&gt;0,", "&amp;IF(ISERR(SEARCH(",",VLOOKUP([Field],Columns[],4,0))),"'"&amp;VLOOKUP([Field],Columns[],4,0)&amp;"'",VLOOKUP([Field],Columns[],4,0))&amp;")",")")</f>
        <v>, '1024')</v>
      </c>
      <c r="F55" s="5" t="str">
        <f>IF(VLOOKUP([Field],Columns[],5,0)=0,"","-&gt;"&amp;VLOOKUP([Field],Columns[],5,0))</f>
        <v>-&gt;nullable()</v>
      </c>
      <c r="G55" s="5" t="str">
        <f>IF(VLOOKUP([Field],Columns[],6,0)=0,"","-&gt;"&amp;VLOOKUP([Field],Columns[],6,0))</f>
        <v/>
      </c>
      <c r="H55" s="5" t="str">
        <f>IF(VLOOKUP([Field],Columns[],7,0)=0,"","-&gt;"&amp;VLOOKUP([Field],Columns[],7,0))</f>
        <v/>
      </c>
      <c r="I55" s="5" t="str">
        <f>IF(VLOOKUP([Field],Columns[],8,0)=0,"","-&gt;"&amp;VLOOKUP([Field],Columns[],8,0))</f>
        <v/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$table-&gt;string('narration5', '1024')-&gt;nullable();</v>
      </c>
    </row>
    <row r="56" spans="1:11">
      <c r="A56" s="4" t="s">
        <v>761</v>
      </c>
      <c r="B56" s="4" t="s">
        <v>812</v>
      </c>
      <c r="C56" s="5" t="str">
        <f>VLOOKUP([Field],Columns[],2,0)&amp;"("</f>
        <v>string(</v>
      </c>
      <c r="D56" s="5" t="str">
        <f>IF(VLOOKUP([Field],Columns[],3,0)&lt;&gt;"","'"&amp;VLOOKUP([Field],Columns[],3,0)&amp;"'","")</f>
        <v>'narration6'</v>
      </c>
      <c r="E56" s="8" t="str">
        <f>IF(VLOOKUP([Field],Columns[],4,0)&lt;&gt;0,", "&amp;IF(ISERR(SEARCH(",",VLOOKUP([Field],Columns[],4,0))),"'"&amp;VLOOKUP([Field],Columns[],4,0)&amp;"'",VLOOKUP([Field],Columns[],4,0))&amp;")",")")</f>
        <v>, '1024')</v>
      </c>
      <c r="F56" s="5" t="str">
        <f>IF(VLOOKUP([Field],Columns[],5,0)=0,"","-&gt;"&amp;VLOOKUP([Field],Columns[],5,0))</f>
        <v>-&gt;nullable()</v>
      </c>
      <c r="G56" s="5" t="str">
        <f>IF(VLOOKUP([Field],Columns[],6,0)=0,"","-&gt;"&amp;VLOOKUP([Field],Columns[],6,0))</f>
        <v/>
      </c>
      <c r="H56" s="5" t="str">
        <f>IF(VLOOKUP([Field],Columns[],7,0)=0,"","-&gt;"&amp;VLOOKUP([Field],Columns[],7,0))</f>
        <v/>
      </c>
      <c r="I56" s="5" t="str">
        <f>IF(VLOOKUP([Field],Columns[],8,0)=0,"","-&gt;"&amp;VLOOKUP([Field],Columns[],8,0))</f>
        <v/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$table-&gt;string('narration6', '1024')-&gt;nullable();</v>
      </c>
    </row>
    <row r="57" spans="1:11">
      <c r="A57" s="4" t="s">
        <v>761</v>
      </c>
      <c r="B57" s="4" t="s">
        <v>813</v>
      </c>
      <c r="C57" s="5" t="str">
        <f>VLOOKUP([Field],Columns[],2,0)&amp;"("</f>
        <v>string(</v>
      </c>
      <c r="D57" s="5" t="str">
        <f>IF(VLOOKUP([Field],Columns[],3,0)&lt;&gt;"","'"&amp;VLOOKUP([Field],Columns[],3,0)&amp;"'","")</f>
        <v>'narration7'</v>
      </c>
      <c r="E57" s="8" t="str">
        <f>IF(VLOOKUP([Field],Columns[],4,0)&lt;&gt;0,", "&amp;IF(ISERR(SEARCH(",",VLOOKUP([Field],Columns[],4,0))),"'"&amp;VLOOKUP([Field],Columns[],4,0)&amp;"'",VLOOKUP([Field],Columns[],4,0))&amp;")",")")</f>
        <v>, '1024')</v>
      </c>
      <c r="F57" s="5" t="str">
        <f>IF(VLOOKUP([Field],Columns[],5,0)=0,"","-&gt;"&amp;VLOOKUP([Field],Columns[],5,0))</f>
        <v>-&gt;nullable()</v>
      </c>
      <c r="G57" s="5" t="str">
        <f>IF(VLOOKUP([Field],Columns[],6,0)=0,"","-&gt;"&amp;VLOOKUP([Field],Columns[],6,0))</f>
        <v/>
      </c>
      <c r="H57" s="5" t="str">
        <f>IF(VLOOKUP([Field],Columns[],7,0)=0,"","-&gt;"&amp;VLOOKUP([Field],Columns[],7,0))</f>
        <v/>
      </c>
      <c r="I57" s="5" t="str">
        <f>IF(VLOOKUP([Field],Columns[],8,0)=0,"","-&gt;"&amp;VLOOKUP([Field],Columns[],8,0))</f>
        <v/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$table-&gt;string('narration7', '1024')-&gt;nullable();</v>
      </c>
    </row>
    <row r="58" spans="1:11">
      <c r="A58" s="4" t="s">
        <v>761</v>
      </c>
      <c r="B58" s="4" t="s">
        <v>814</v>
      </c>
      <c r="C58" s="5" t="str">
        <f>VLOOKUP([Field],Columns[],2,0)&amp;"("</f>
        <v>string(</v>
      </c>
      <c r="D58" s="5" t="str">
        <f>IF(VLOOKUP([Field],Columns[],3,0)&lt;&gt;"","'"&amp;VLOOKUP([Field],Columns[],3,0)&amp;"'","")</f>
        <v>'narration8'</v>
      </c>
      <c r="E58" s="8" t="str">
        <f>IF(VLOOKUP([Field],Columns[],4,0)&lt;&gt;0,", "&amp;IF(ISERR(SEARCH(",",VLOOKUP([Field],Columns[],4,0))),"'"&amp;VLOOKUP([Field],Columns[],4,0)&amp;"'",VLOOKUP([Field],Columns[],4,0))&amp;")",")")</f>
        <v>, '1024')</v>
      </c>
      <c r="F58" s="5" t="str">
        <f>IF(VLOOKUP([Field],Columns[],5,0)=0,"","-&gt;"&amp;VLOOKUP([Field],Columns[],5,0))</f>
        <v>-&gt;nullable()</v>
      </c>
      <c r="G58" s="5" t="str">
        <f>IF(VLOOKUP([Field],Columns[],6,0)=0,"","-&gt;"&amp;VLOOKUP([Field],Columns[],6,0))</f>
        <v/>
      </c>
      <c r="H58" s="5" t="str">
        <f>IF(VLOOKUP([Field],Columns[],7,0)=0,"","-&gt;"&amp;VLOOKUP([Field],Columns[],7,0))</f>
        <v/>
      </c>
      <c r="I58" s="5" t="str">
        <f>IF(VLOOKUP([Field],Columns[],8,0)=0,"","-&gt;"&amp;VLOOKUP([Field],Columns[],8,0))</f>
        <v/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$table-&gt;string('narration8', '1024')-&gt;nullable();</v>
      </c>
    </row>
    <row r="59" spans="1:11">
      <c r="A59" s="4" t="s">
        <v>761</v>
      </c>
      <c r="B59" s="4" t="s">
        <v>815</v>
      </c>
      <c r="C59" s="5" t="str">
        <f>VLOOKUP([Field],Columns[],2,0)&amp;"("</f>
        <v>string(</v>
      </c>
      <c r="D59" s="5" t="str">
        <f>IF(VLOOKUP([Field],Columns[],3,0)&lt;&gt;"","'"&amp;VLOOKUP([Field],Columns[],3,0)&amp;"'","")</f>
        <v>'narration9'</v>
      </c>
      <c r="E59" s="8" t="str">
        <f>IF(VLOOKUP([Field],Columns[],4,0)&lt;&gt;0,", "&amp;IF(ISERR(SEARCH(",",VLOOKUP([Field],Columns[],4,0))),"'"&amp;VLOOKUP([Field],Columns[],4,0)&amp;"'",VLOOKUP([Field],Columns[],4,0))&amp;")",")")</f>
        <v>, '1024')</v>
      </c>
      <c r="F59" s="5" t="str">
        <f>IF(VLOOKUP([Field],Columns[],5,0)=0,"","-&gt;"&amp;VLOOKUP([Field],Columns[],5,0))</f>
        <v>-&gt;nullable()</v>
      </c>
      <c r="G59" s="5" t="str">
        <f>IF(VLOOKUP([Field],Columns[],6,0)=0,"","-&gt;"&amp;VLOOKUP([Field],Columns[],6,0))</f>
        <v/>
      </c>
      <c r="H59" s="5" t="str">
        <f>IF(VLOOKUP([Field],Columns[],7,0)=0,"","-&gt;"&amp;VLOOKUP([Field],Columns[],7,0))</f>
        <v/>
      </c>
      <c r="I59" s="5" t="str">
        <f>IF(VLOOKUP([Field],Columns[],8,0)=0,"","-&gt;"&amp;VLOOKUP([Field],Columns[],8,0))</f>
        <v/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$table-&gt;string('narration9', '1024')-&gt;nullable();</v>
      </c>
    </row>
    <row r="60" spans="1:11">
      <c r="A60" s="4" t="s">
        <v>761</v>
      </c>
      <c r="B60" s="4" t="s">
        <v>816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'narration10'</v>
      </c>
      <c r="E60" s="7" t="str">
        <f>IF(VLOOKUP([Field],Columns[],4,0)&lt;&gt;0,", "&amp;IF(ISERR(SEARCH(",",VLOOKUP([Field],Columns[],4,0))),"'"&amp;VLOOKUP([Field],Columns[],4,0)&amp;"'",VLOOKUP([Field],Columns[],4,0))&amp;")",")")</f>
        <v>, '1024')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$table-&gt;string('narration10', '1024')-&gt;nullable();</v>
      </c>
    </row>
    <row r="61" spans="1:11" s="20" customFormat="1">
      <c r="A61" s="4" t="s">
        <v>761</v>
      </c>
      <c r="B61" s="5" t="s">
        <v>817</v>
      </c>
      <c r="C61" s="5" t="str">
        <f>VLOOKUP([Field],Columns[],2,0)&amp;"("</f>
        <v>foreignNullable(</v>
      </c>
      <c r="D61" s="5" t="str">
        <f>IF(VLOOKUP([Field],Columns[],3,0)&lt;&gt;"","'"&amp;VLOOKUP([Field],Columns[],3,0)&amp;"'","")</f>
        <v>'group1'</v>
      </c>
      <c r="E6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1" s="5" t="str">
        <f>IF(VLOOKUP([Field],Columns[],5,0)=0,"","-&gt;"&amp;VLOOKUP([Field],Columns[],5,0))</f>
        <v/>
      </c>
      <c r="G61" s="5" t="str">
        <f>IF(VLOOKUP([Field],Columns[],6,0)=0,"","-&gt;"&amp;VLOOKUP([Field],Columns[],6,0))</f>
        <v/>
      </c>
      <c r="H61" s="5" t="str">
        <f>IF(VLOOKUP([Field],Columns[],7,0)=0,"","-&gt;"&amp;VLOOKUP([Field],Columns[],7,0))</f>
        <v/>
      </c>
      <c r="I61" s="5" t="str">
        <f>IF(VLOOKUP([Field],Columns[],8,0)=0,"","-&gt;"&amp;VLOOKUP([Field],Columns[],8,0))</f>
        <v/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$table-&gt;foreignNullable('group1', 'productgroups');</v>
      </c>
    </row>
    <row r="62" spans="1:11">
      <c r="A62" s="4" t="s">
        <v>761</v>
      </c>
      <c r="B62" s="5" t="s">
        <v>818</v>
      </c>
      <c r="C62" s="5" t="str">
        <f>VLOOKUP([Field],Columns[],2,0)&amp;"("</f>
        <v>foreignNullable(</v>
      </c>
      <c r="D62" s="5" t="str">
        <f>IF(VLOOKUP([Field],Columns[],3,0)&lt;&gt;"","'"&amp;VLOOKUP([Field],Columns[],3,0)&amp;"'","")</f>
        <v>'group2'</v>
      </c>
      <c r="E6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2" s="5" t="str">
        <f>IF(VLOOKUP([Field],Columns[],5,0)=0,"","-&gt;"&amp;VLOOKUP([Field],Columns[],5,0))</f>
        <v/>
      </c>
      <c r="G62" s="5" t="str">
        <f>IF(VLOOKUP([Field],Columns[],6,0)=0,"","-&gt;"&amp;VLOOKUP([Field],Columns[],6,0))</f>
        <v/>
      </c>
      <c r="H62" s="5" t="str">
        <f>IF(VLOOKUP([Field],Columns[],7,0)=0,"","-&gt;"&amp;VLOOKUP([Field],Columns[],7,0))</f>
        <v/>
      </c>
      <c r="I62" s="5" t="str">
        <f>IF(VLOOKUP([Field],Columns[],8,0)=0,"","-&gt;"&amp;VLOOKUP([Field],Columns[],8,0))</f>
        <v/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$table-&gt;foreignNullable('group2', 'productgroups');</v>
      </c>
    </row>
    <row r="63" spans="1:11">
      <c r="A63" s="4" t="s">
        <v>761</v>
      </c>
      <c r="B63" s="5" t="s">
        <v>819</v>
      </c>
      <c r="C63" s="5" t="str">
        <f>VLOOKUP([Field],Columns[],2,0)&amp;"("</f>
        <v>foreignNullable(</v>
      </c>
      <c r="D63" s="5" t="str">
        <f>IF(VLOOKUP([Field],Columns[],3,0)&lt;&gt;"","'"&amp;VLOOKUP([Field],Columns[],3,0)&amp;"'","")</f>
        <v>'group3'</v>
      </c>
      <c r="E6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3" s="5" t="str">
        <f>IF(VLOOKUP([Field],Columns[],5,0)=0,"","-&gt;"&amp;VLOOKUP([Field],Columns[],5,0))</f>
        <v/>
      </c>
      <c r="G63" s="5" t="str">
        <f>IF(VLOOKUP([Field],Columns[],6,0)=0,"","-&gt;"&amp;VLOOKUP([Field],Columns[],6,0))</f>
        <v/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$table-&gt;foreignNullable('group3', 'productgroups');</v>
      </c>
    </row>
    <row r="64" spans="1:11">
      <c r="A64" s="4" t="s">
        <v>761</v>
      </c>
      <c r="B64" s="5" t="s">
        <v>820</v>
      </c>
      <c r="C64" s="5" t="str">
        <f>VLOOKUP([Field],Columns[],2,0)&amp;"("</f>
        <v>foreignNullable(</v>
      </c>
      <c r="D64" s="5" t="str">
        <f>IF(VLOOKUP([Field],Columns[],3,0)&lt;&gt;"","'"&amp;VLOOKUP([Field],Columns[],3,0)&amp;"'","")</f>
        <v>'group4'</v>
      </c>
      <c r="E6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4" s="5" t="str">
        <f>IF(VLOOKUP([Field],Columns[],5,0)=0,"","-&gt;"&amp;VLOOKUP([Field],Columns[],5,0))</f>
        <v/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$table-&gt;foreignNullable('group4', 'productgroups');</v>
      </c>
    </row>
    <row r="65" spans="1:11">
      <c r="A65" s="4" t="s">
        <v>761</v>
      </c>
      <c r="B65" s="5" t="s">
        <v>821</v>
      </c>
      <c r="C65" s="5" t="str">
        <f>VLOOKUP([Field],Columns[],2,0)&amp;"("</f>
        <v>foreignNullable(</v>
      </c>
      <c r="D65" s="5" t="str">
        <f>IF(VLOOKUP([Field],Columns[],3,0)&lt;&gt;"","'"&amp;VLOOKUP([Field],Columns[],3,0)&amp;"'","")</f>
        <v>'group5'</v>
      </c>
      <c r="E6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5" s="5" t="str">
        <f>IF(VLOOKUP([Field],Columns[],5,0)=0,"","-&gt;"&amp;VLOOKUP([Field],Columns[],5,0))</f>
        <v/>
      </c>
      <c r="G65" s="5" t="str">
        <f>IF(VLOOKUP([Field],Columns[],6,0)=0,"","-&gt;"&amp;VLOOKUP([Field],Columns[],6,0))</f>
        <v/>
      </c>
      <c r="H65" s="5" t="str">
        <f>IF(VLOOKUP([Field],Columns[],7,0)=0,"","-&gt;"&amp;VLOOKUP([Field],Columns[],7,0))</f>
        <v/>
      </c>
      <c r="I65" s="5" t="str">
        <f>IF(VLOOKUP([Field],Columns[],8,0)=0,"","-&gt;"&amp;VLOOKUP([Field],Columns[],8,0))</f>
        <v/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$table-&gt;foreignNullable('group5', 'productgroups');</v>
      </c>
    </row>
    <row r="66" spans="1:11">
      <c r="A66" s="4" t="s">
        <v>761</v>
      </c>
      <c r="B66" s="5" t="s">
        <v>822</v>
      </c>
      <c r="C66" s="5" t="str">
        <f>VLOOKUP([Field],Columns[],2,0)&amp;"("</f>
        <v>foreignNullable(</v>
      </c>
      <c r="D66" s="5" t="str">
        <f>IF(VLOOKUP([Field],Columns[],3,0)&lt;&gt;"","'"&amp;VLOOKUP([Field],Columns[],3,0)&amp;"'","")</f>
        <v>'group6'</v>
      </c>
      <c r="E6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$table-&gt;foreignNullable('group6', 'productgroups');</v>
      </c>
    </row>
    <row r="67" spans="1:11">
      <c r="A67" s="4" t="s">
        <v>761</v>
      </c>
      <c r="B67" s="5" t="s">
        <v>823</v>
      </c>
      <c r="C67" s="5" t="str">
        <f>VLOOKUP([Field],Columns[],2,0)&amp;"("</f>
        <v>foreignNullable(</v>
      </c>
      <c r="D67" s="5" t="str">
        <f>IF(VLOOKUP([Field],Columns[],3,0)&lt;&gt;"","'"&amp;VLOOKUP([Field],Columns[],3,0)&amp;"'","")</f>
        <v>'group7'</v>
      </c>
      <c r="E6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7" s="5" t="str">
        <f>IF(VLOOKUP([Field],Columns[],5,0)=0,"","-&gt;"&amp;VLOOKUP([Field],Columns[],5,0))</f>
        <v/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$table-&gt;foreignNullable('group7', 'productgroups');</v>
      </c>
    </row>
    <row r="68" spans="1:11">
      <c r="A68" s="4" t="s">
        <v>761</v>
      </c>
      <c r="B68" s="5" t="s">
        <v>824</v>
      </c>
      <c r="C68" s="5" t="str">
        <f>VLOOKUP([Field],Columns[],2,0)&amp;"("</f>
        <v>foreignNullable(</v>
      </c>
      <c r="D68" s="5" t="str">
        <f>IF(VLOOKUP([Field],Columns[],3,0)&lt;&gt;"","'"&amp;VLOOKUP([Field],Columns[],3,0)&amp;"'","")</f>
        <v>'group8'</v>
      </c>
      <c r="E6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8" s="5" t="str">
        <f>IF(VLOOKUP([Field],Columns[],5,0)=0,"","-&gt;"&amp;VLOOKUP([Field],Columns[],5,0))</f>
        <v/>
      </c>
      <c r="G68" s="5" t="str">
        <f>IF(VLOOKUP([Field],Columns[],6,0)=0,"","-&gt;"&amp;VLOOKUP([Field],Columns[],6,0))</f>
        <v/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$table-&gt;foreignNullable('group8', 'productgroups');</v>
      </c>
    </row>
    <row r="69" spans="1:11">
      <c r="A69" s="4" t="s">
        <v>761</v>
      </c>
      <c r="B69" s="5" t="s">
        <v>825</v>
      </c>
      <c r="C69" s="5" t="str">
        <f>VLOOKUP([Field],Columns[],2,0)&amp;"("</f>
        <v>foreignNullable(</v>
      </c>
      <c r="D69" s="5" t="str">
        <f>IF(VLOOKUP([Field],Columns[],3,0)&lt;&gt;"","'"&amp;VLOOKUP([Field],Columns[],3,0)&amp;"'","")</f>
        <v>'group9'</v>
      </c>
      <c r="E6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9" s="5" t="str">
        <f>IF(VLOOKUP([Field],Columns[],5,0)=0,"","-&gt;"&amp;VLOOKUP([Field],Columns[],5,0))</f>
        <v/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$table-&gt;foreignNullable('group9', 'productgroups');</v>
      </c>
    </row>
    <row r="70" spans="1:11">
      <c r="A70" s="4" t="s">
        <v>761</v>
      </c>
      <c r="B70" s="4" t="s">
        <v>826</v>
      </c>
      <c r="C70" s="4" t="str">
        <f>VLOOKUP([Field],Columns[],2,0)&amp;"("</f>
        <v>foreignNullable(</v>
      </c>
      <c r="D70" s="4" t="str">
        <f>IF(VLOOKUP([Field],Columns[],3,0)&lt;&gt;"","'"&amp;VLOOKUP([Field],Columns[],3,0)&amp;"'","")</f>
        <v>'group10'</v>
      </c>
      <c r="E7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0" s="4" t="str">
        <f>IF(VLOOKUP([Field],Columns[],5,0)=0,"","-&gt;"&amp;VLOOKUP([Field],Columns[],5,0))</f>
        <v/>
      </c>
      <c r="G70" s="4" t="str">
        <f>IF(VLOOKUP([Field],Columns[],6,0)=0,"","-&gt;"&amp;VLOOKUP([Field],Columns[],6,0))</f>
        <v/>
      </c>
      <c r="H70" s="4" t="str">
        <f>IF(VLOOKUP([Field],Columns[],7,0)=0,"","-&gt;"&amp;VLOOKUP([Field],Columns[],7,0))</f>
        <v/>
      </c>
      <c r="I70" s="4" t="str">
        <f>IF(VLOOKUP([Field],Columns[],8,0)=0,"","-&gt;"&amp;VLOOKUP([Field],Columns[],8,0))</f>
        <v/>
      </c>
      <c r="J70" s="4" t="str">
        <f>IF(VLOOKUP([Field],Columns[],9,0)=0,"","-&gt;"&amp;VLOOKUP([Field],Columns[],9,0))</f>
        <v/>
      </c>
      <c r="K70" s="4" t="str">
        <f>"$table-&gt;"&amp;[Type]&amp;[Name]&amp;[Arg2]&amp;[Method1]&amp;[Method2]&amp;[Method3]&amp;[Method4]&amp;[Method5]&amp;";"</f>
        <v>$table-&gt;foreignNullable('group10', 'productgroups');</v>
      </c>
    </row>
    <row r="71" spans="1:11">
      <c r="A71" s="4" t="s">
        <v>761</v>
      </c>
      <c r="B71" s="4" t="s">
        <v>777</v>
      </c>
      <c r="C71" s="4" t="str">
        <f>VLOOKUP([Field],Columns[],2,0)&amp;"("</f>
        <v>enum(</v>
      </c>
      <c r="D71" s="4" t="str">
        <f>IF(VLOOKUP([Field],Columns[],3,0)&lt;&gt;"","'"&amp;VLOOKUP([Field],Columns[],3,0)&amp;"'","")</f>
        <v>'type'</v>
      </c>
      <c r="E71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1" s="4" t="str">
        <f>IF(VLOOKUP([Field],Columns[],5,0)=0,"","-&gt;"&amp;VLOOKUP([Field],Columns[],5,0))</f>
        <v>-&gt;nullable()</v>
      </c>
      <c r="G71" s="4" t="str">
        <f>IF(VLOOKUP([Field],Columns[],6,0)=0,"","-&gt;"&amp;VLOOKUP([Field],Columns[],6,0))</f>
        <v>-&gt;default('Public')</v>
      </c>
      <c r="H71" s="4" t="str">
        <f>IF(VLOOKUP([Field],Columns[],7,0)=0,"","-&gt;"&amp;VLOOKUP([Field],Columns[],7,0))</f>
        <v/>
      </c>
      <c r="I71" s="4" t="str">
        <f>IF(VLOOKUP([Field],Columns[],8,0)=0,"","-&gt;"&amp;VLOOKUP([Field],Columns[],8,0))</f>
        <v/>
      </c>
      <c r="J71" s="4" t="str">
        <f>IF(VLOOKUP([Field],Columns[],9,0)=0,"","-&gt;"&amp;VLOOKUP([Field],Columns[],9,0))</f>
        <v/>
      </c>
      <c r="K71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2" spans="1:11">
      <c r="A72" s="4" t="s">
        <v>761</v>
      </c>
      <c r="B72" s="4" t="s">
        <v>780</v>
      </c>
      <c r="C72" s="4" t="str">
        <f>VLOOKUP([Field],Columns[],2,0)&amp;"("</f>
        <v>enum(</v>
      </c>
      <c r="D72" s="4" t="str">
        <f>IF(VLOOKUP([Field],Columns[],3,0)&lt;&gt;"","'"&amp;VLOOKUP([Field],Columns[],3,0)&amp;"'","")</f>
        <v>'status'</v>
      </c>
      <c r="E7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2" s="4" t="str">
        <f>IF(VLOOKUP([Field],Columns[],5,0)=0,"","-&gt;"&amp;VLOOKUP([Field],Columns[],5,0))</f>
        <v>-&gt;nullable()</v>
      </c>
      <c r="G72" s="4" t="str">
        <f>IF(VLOOKUP([Field],Columns[],6,0)=0,"","-&gt;"&amp;VLOOKUP([Field],Columns[],6,0))</f>
        <v>-&gt;default('Active')</v>
      </c>
      <c r="H72" s="4" t="str">
        <f>IF(VLOOKUP([Field],Columns[],7,0)=0,"","-&gt;"&amp;VLOOKUP([Field],Columns[],7,0))</f>
        <v/>
      </c>
      <c r="I72" s="4" t="str">
        <f>IF(VLOOKUP([Field],Columns[],8,0)=0,"","-&gt;"&amp;VLOOKUP([Field],Columns[],8,0))</f>
        <v/>
      </c>
      <c r="J72" s="4" t="str">
        <f>IF(VLOOKUP([Field],Columns[],9,0)=0,"","-&gt;"&amp;VLOOKUP([Field],Columns[],9,0))</f>
        <v/>
      </c>
      <c r="K7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3" spans="1:11">
      <c r="A73" s="4" t="s">
        <v>761</v>
      </c>
      <c r="B73" s="4" t="s">
        <v>288</v>
      </c>
      <c r="C73" s="4" t="str">
        <f>VLOOKUP([Field],Columns[],2,0)&amp;"("</f>
        <v>audit(</v>
      </c>
      <c r="D73" s="4" t="str">
        <f>IF(VLOOKUP([Field],Columns[],3,0)&lt;&gt;"","'"&amp;VLOOKUP([Field],Columns[],3,0)&amp;"'","")</f>
        <v/>
      </c>
      <c r="E73" s="7" t="str">
        <f>IF(VLOOKUP([Field],Columns[],4,0)&lt;&gt;0,", "&amp;IF(ISERR(SEARCH(",",VLOOKUP([Field],Columns[],4,0))),"'"&amp;VLOOKUP([Field],Columns[],4,0)&amp;"'",VLOOKUP([Field],Columns[],4,0))&amp;")",")")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$table-&gt;audit();</v>
      </c>
    </row>
    <row r="74" spans="1:11">
      <c r="A74" s="4" t="s">
        <v>763</v>
      </c>
      <c r="B74" s="4" t="s">
        <v>21</v>
      </c>
      <c r="C74" s="4" t="str">
        <f>VLOOKUP([Field],Columns[],2,0)&amp;"("</f>
        <v>bigIncrements(</v>
      </c>
      <c r="D74" s="4" t="str">
        <f>IF(VLOOKUP([Field],Columns[],3,0)&lt;&gt;"","'"&amp;VLOOKUP([Field],Columns[],3,0)&amp;"'","")</f>
        <v>'id'</v>
      </c>
      <c r="E74" s="7" t="str">
        <f>IF(VLOOKUP([Field],Columns[],4,0)&lt;&gt;0,", "&amp;IF(ISERR(SEARCH(",",VLOOKUP([Field],Columns[],4,0))),"'"&amp;VLOOKUP([Field],Columns[],4,0)&amp;"'",VLOOKUP([Field],Columns[],4,0))&amp;")",")")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$table-&gt;bigIncrements('id');</v>
      </c>
    </row>
    <row r="75" spans="1:11">
      <c r="A75" s="4" t="s">
        <v>763</v>
      </c>
      <c r="B75" s="4" t="s">
        <v>796</v>
      </c>
      <c r="C75" s="4" t="str">
        <f>VLOOKUP([Field],Columns[],2,0)&amp;"("</f>
        <v>foreignCascade(</v>
      </c>
      <c r="D75" s="4" t="str">
        <f>IF(VLOOKUP([Field],Columns[],3,0)&lt;&gt;"","'"&amp;VLOOKUP([Field],Columns[],3,0)&amp;"'","")</f>
        <v>'store'</v>
      </c>
      <c r="E7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75" s="4" t="str">
        <f>IF(VLOOKUP([Field],Columns[],5,0)=0,"","-&gt;"&amp;VLOOKUP([Field],Columns[],5,0))</f>
        <v/>
      </c>
      <c r="G75" s="4" t="str">
        <f>IF(VLOOKUP([Field],Columns[],6,0)=0,"","-&gt;"&amp;VLOOKUP([Field],Columns[],6,0))</f>
        <v/>
      </c>
      <c r="H75" s="4" t="str">
        <f>IF(VLOOKUP([Field],Columns[],7,0)=0,"","-&gt;"&amp;VLOOKUP([Field],Columns[],7,0))</f>
        <v/>
      </c>
      <c r="I75" s="4" t="str">
        <f>IF(VLOOKUP([Field],Columns[],8,0)=0,"","-&gt;"&amp;VLOOKUP([Field],Columns[],8,0))</f>
        <v/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$table-&gt;foreignCascade('store', 'stores');</v>
      </c>
    </row>
    <row r="76" spans="1:11">
      <c r="A76" s="4" t="s">
        <v>763</v>
      </c>
      <c r="B76" s="4" t="s">
        <v>832</v>
      </c>
      <c r="C76" s="4" t="str">
        <f>VLOOKUP([Field],Columns[],2,0)&amp;"("</f>
        <v>foreignCascade(</v>
      </c>
      <c r="D76" s="4" t="str">
        <f>IF(VLOOKUP([Field],Columns[],3,0)&lt;&gt;"","'"&amp;VLOOKUP([Field],Columns[],3,0)&amp;"'","")</f>
        <v>'product'</v>
      </c>
      <c r="E7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76" s="4" t="str">
        <f>IF(VLOOKUP([Field],Columns[],5,0)=0,"","-&gt;"&amp;VLOOKUP([Field],Columns[],5,0))</f>
        <v/>
      </c>
      <c r="G76" s="4" t="str">
        <f>IF(VLOOKUP([Field],Columns[],6,0)=0,"","-&gt;"&amp;VLOOKUP([Field],Columns[],6,0))</f>
        <v/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$table-&gt;foreignCascade('product', 'products');</v>
      </c>
    </row>
    <row r="77" spans="1:11">
      <c r="A77" s="4" t="s">
        <v>763</v>
      </c>
      <c r="B77" s="4" t="s">
        <v>288</v>
      </c>
      <c r="C77" s="4" t="str">
        <f>VLOOKUP([Field],Columns[],2,0)&amp;"("</f>
        <v>audit(</v>
      </c>
      <c r="D77" s="4" t="str">
        <f>IF(VLOOKUP([Field],Columns[],3,0)&lt;&gt;"","'"&amp;VLOOKUP([Field],Columns[],3,0)&amp;"'","")</f>
        <v/>
      </c>
      <c r="E77" s="7" t="str">
        <f>IF(VLOOKUP([Field],Columns[],4,0)&lt;&gt;0,", "&amp;IF(ISERR(SEARCH(",",VLOOKUP([Field],Columns[],4,0))),"'"&amp;VLOOKUP([Field],Columns[],4,0)&amp;"'",VLOOKUP([Field],Columns[],4,0))&amp;")",")")</f>
        <v>)</v>
      </c>
      <c r="F77" s="4" t="str">
        <f>IF(VLOOKUP([Field],Columns[],5,0)=0,"","-&gt;"&amp;VLOOKUP([Field],Columns[],5,0))</f>
        <v/>
      </c>
      <c r="G77" s="4" t="str">
        <f>IF(VLOOKUP([Field],Columns[],6,0)=0,"","-&gt;"&amp;VLOOKUP([Field],Columns[],6,0))</f>
        <v/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$table-&gt;audit();</v>
      </c>
    </row>
    <row r="78" spans="1:11">
      <c r="A78" s="4" t="s">
        <v>764</v>
      </c>
      <c r="B78" s="4" t="s">
        <v>21</v>
      </c>
      <c r="C78" s="4" t="str">
        <f>VLOOKUP([Field],Columns[],2,0)&amp;"("</f>
        <v>bigIncrements(</v>
      </c>
      <c r="D78" s="4" t="str">
        <f>IF(VLOOKUP([Field],Columns[],3,0)&lt;&gt;"","'"&amp;VLOOKUP([Field],Columns[],3,0)&amp;"'","")</f>
        <v>'id'</v>
      </c>
      <c r="E78" s="7" t="str">
        <f>IF(VLOOKUP([Field],Columns[],4,0)&lt;&gt;0,", "&amp;IF(ISERR(SEARCH(",",VLOOKUP([Field],Columns[],4,0))),"'"&amp;VLOOKUP([Field],Columns[],4,0)&amp;"'",VLOOKUP([Field],Columns[],4,0))&amp;")",")")</f>
        <v>)</v>
      </c>
      <c r="F78" s="4" t="str">
        <f>IF(VLOOKUP([Field],Columns[],5,0)=0,"","-&gt;"&amp;VLOOKUP([Field],Columns[],5,0))</f>
        <v/>
      </c>
      <c r="G78" s="4" t="str">
        <f>IF(VLOOKUP([Field],Columns[],6,0)=0,"","-&gt;"&amp;VLOOKUP([Field],Columns[],6,0))</f>
        <v/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$table-&gt;bigIncrements('id');</v>
      </c>
    </row>
    <row r="79" spans="1:11">
      <c r="A79" s="4" t="s">
        <v>764</v>
      </c>
      <c r="B79" s="4" t="s">
        <v>773</v>
      </c>
      <c r="C79" s="4" t="str">
        <f>VLOOKUP([Field],Columns[],2,0)&amp;"("</f>
        <v>char(</v>
      </c>
      <c r="D79" s="4" t="str">
        <f>IF(VLOOKUP([Field],Columns[],3,0)&lt;&gt;"","'"&amp;VLOOKUP([Field],Columns[],3,0)&amp;"'","")</f>
        <v>'code'</v>
      </c>
      <c r="E79" s="7" t="str">
        <f>IF(VLOOKUP([Field],Columns[],4,0)&lt;&gt;0,", "&amp;IF(ISERR(SEARCH(",",VLOOKUP([Field],Columns[],4,0))),"'"&amp;VLOOKUP([Field],Columns[],4,0)&amp;"'",VLOOKUP([Field],Columns[],4,0))&amp;")",")")</f>
        <v>, '15')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-&gt;index()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$table-&gt;char('code', '15')-&gt;nullable()-&gt;index();</v>
      </c>
    </row>
    <row r="80" spans="1:11">
      <c r="A80" s="4" t="s">
        <v>764</v>
      </c>
      <c r="B80" s="4" t="s">
        <v>23</v>
      </c>
      <c r="C80" s="4" t="str">
        <f>VLOOKUP([Field],Columns[],2,0)&amp;"("</f>
        <v>string(</v>
      </c>
      <c r="D80" s="4" t="str">
        <f>IF(VLOOKUP([Field],Columns[],3,0)&lt;&gt;"","'"&amp;VLOOKUP([Field],Columns[],3,0)&amp;"'","")</f>
        <v>'name'</v>
      </c>
      <c r="E80" s="7" t="str">
        <f>IF(VLOOKUP([Field],Columns[],4,0)&lt;&gt;0,", "&amp;IF(ISERR(SEARCH(",",VLOOKUP([Field],Columns[],4,0))),"'"&amp;VLOOKUP([Field],Columns[],4,0)&amp;"'",VLOOKUP([Field],Columns[],4,0))&amp;")",")")</f>
        <v>, '64')</v>
      </c>
      <c r="F80" s="4" t="str">
        <f>IF(VLOOKUP([Field],Columns[],5,0)=0,"","-&gt;"&amp;VLOOKUP([Field],Columns[],5,0))</f>
        <v>-&gt;nullable()</v>
      </c>
      <c r="G80" s="4" t="str">
        <f>IF(VLOOKUP([Field],Columns[],6,0)=0,"","-&gt;"&amp;VLOOKUP([Field],Columns[],6,0))</f>
        <v>-&gt;index()</v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$table-&gt;string('name', '64')-&gt;nullable()-&gt;index();</v>
      </c>
    </row>
    <row r="81" spans="1:11">
      <c r="A81" s="4" t="s">
        <v>764</v>
      </c>
      <c r="B81" s="4" t="s">
        <v>780</v>
      </c>
      <c r="C81" s="4" t="str">
        <f>VLOOKUP([Field],Columns[],2,0)&amp;"("</f>
        <v>enum(</v>
      </c>
      <c r="D81" s="4" t="str">
        <f>IF(VLOOKUP([Field],Columns[],3,0)&lt;&gt;"","'"&amp;VLOOKUP([Field],Columns[],3,0)&amp;"'","")</f>
        <v>'status'</v>
      </c>
      <c r="E8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1" s="4" t="str">
        <f>IF(VLOOKUP([Field],Columns[],5,0)=0,"","-&gt;"&amp;VLOOKUP([Field],Columns[],5,0))</f>
        <v>-&gt;nullable()</v>
      </c>
      <c r="G81" s="4" t="str">
        <f>IF(VLOOKUP([Field],Columns[],6,0)=0,"","-&gt;"&amp;VLOOKUP([Field],Columns[],6,0))</f>
        <v>-&gt;default('Active')</v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2" spans="1:11">
      <c r="A82" s="4" t="s">
        <v>764</v>
      </c>
      <c r="B82" s="4" t="s">
        <v>288</v>
      </c>
      <c r="C82" s="4" t="str">
        <f>VLOOKUP([Field],Columns[],2,0)&amp;"("</f>
        <v>audit(</v>
      </c>
      <c r="D82" s="4" t="str">
        <f>IF(VLOOKUP([Field],Columns[],3,0)&lt;&gt;"","'"&amp;VLOOKUP([Field],Columns[],3,0)&amp;"'","")</f>
        <v/>
      </c>
      <c r="E82" s="7" t="str">
        <f>IF(VLOOKUP([Field],Columns[],4,0)&lt;&gt;0,", "&amp;IF(ISERR(SEARCH(",",VLOOKUP([Field],Columns[],4,0))),"'"&amp;VLOOKUP([Field],Columns[],4,0)&amp;"'",VLOOKUP([Field],Columns[],4,0))&amp;")",")")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$table-&gt;audit();</v>
      </c>
    </row>
    <row r="83" spans="1:11">
      <c r="A83" s="4" t="s">
        <v>765</v>
      </c>
      <c r="B83" s="4" t="s">
        <v>21</v>
      </c>
      <c r="C83" s="4" t="str">
        <f>VLOOKUP([Field],Columns[],2,0)&amp;"("</f>
        <v>bigIncrements(</v>
      </c>
      <c r="D83" s="4" t="str">
        <f>IF(VLOOKUP([Field],Columns[],3,0)&lt;&gt;"","'"&amp;VLOOKUP([Field],Columns[],3,0)&amp;"'","")</f>
        <v>'id'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$table-&gt;bigIncrements('id');</v>
      </c>
    </row>
    <row r="84" spans="1:11">
      <c r="A84" s="4" t="s">
        <v>765</v>
      </c>
      <c r="B84" s="4" t="s">
        <v>831</v>
      </c>
      <c r="C84" s="4" t="str">
        <f>VLOOKUP([Field],Columns[],2,0)&amp;"("</f>
        <v>foreignCascade(</v>
      </c>
      <c r="D84" s="4" t="str">
        <f>IF(VLOOKUP([Field],Columns[],3,0)&lt;&gt;"","'"&amp;VLOOKUP([Field],Columns[],3,0)&amp;"'","")</f>
        <v>'pricelist'</v>
      </c>
      <c r="E84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$table-&gt;foreignCascade('pricelist', 'pricelist');</v>
      </c>
    </row>
    <row r="85" spans="1:11">
      <c r="A85" s="4" t="s">
        <v>765</v>
      </c>
      <c r="B85" s="4" t="s">
        <v>832</v>
      </c>
      <c r="C85" s="4" t="str">
        <f>VLOOKUP([Field],Columns[],2,0)&amp;"("</f>
        <v>foreignCascade(</v>
      </c>
      <c r="D85" s="4" t="str">
        <f>IF(VLOOKUP([Field],Columns[],3,0)&lt;&gt;"","'"&amp;VLOOKUP([Field],Columns[],3,0)&amp;"'","")</f>
        <v>'product'</v>
      </c>
      <c r="E8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$table-&gt;foreignCascade('product', 'products');</v>
      </c>
    </row>
    <row r="86" spans="1:11">
      <c r="A86" s="4" t="s">
        <v>765</v>
      </c>
      <c r="B86" s="4" t="s">
        <v>834</v>
      </c>
      <c r="C86" s="4" t="str">
        <f>VLOOKUP([Field],Columns[],2,0)&amp;"("</f>
        <v>decimal(</v>
      </c>
      <c r="D86" s="4" t="str">
        <f>IF(VLOOKUP([Field],Columns[],3,0)&lt;&gt;"","'"&amp;VLOOKUP([Field],Columns[],3,0)&amp;"'","")</f>
        <v>'price'</v>
      </c>
      <c r="E86" s="7" t="str">
        <f>IF(VLOOKUP([Field],Columns[],4,0)&lt;&gt;0,", "&amp;IF(ISERR(SEARCH(",",VLOOKUP([Field],Columns[],4,0))),"'"&amp;VLOOKUP([Field],Columns[],4,0)&amp;"'",VLOOKUP([Field],Columns[],4,0))&amp;")",")")</f>
        <v>, 30,10)</v>
      </c>
      <c r="F86" s="4" t="str">
        <f>IF(VLOOKUP([Field],Columns[],5,0)=0,"","-&gt;"&amp;VLOOKUP([Field],Columns[],5,0))</f>
        <v>-&gt;default(0)</v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$table-&gt;decimal('price', 30,10)-&gt;default(0);</v>
      </c>
    </row>
    <row r="87" spans="1:11">
      <c r="A87" s="4" t="s">
        <v>765</v>
      </c>
      <c r="B87" s="4" t="s">
        <v>835</v>
      </c>
      <c r="C87" s="4" t="str">
        <f>VLOOKUP([Field],Columns[],2,0)&amp;"("</f>
        <v>decimal(</v>
      </c>
      <c r="D87" s="4" t="str">
        <f>IF(VLOOKUP([Field],Columns[],3,0)&lt;&gt;"","'"&amp;VLOOKUP([Field],Columns[],3,0)&amp;"'","")</f>
        <v>'price_min'</v>
      </c>
      <c r="E87" s="7" t="str">
        <f>IF(VLOOKUP([Field],Columns[],4,0)&lt;&gt;0,", "&amp;IF(ISERR(SEARCH(",",VLOOKUP([Field],Columns[],4,0))),"'"&amp;VLOOKUP([Field],Columns[],4,0)&amp;"'",VLOOKUP([Field],Columns[],4,0))&amp;")",")")</f>
        <v>, 30,10)</v>
      </c>
      <c r="F87" s="4" t="str">
        <f>IF(VLOOKUP([Field],Columns[],5,0)=0,"","-&gt;"&amp;VLOOKUP([Field],Columns[],5,0))</f>
        <v>-&gt;default(0)</v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$table-&gt;decimal('price_min', 30,10)-&gt;default(0);</v>
      </c>
    </row>
    <row r="88" spans="1:11">
      <c r="A88" s="4" t="s">
        <v>765</v>
      </c>
      <c r="B88" s="4" t="s">
        <v>836</v>
      </c>
      <c r="C88" s="4" t="str">
        <f>VLOOKUP([Field],Columns[],2,0)&amp;"("</f>
        <v>decimal(</v>
      </c>
      <c r="D88" s="4" t="str">
        <f>IF(VLOOKUP([Field],Columns[],3,0)&lt;&gt;"","'"&amp;VLOOKUP([Field],Columns[],3,0)&amp;"'","")</f>
        <v>'price_max'</v>
      </c>
      <c r="E88" s="7" t="str">
        <f>IF(VLOOKUP([Field],Columns[],4,0)&lt;&gt;0,", "&amp;IF(ISERR(SEARCH(",",VLOOKUP([Field],Columns[],4,0))),"'"&amp;VLOOKUP([Field],Columns[],4,0)&amp;"'",VLOOKUP([Field],Columns[],4,0))&amp;")",")")</f>
        <v>, 30,10)</v>
      </c>
      <c r="F88" s="4" t="str">
        <f>IF(VLOOKUP([Field],Columns[],5,0)=0,"","-&gt;"&amp;VLOOKUP([Field],Columns[],5,0))</f>
        <v>-&gt;default(0)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$table-&gt;decimal('price_max', 30,10)-&gt;default(0);</v>
      </c>
    </row>
    <row r="89" spans="1:11">
      <c r="A89" s="4" t="s">
        <v>765</v>
      </c>
      <c r="B89" s="4" t="s">
        <v>288</v>
      </c>
      <c r="C89" s="4" t="str">
        <f>VLOOKUP([Field],Columns[],2,0)&amp;"("</f>
        <v>audit(</v>
      </c>
      <c r="D89" s="4" t="str">
        <f>IF(VLOOKUP([Field],Columns[],3,0)&lt;&gt;"","'"&amp;VLOOKUP([Field],Columns[],3,0)&amp;"'","")</f>
        <v/>
      </c>
      <c r="E89" s="7" t="str">
        <f>IF(VLOOKUP([Field],Columns[],4,0)&lt;&gt;0,", "&amp;IF(ISERR(SEARCH(",",VLOOKUP([Field],Columns[],4,0))),"'"&amp;VLOOKUP([Field],Columns[],4,0)&amp;"'",VLOOKUP([Field],Columns[],4,0))&amp;")",")")</f>
        <v>)</v>
      </c>
      <c r="F89" s="4" t="str">
        <f>IF(VLOOKUP([Field],Columns[],5,0)=0,"","-&gt;"&amp;VLOOKUP([Field],Columns[],5,0))</f>
        <v/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$table-&gt;audit();</v>
      </c>
    </row>
    <row r="90" spans="1:11">
      <c r="A90" s="4" t="s">
        <v>848</v>
      </c>
      <c r="B90" s="4" t="s">
        <v>21</v>
      </c>
      <c r="C90" s="4" t="str">
        <f>VLOOKUP([Field],Columns[],2,0)&amp;"("</f>
        <v>bigIncrements(</v>
      </c>
      <c r="D90" s="4" t="str">
        <f>IF(VLOOKUP([Field],Columns[],3,0)&lt;&gt;"","'"&amp;VLOOKUP([Field],Columns[],3,0)&amp;"'","")</f>
        <v>'id'</v>
      </c>
      <c r="E90" s="7" t="str">
        <f>IF(VLOOKUP([Field],Columns[],4,0)&lt;&gt;0,", "&amp;IF(ISERR(SEARCH(",",VLOOKUP([Field],Columns[],4,0))),"'"&amp;VLOOKUP([Field],Columns[],4,0)&amp;"'",VLOOKUP([Field],Columns[],4,0))&amp;")",")")</f>
        <v>)</v>
      </c>
      <c r="F90" s="4" t="str">
        <f>IF(VLOOKUP([Field],Columns[],5,0)=0,"","-&gt;"&amp;VLOOKUP([Field],Columns[],5,0))</f>
        <v/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$table-&gt;bigIncrements('id');</v>
      </c>
    </row>
    <row r="91" spans="1:11">
      <c r="A91" s="4" t="s">
        <v>848</v>
      </c>
      <c r="B91" s="4" t="s">
        <v>23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'name'</v>
      </c>
      <c r="E91" s="7" t="str">
        <f>IF(VLOOKUP([Field],Columns[],4,0)&lt;&gt;0,", "&amp;IF(ISERR(SEARCH(",",VLOOKUP([Field],Columns[],4,0))),"'"&amp;VLOOKUP([Field],Columns[],4,0)&amp;"'",VLOOKUP([Field],Columns[],4,0))&amp;")",")")</f>
        <v>, '64')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$table-&gt;string('name', '64')-&gt;nullable()-&gt;index();</v>
      </c>
    </row>
    <row r="92" spans="1:11">
      <c r="A92" s="4" t="s">
        <v>848</v>
      </c>
      <c r="B92" s="4" t="s">
        <v>780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'status'</v>
      </c>
      <c r="E9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-&gt;default('Active')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3" spans="1:11">
      <c r="A93" s="4" t="s">
        <v>848</v>
      </c>
      <c r="B93" s="4" t="s">
        <v>288</v>
      </c>
      <c r="C93" s="4" t="str">
        <f>VLOOKUP([Field],Columns[],2,0)&amp;"("</f>
        <v>audit(</v>
      </c>
      <c r="D93" s="4" t="str">
        <f>IF(VLOOKUP([Field],Columns[],3,0)&lt;&gt;"","'"&amp;VLOOKUP([Field],Columns[],3,0)&amp;"'","")</f>
        <v/>
      </c>
      <c r="E93" s="7" t="str">
        <f>IF(VLOOKUP([Field],Columns[],4,0)&lt;&gt;0,", "&amp;IF(ISERR(SEARCH(",",VLOOKUP([Field],Columns[],4,0))),"'"&amp;VLOOKUP([Field],Columns[],4,0)&amp;"'",VLOOKUP([Field],Columns[],4,0))&amp;")",")")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$table-&gt;audit();</v>
      </c>
    </row>
    <row r="94" spans="1:11">
      <c r="A94" s="4" t="s">
        <v>855</v>
      </c>
      <c r="B94" s="4" t="s">
        <v>21</v>
      </c>
      <c r="C94" s="4" t="str">
        <f>VLOOKUP([Field],Columns[],2,0)&amp;"("</f>
        <v>bigIncrements(</v>
      </c>
      <c r="D94" s="4" t="str">
        <f>IF(VLOOKUP([Field],Columns[],3,0)&lt;&gt;"","'"&amp;VLOOKUP([Field],Columns[],3,0)&amp;"'","")</f>
        <v>'id'</v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$table-&gt;bigIncrements('id');</v>
      </c>
    </row>
    <row r="95" spans="1:11">
      <c r="A95" s="4" t="s">
        <v>855</v>
      </c>
      <c r="B95" s="4" t="s">
        <v>23</v>
      </c>
      <c r="C95" s="4" t="str">
        <f>VLOOKUP([Field],Columns[],2,0)&amp;"("</f>
        <v>string(</v>
      </c>
      <c r="D95" s="4" t="str">
        <f>IF(VLOOKUP([Field],Columns[],3,0)&lt;&gt;"","'"&amp;VLOOKUP([Field],Columns[],3,0)&amp;"'","")</f>
        <v>'name'</v>
      </c>
      <c r="E95" s="7" t="str">
        <f>IF(VLOOKUP([Field],Columns[],4,0)&lt;&gt;0,", "&amp;IF(ISERR(SEARCH(",",VLOOKUP([Field],Columns[],4,0))),"'"&amp;VLOOKUP([Field],Columns[],4,0)&amp;"'",VLOOKUP([Field],Columns[],4,0))&amp;")",")")</f>
        <v>, '64')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-&gt;index()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$table-&gt;string('name', '64')-&gt;nullable()-&gt;index();</v>
      </c>
    </row>
    <row r="96" spans="1:11">
      <c r="A96" s="4" t="s">
        <v>855</v>
      </c>
      <c r="B96" s="4" t="s">
        <v>780</v>
      </c>
      <c r="C96" s="4" t="str">
        <f>VLOOKUP([Field],Columns[],2,0)&amp;"("</f>
        <v>enum(</v>
      </c>
      <c r="D96" s="4" t="str">
        <f>IF(VLOOKUP([Field],Columns[],3,0)&lt;&gt;"","'"&amp;VLOOKUP([Field],Columns[],3,0)&amp;"'","")</f>
        <v>'status'</v>
      </c>
      <c r="E9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-&gt;default('Active')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4" t="s">
        <v>855</v>
      </c>
      <c r="B97" s="4" t="s">
        <v>288</v>
      </c>
      <c r="C97" s="4" t="str">
        <f>VLOOKUP([Field],Columns[],2,0)&amp;"("</f>
        <v>audit(</v>
      </c>
      <c r="D97" s="4" t="str">
        <f>IF(VLOOKUP([Field],Columns[],3,0)&lt;&gt;"","'"&amp;VLOOKUP([Field],Columns[],3,0)&amp;"'","")</f>
        <v/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$table-&gt;audit();</v>
      </c>
    </row>
    <row r="98" spans="1:11">
      <c r="A98" s="4" t="s">
        <v>766</v>
      </c>
      <c r="B98" s="4" t="s">
        <v>21</v>
      </c>
      <c r="C98" s="4" t="str">
        <f>VLOOKUP([Field],Columns[],2,0)&amp;"("</f>
        <v>bigIncrements(</v>
      </c>
      <c r="D98" s="4" t="str">
        <f>IF(VLOOKUP([Field],Columns[],3,0)&lt;&gt;"","'"&amp;VLOOKUP([Field],Columns[],3,0)&amp;"'","")</f>
        <v>'id'</v>
      </c>
      <c r="E98" s="7" t="str">
        <f>IF(VLOOKUP([Field],Columns[],4,0)&lt;&gt;0,", "&amp;IF(ISERR(SEARCH(",",VLOOKUP([Field],Columns[],4,0))),"'"&amp;VLOOKUP([Field],Columns[],4,0)&amp;"'",VLOOKUP([Field],Columns[],4,0))&amp;")",")")</f>
        <v>)</v>
      </c>
      <c r="F98" s="4" t="str">
        <f>IF(VLOOKUP([Field],Columns[],5,0)=0,"","-&gt;"&amp;VLOOKUP([Field],Columns[],5,0))</f>
        <v/>
      </c>
      <c r="G98" s="4" t="str">
        <f>IF(VLOOKUP([Field],Columns[],6,0)=0,"","-&gt;"&amp;VLOOKUP([Field],Columns[],6,0))</f>
        <v/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$table-&gt;bigIncrements('id');</v>
      </c>
    </row>
    <row r="99" spans="1:11">
      <c r="A99" s="4" t="s">
        <v>766</v>
      </c>
      <c r="B99" s="4" t="s">
        <v>840</v>
      </c>
      <c r="C99" s="4" t="str">
        <f>VLOOKUP([Field],Columns[],2,0)&amp;"("</f>
        <v>foreignNullable(</v>
      </c>
      <c r="D99" s="4" t="str">
        <f>IF(VLOOKUP([Field],Columns[],3,0)&lt;&gt;"","'"&amp;VLOOKUP([Field],Columns[],3,0)&amp;"'","")</f>
        <v>'store'</v>
      </c>
      <c r="E9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$table-&gt;foreignNullable('store', 'stores');</v>
      </c>
    </row>
    <row r="100" spans="1:11">
      <c r="A100" s="4" t="s">
        <v>766</v>
      </c>
      <c r="B100" s="4" t="s">
        <v>841</v>
      </c>
      <c r="C100" s="4" t="str">
        <f>VLOOKUP([Field],Columns[],2,0)&amp;"("</f>
        <v>foreignNullable(</v>
      </c>
      <c r="D100" s="4" t="str">
        <f>IF(VLOOKUP([Field],Columns[],3,0)&lt;&gt;"","'"&amp;VLOOKUP([Field],Columns[],3,0)&amp;"'","")</f>
        <v>'product'</v>
      </c>
      <c r="E10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$table-&gt;foreignNullable('product', 'products');</v>
      </c>
    </row>
    <row r="101" spans="1:11">
      <c r="A101" s="4" t="s">
        <v>766</v>
      </c>
      <c r="B101" s="4" t="s">
        <v>842</v>
      </c>
      <c r="C101" s="4" t="str">
        <f>VLOOKUP([Field],Columns[],2,0)&amp;"("</f>
        <v>enum(</v>
      </c>
      <c r="D101" s="4" t="str">
        <f>IF(VLOOKUP([Field],Columns[],3,0)&lt;&gt;"","'"&amp;VLOOKUP([Field],Columns[],3,0)&amp;"'","")</f>
        <v>'direction'</v>
      </c>
      <c r="E101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01" s="4" t="str">
        <f>IF(VLOOKUP([Field],Columns[],5,0)=0,"","-&gt;"&amp;VLOOKUP([Field],Columns[],5,0))</f>
        <v>-&gt;default('Out')</v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$table-&gt;enum('direction', ['Out','In'])-&gt;default('Out');</v>
      </c>
    </row>
    <row r="102" spans="1:11">
      <c r="A102" s="4" t="s">
        <v>766</v>
      </c>
      <c r="B102" s="4" t="s">
        <v>846</v>
      </c>
      <c r="C102" s="4" t="str">
        <f>VLOOKUP([Field],Columns[],2,0)&amp;"("</f>
        <v>decimal(</v>
      </c>
      <c r="D102" s="4" t="str">
        <f>IF(VLOOKUP([Field],Columns[],3,0)&lt;&gt;"","'"&amp;VLOOKUP([Field],Columns[],3,0)&amp;"'","")</f>
        <v>'quantity'</v>
      </c>
      <c r="E102" s="7" t="str">
        <f>IF(VLOOKUP([Field],Columns[],4,0)&lt;&gt;0,", "&amp;IF(ISERR(SEARCH(",",VLOOKUP([Field],Columns[],4,0))),"'"&amp;VLOOKUP([Field],Columns[],4,0)&amp;"'",VLOOKUP([Field],Columns[],4,0))&amp;")",")")</f>
        <v>, 30,10)</v>
      </c>
      <c r="F102" s="4" t="str">
        <f>IF(VLOOKUP([Field],Columns[],5,0)=0,"","-&gt;"&amp;VLOOKUP([Field],Columns[],5,0))</f>
        <v>-&gt;default(1)</v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$table-&gt;decimal('quantity', 30,10)-&gt;default(1);</v>
      </c>
    </row>
    <row r="103" spans="1:11">
      <c r="A103" s="4" t="s">
        <v>766</v>
      </c>
      <c r="B103" s="4" t="s">
        <v>886</v>
      </c>
      <c r="C103" s="4" t="str">
        <f>VLOOKUP([Field],Columns[],2,0)&amp;"("</f>
        <v>unsignedBigInteger(</v>
      </c>
      <c r="D103" s="4" t="str">
        <f>IF(VLOOKUP([Field],Columns[],3,0)&lt;&gt;"","'"&amp;VLOOKUP([Field],Columns[],3,0)&amp;"'","")</f>
        <v>'user'</v>
      </c>
      <c r="E103" s="7" t="str">
        <f>IF(VLOOKUP([Field],Columns[],4,0)&lt;&gt;0,", "&amp;IF(ISERR(SEARCH(",",VLOOKUP([Field],Columns[],4,0))),"'"&amp;VLOOKUP([Field],Columns[],4,0)&amp;"'",VLOOKUP([Field],Columns[],4,0))&amp;")",")")</f>
        <v>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$table-&gt;unsignedBigInteger('user')-&gt;nullable();</v>
      </c>
    </row>
    <row r="104" spans="1:11">
      <c r="A104" s="4" t="s">
        <v>766</v>
      </c>
      <c r="B104" s="4" t="s">
        <v>849</v>
      </c>
      <c r="C104" s="4" t="str">
        <f>VLOOKUP([Field],Columns[],2,0)&amp;"("</f>
        <v>foreignNullable(</v>
      </c>
      <c r="D104" s="4" t="str">
        <f>IF(VLOOKUP([Field],Columns[],3,0)&lt;&gt;"","'"&amp;VLOOKUP([Field],Columns[],3,0)&amp;"'","")</f>
        <v>'nature'</v>
      </c>
      <c r="E104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104" s="4" t="str">
        <f>IF(VLOOKUP([Field],Columns[],5,0)=0,"","-&gt;"&amp;VLOOKUP([Field],Columns[],5,0))</f>
        <v/>
      </c>
      <c r="G104" s="4" t="str">
        <f>IF(VLOOKUP([Field],Columns[],6,0)=0,"","-&gt;"&amp;VLOOKUP([Field],Columns[],6,0))</f>
        <v/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$table-&gt;foreignNullable('nature', 'product_transaction_natures');</v>
      </c>
    </row>
    <row r="105" spans="1:11">
      <c r="A105" s="4" t="s">
        <v>766</v>
      </c>
      <c r="B105" s="4" t="s">
        <v>851</v>
      </c>
      <c r="C105" s="4" t="str">
        <f>VLOOKUP([Field],Columns[],2,0)&amp;"("</f>
        <v>timestamp(</v>
      </c>
      <c r="D105" s="4" t="str">
        <f>IF(VLOOKUP([Field],Columns[],3,0)&lt;&gt;"","'"&amp;VLOOKUP([Field],Columns[],3,0)&amp;"'","")</f>
        <v>'date'</v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>-&gt;default(DB::raw('CURRENT_TIMESTAMP'))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$table-&gt;timestamp('date')-&gt;default(DB::raw('CURRENT_TIMESTAMP'));</v>
      </c>
    </row>
    <row r="106" spans="1:11">
      <c r="A106" s="4" t="s">
        <v>766</v>
      </c>
      <c r="B106" s="4" t="s">
        <v>856</v>
      </c>
      <c r="C106" s="4" t="str">
        <f>VLOOKUP([Field],Columns[],2,0)&amp;"("</f>
        <v>foreignNullable(</v>
      </c>
      <c r="D106" s="4" t="str">
        <f>IF(VLOOKUP([Field],Columns[],3,0)&lt;&gt;"","'"&amp;VLOOKUP([Field],Columns[],3,0)&amp;"'","")</f>
        <v>'type'</v>
      </c>
      <c r="E106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106" s="4" t="str">
        <f>IF(VLOOKUP([Field],Columns[],5,0)=0,"","-&gt;"&amp;VLOOKUP([Field],Columns[],5,0))</f>
        <v/>
      </c>
      <c r="G106" s="4" t="str">
        <f>IF(VLOOKUP([Field],Columns[],6,0)=0,"","-&gt;"&amp;VLOOKUP([Field],Columns[],6,0))</f>
        <v/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$table-&gt;foreignNullable('type', 'product_transaction_types');</v>
      </c>
    </row>
    <row r="107" spans="1:11">
      <c r="A107" s="4" t="s">
        <v>766</v>
      </c>
      <c r="B107" s="4" t="s">
        <v>780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'status'</v>
      </c>
      <c r="E10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-&gt;default('Active')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8" spans="1:11">
      <c r="A108" s="4" t="s">
        <v>766</v>
      </c>
      <c r="B108" s="4" t="s">
        <v>288</v>
      </c>
      <c r="C108" s="4" t="str">
        <f>VLOOKUP([Field],Columns[],2,0)&amp;"("</f>
        <v>audit(</v>
      </c>
      <c r="D108" s="4" t="str">
        <f>IF(VLOOKUP([Field],Columns[],3,0)&lt;&gt;"","'"&amp;VLOOKUP([Field],Columns[],3,0)&amp;"'","")</f>
        <v/>
      </c>
      <c r="E108" s="7" t="str">
        <f>IF(VLOOKUP([Field],Columns[],4,0)&lt;&gt;0,", "&amp;IF(ISERR(SEARCH(",",VLOOKUP([Field],Columns[],4,0))),"'"&amp;VLOOKUP([Field],Columns[],4,0)&amp;"'",VLOOKUP([Field],Columns[],4,0))&amp;")",")")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$table-&gt;audit();</v>
      </c>
    </row>
    <row r="109" spans="1:11">
      <c r="A109" s="4" t="s">
        <v>766</v>
      </c>
      <c r="B109" s="4" t="s">
        <v>887</v>
      </c>
      <c r="C109" s="4" t="str">
        <f>VLOOKUP([Field],Columns[],2,0)&amp;"("</f>
        <v>foreign(</v>
      </c>
      <c r="D109" s="4" t="str">
        <f>IF(VLOOKUP([Field],Columns[],3,0)&lt;&gt;"","'"&amp;VLOOKUP([Field],Columns[],3,0)&amp;"'","")</f>
        <v>'user'</v>
      </c>
      <c r="E109" s="7" t="str">
        <f>IF(VLOOKUP([Field],Columns[],4,0)&lt;&gt;0,", "&amp;IF(ISERR(SEARCH(",",VLOOKUP([Field],Columns[],4,0))),"'"&amp;VLOOKUP([Field],Columns[],4,0)&amp;"'",VLOOKUP([Field],Columns[],4,0))&amp;")",")")</f>
        <v>)</v>
      </c>
      <c r="F109" s="4" t="str">
        <f>IF(VLOOKUP([Field],Columns[],5,0)=0,"","-&gt;"&amp;VLOOKUP([Field],Columns[],5,0))</f>
        <v>-&gt;references('id')</v>
      </c>
      <c r="G109" s="4" t="str">
        <f>IF(VLOOKUP([Field],Columns[],6,0)=0,"","-&gt;"&amp;VLOOKUP([Field],Columns[],6,0))</f>
        <v>-&gt;on('users')</v>
      </c>
      <c r="H109" s="4" t="str">
        <f>IF(VLOOKUP([Field],Columns[],7,0)=0,"","-&gt;"&amp;VLOOKUP([Field],Columns[],7,0))</f>
        <v>-&gt;onUpdate('cascade')</v>
      </c>
      <c r="I109" s="4" t="str">
        <f>IF(VLOOKUP([Field],Columns[],8,0)=0,"","-&gt;"&amp;VLOOKUP([Field],Columns[],8,0))</f>
        <v>-&gt;onDelete('set null')</v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110" spans="1:11">
      <c r="A110" s="4" t="s">
        <v>767</v>
      </c>
      <c r="B110" s="4" t="s">
        <v>21</v>
      </c>
      <c r="C110" s="4" t="str">
        <f>VLOOKUP([Field],Columns[],2,0)&amp;"("</f>
        <v>bigIncrements(</v>
      </c>
      <c r="D110" s="4" t="str">
        <f>IF(VLOOKUP([Field],Columns[],3,0)&lt;&gt;"","'"&amp;VLOOKUP([Field],Columns[],3,0)&amp;"'","")</f>
        <v>'id'</v>
      </c>
      <c r="E110" s="7" t="str">
        <f>IF(VLOOKUP([Field],Columns[],4,0)&lt;&gt;0,", "&amp;IF(ISERR(SEARCH(",",VLOOKUP([Field],Columns[],4,0))),"'"&amp;VLOOKUP([Field],Columns[],4,0)&amp;"'",VLOOKUP([Field],Columns[],4,0))&amp;")",")")</f>
        <v>)</v>
      </c>
      <c r="F110" s="4" t="str">
        <f>IF(VLOOKUP([Field],Columns[],5,0)=0,"","-&gt;"&amp;VLOOKUP([Field],Columns[],5,0))</f>
        <v/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$table-&gt;bigIncrements('id');</v>
      </c>
    </row>
    <row r="111" spans="1:11">
      <c r="A111" s="4" t="s">
        <v>767</v>
      </c>
      <c r="B111" s="4" t="s">
        <v>857</v>
      </c>
      <c r="C111" s="4" t="str">
        <f>VLOOKUP([Field],Columns[],2,0)&amp;"("</f>
        <v>char(</v>
      </c>
      <c r="D111" s="4" t="str">
        <f>IF(VLOOKUP([Field],Columns[],3,0)&lt;&gt;"","'"&amp;VLOOKUP([Field],Columns[],3,0)&amp;"'","")</f>
        <v>'docno'</v>
      </c>
      <c r="E111" s="7" t="str">
        <f>IF(VLOOKUP([Field],Columns[],4,0)&lt;&gt;0,", "&amp;IF(ISERR(SEARCH(",",VLOOKUP([Field],Columns[],4,0))),"'"&amp;VLOOKUP([Field],Columns[],4,0)&amp;"'",VLOOKUP([Field],Columns[],4,0))&amp;")",")")</f>
        <v>, '20')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>-&gt;index()</v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$table-&gt;char('docno', '20')-&gt;nullable()-&gt;index();</v>
      </c>
    </row>
    <row r="112" spans="1:11">
      <c r="A112" s="4" t="s">
        <v>767</v>
      </c>
      <c r="B112" s="4" t="s">
        <v>858</v>
      </c>
      <c r="C112" s="4" t="str">
        <f>VLOOKUP([Field],Columns[],2,0)&amp;"("</f>
        <v>unsignedBigInteger(</v>
      </c>
      <c r="D112" s="4" t="str">
        <f>IF(VLOOKUP([Field],Columns[],3,0)&lt;&gt;"","'"&amp;VLOOKUP([Field],Columns[],3,0)&amp;"'","")</f>
        <v>'customer'</v>
      </c>
      <c r="E112" s="7" t="str">
        <f>IF(VLOOKUP([Field],Columns[],4,0)&lt;&gt;0,", "&amp;IF(ISERR(SEARCH(",",VLOOKUP([Field],Columns[],4,0))),"'"&amp;VLOOKUP([Field],Columns[],4,0)&amp;"'",VLOOKUP([Field],Columns[],4,0))&amp;")",")")</f>
        <v>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>-&gt;index()</v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$table-&gt;unsignedBigInteger('customer')-&gt;nullable()-&gt;index();</v>
      </c>
    </row>
    <row r="113" spans="1:11">
      <c r="A113" s="4" t="s">
        <v>767</v>
      </c>
      <c r="B113" s="4" t="s">
        <v>859</v>
      </c>
      <c r="C113" s="4" t="str">
        <f>VLOOKUP([Field],Columns[],2,0)&amp;"("</f>
        <v>unsignedBigInteger(</v>
      </c>
      <c r="D113" s="4" t="str">
        <f>IF(VLOOKUP([Field],Columns[],3,0)&lt;&gt;"","'"&amp;VLOOKUP([Field],Columns[],3,0)&amp;"'","")</f>
        <v>'executive'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>-&gt;index()</v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$table-&gt;unsignedBigInteger('executive')-&gt;nullable()-&gt;index();</v>
      </c>
    </row>
    <row r="114" spans="1:11">
      <c r="A114" s="4" t="s">
        <v>767</v>
      </c>
      <c r="B114" s="4" t="s">
        <v>780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767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767</v>
      </c>
      <c r="B116" s="4" t="s">
        <v>866</v>
      </c>
      <c r="C116" s="4" t="str">
        <f>VLOOKUP([Field],Columns[],2,0)&amp;"("</f>
        <v>foreign(</v>
      </c>
      <c r="D116" s="4" t="str">
        <f>IF(VLOOKUP([Field],Columns[],3,0)&lt;&gt;"","'"&amp;VLOOKUP([Field],Columns[],3,0)&amp;"'","")</f>
        <v>'customer'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>-&gt;references('id')</v>
      </c>
      <c r="G116" s="4" t="str">
        <f>IF(VLOOKUP([Field],Columns[],6,0)=0,"","-&gt;"&amp;VLOOKUP([Field],Columns[],6,0))</f>
        <v>-&gt;on('users')</v>
      </c>
      <c r="H116" s="4" t="str">
        <f>IF(VLOOKUP([Field],Columns[],7,0)=0,"","-&gt;"&amp;VLOOKUP([Field],Columns[],7,0))</f>
        <v>-&gt;onUpdate('cascade')</v>
      </c>
      <c r="I116" s="4" t="str">
        <f>IF(VLOOKUP([Field],Columns[],8,0)=0,"","-&gt;"&amp;VLOOKUP([Field],Columns[],8,0))</f>
        <v>-&gt;onDelete('set null')</v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$table-&gt;foreign('customer')-&gt;references('id')-&gt;on('users')-&gt;onUpdate('cascade')-&gt;onDelete('set null');</v>
      </c>
    </row>
    <row r="117" spans="1:11">
      <c r="A117" s="4" t="s">
        <v>767</v>
      </c>
      <c r="B117" s="4" t="s">
        <v>867</v>
      </c>
      <c r="C117" s="4" t="str">
        <f>VLOOKUP([Field],Columns[],2,0)&amp;"("</f>
        <v>foreign(</v>
      </c>
      <c r="D117" s="4" t="str">
        <f>IF(VLOOKUP([Field],Columns[],3,0)&lt;&gt;"","'"&amp;VLOOKUP([Field],Columns[],3,0)&amp;"'","")</f>
        <v>'executive'</v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>-&gt;references('id')</v>
      </c>
      <c r="G117" s="4" t="str">
        <f>IF(VLOOKUP([Field],Columns[],6,0)=0,"","-&gt;"&amp;VLOOKUP([Field],Columns[],6,0))</f>
        <v>-&gt;on('users')</v>
      </c>
      <c r="H117" s="4" t="str">
        <f>IF(VLOOKUP([Field],Columns[],7,0)=0,"","-&gt;"&amp;VLOOKUP([Field],Columns[],7,0))</f>
        <v>-&gt;onUpdate('cascade')</v>
      </c>
      <c r="I117" s="4" t="str">
        <f>IF(VLOOKUP([Field],Columns[],8,0)=0,"","-&gt;"&amp;VLOOKUP([Field],Columns[],8,0))</f>
        <v>-&gt;onDelete('set null')</v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118" spans="1:11">
      <c r="A118" s="4" t="s">
        <v>768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768</v>
      </c>
      <c r="B119" s="4" t="s">
        <v>860</v>
      </c>
      <c r="C119" s="4" t="str">
        <f>VLOOKUP([Field],Columns[],2,0)&amp;"("</f>
        <v>foreignCascade(</v>
      </c>
      <c r="D119" s="4" t="str">
        <f>IF(VLOOKUP([Field],Columns[],3,0)&lt;&gt;"","'"&amp;VLOOKUP([Field],Columns[],3,0)&amp;"'","")</f>
        <v>'sales'</v>
      </c>
      <c r="E119" s="7" t="str">
        <f>IF(VLOOKUP([Field],Columns[],4,0)&lt;&gt;0,", "&amp;IF(ISERR(SEARCH(",",VLOOKUP([Field],Columns[],4,0))),"'"&amp;VLOOKUP([Field],Columns[],4,0)&amp;"'",VLOOKUP([Field],Columns[],4,0))&amp;")",")")</f>
        <v>, 'sales')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$table-&gt;foreignCascade('sales', 'sales');</v>
      </c>
    </row>
    <row r="120" spans="1:11">
      <c r="A120" s="4" t="s">
        <v>768</v>
      </c>
      <c r="B120" s="4" t="s">
        <v>861</v>
      </c>
      <c r="C120" s="4" t="str">
        <f>VLOOKUP([Field],Columns[],2,0)&amp;"("</f>
        <v>foreignCascade(</v>
      </c>
      <c r="D120" s="4" t="str">
        <f>IF(VLOOKUP([Field],Columns[],3,0)&lt;&gt;"","'"&amp;VLOOKUP([Field],Columns[],3,0)&amp;"'","")</f>
        <v>'spt'</v>
      </c>
      <c r="E120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$table-&gt;foreignCascade('spt', 'store_product_transactions');</v>
      </c>
    </row>
    <row r="121" spans="1:11">
      <c r="A121" s="4" t="s">
        <v>768</v>
      </c>
      <c r="B121" s="4" t="s">
        <v>834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'price'</v>
      </c>
      <c r="E121" s="7" t="str">
        <f>IF(VLOOKUP([Field],Columns[],4,0)&lt;&gt;0,", "&amp;IF(ISERR(SEARCH(",",VLOOKUP([Field],Columns[],4,0))),"'"&amp;VLOOKUP([Field],Columns[],4,0)&amp;"'",VLOOKUP([Field],Columns[],4,0))&amp;")",")")</f>
        <v>, 30,10)</v>
      </c>
      <c r="F121" s="4" t="str">
        <f>IF(VLOOKUP([Field],Columns[],5,0)=0,"","-&gt;"&amp;VLOOKUP([Field],Columns[],5,0))</f>
        <v>-&gt;default(0)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$table-&gt;decimal('price', 30,10)-&gt;default(0);</v>
      </c>
    </row>
    <row r="122" spans="1:11">
      <c r="A122" s="4" t="s">
        <v>768</v>
      </c>
      <c r="B122" s="4" t="s">
        <v>288</v>
      </c>
      <c r="C122" s="4" t="str">
        <f>VLOOKUP([Field],Columns[],2,0)&amp;"("</f>
        <v>audit(</v>
      </c>
      <c r="D122" s="4" t="str">
        <f>IF(VLOOKUP([Field],Columns[],3,0)&lt;&gt;"","'"&amp;VLOOKUP([Field],Columns[],3,0)&amp;"'","")</f>
        <v/>
      </c>
      <c r="E122" s="7" t="str">
        <f>IF(VLOOKUP([Field],Columns[],4,0)&lt;&gt;0,", "&amp;IF(ISERR(SEARCH(",",VLOOKUP([Field],Columns[],4,0))),"'"&amp;VLOOKUP([Field],Columns[],4,0)&amp;"'",VLOOKUP([Field],Columns[],4,0))&amp;")",")")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$table-&gt;audit();</v>
      </c>
    </row>
    <row r="123" spans="1:11">
      <c r="A123" s="4" t="s">
        <v>769</v>
      </c>
      <c r="B123" s="4" t="s">
        <v>21</v>
      </c>
      <c r="C123" s="4" t="str">
        <f>VLOOKUP([Field],Columns[],2,0)&amp;"("</f>
        <v>bigIncrements(</v>
      </c>
      <c r="D123" s="4" t="str">
        <f>IF(VLOOKUP([Field],Columns[],3,0)&lt;&gt;"","'"&amp;VLOOKUP([Field],Columns[],3,0)&amp;"'","")</f>
        <v>'id'</v>
      </c>
      <c r="E123" s="7" t="str">
        <f>IF(VLOOKUP([Field],Columns[],4,0)&lt;&gt;0,", "&amp;IF(ISERR(SEARCH(",",VLOOKUP([Field],Columns[],4,0))),"'"&amp;VLOOKUP([Field],Columns[],4,0)&amp;"'",VLOOKUP([Field],Columns[],4,0))&amp;")",")")</f>
        <v>)</v>
      </c>
      <c r="F123" s="4" t="str">
        <f>IF(VLOOKUP([Field],Columns[],5,0)=0,"","-&gt;"&amp;VLOOKUP([Field],Columns[],5,0))</f>
        <v/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$table-&gt;bigIncrements('id');</v>
      </c>
    </row>
    <row r="124" spans="1:11">
      <c r="A124" s="4" t="s">
        <v>769</v>
      </c>
      <c r="B124" s="4" t="s">
        <v>796</v>
      </c>
      <c r="C124" s="4" t="str">
        <f>VLOOKUP([Field],Columns[],2,0)&amp;"("</f>
        <v>foreignCascade(</v>
      </c>
      <c r="D124" s="4" t="str">
        <f>IF(VLOOKUP([Field],Columns[],3,0)&lt;&gt;"","'"&amp;VLOOKUP([Field],Columns[],3,0)&amp;"'","")</f>
        <v>'store'</v>
      </c>
      <c r="E12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24" s="4" t="str">
        <f>IF(VLOOKUP([Field],Columns[],5,0)=0,"","-&gt;"&amp;VLOOKUP([Field],Columns[],5,0))</f>
        <v/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$table-&gt;foreignCascade('store', 'stores');</v>
      </c>
    </row>
    <row r="125" spans="1:11">
      <c r="A125" s="4" t="s">
        <v>769</v>
      </c>
      <c r="B125" s="4" t="s">
        <v>851</v>
      </c>
      <c r="C125" s="4" t="str">
        <f>VLOOKUP([Field],Columns[],2,0)&amp;"("</f>
        <v>timestamp(</v>
      </c>
      <c r="D125" s="4" t="str">
        <f>IF(VLOOKUP([Field],Columns[],3,0)&lt;&gt;"","'"&amp;VLOOKUP([Field],Columns[],3,0)&amp;"'","")</f>
        <v>'date'</v>
      </c>
      <c r="E125" s="7" t="str">
        <f>IF(VLOOKUP([Field],Columns[],4,0)&lt;&gt;0,", "&amp;IF(ISERR(SEARCH(",",VLOOKUP([Field],Columns[],4,0))),"'"&amp;VLOOKUP([Field],Columns[],4,0)&amp;"'",VLOOKUP([Field],Columns[],4,0))&amp;")",")")</f>
        <v>)</v>
      </c>
      <c r="F125" s="4" t="str">
        <f>IF(VLOOKUP([Field],Columns[],5,0)=0,"","-&gt;"&amp;VLOOKUP([Field],Columns[],5,0))</f>
        <v>-&gt;default(DB::raw('CURRENT_TIMESTAMP'))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$table-&gt;timestamp('date')-&gt;default(DB::raw('CURRENT_TIMESTAMP'));</v>
      </c>
    </row>
    <row r="126" spans="1:11">
      <c r="A126" s="4" t="s">
        <v>769</v>
      </c>
      <c r="B126" s="4" t="s">
        <v>788</v>
      </c>
      <c r="C126" s="4" t="str">
        <f>VLOOKUP([Field],Columns[],2,0)&amp;"("</f>
        <v>unsignedBigInteger(</v>
      </c>
      <c r="D126" s="4" t="str">
        <f>IF(VLOOKUP([Field],Columns[],3,0)&lt;&gt;"","'"&amp;VLOOKUP([Field],Columns[],3,0)&amp;"'","")</f>
        <v>'user'</v>
      </c>
      <c r="E126" s="7" t="str">
        <f>IF(VLOOKUP([Field],Columns[],4,0)&lt;&gt;0,", "&amp;IF(ISERR(SEARCH(",",VLOOKUP([Field],Columns[],4,0))),"'"&amp;VLOOKUP([Field],Columns[],4,0)&amp;"'",VLOOKUP([Field],Columns[],4,0))&amp;")",")")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$table-&gt;unsignedBigInteger('user');</v>
      </c>
    </row>
    <row r="127" spans="1:11">
      <c r="A127" s="4" t="s">
        <v>769</v>
      </c>
      <c r="B127" s="4" t="s">
        <v>288</v>
      </c>
      <c r="C127" s="4" t="str">
        <f>VLOOKUP([Field],Columns[],2,0)&amp;"("</f>
        <v>audit(</v>
      </c>
      <c r="D127" s="4" t="str">
        <f>IF(VLOOKUP([Field],Columns[],3,0)&lt;&gt;"","'"&amp;VLOOKUP([Field],Columns[],3,0)&amp;"'","")</f>
        <v/>
      </c>
      <c r="E127" s="7" t="str">
        <f>IF(VLOOKUP([Field],Columns[],4,0)&lt;&gt;0,", "&amp;IF(ISERR(SEARCH(",",VLOOKUP([Field],Columns[],4,0))),"'"&amp;VLOOKUP([Field],Columns[],4,0)&amp;"'",VLOOKUP([Field],Columns[],4,0))&amp;")",")")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$table-&gt;audit();</v>
      </c>
    </row>
    <row r="128" spans="1:11">
      <c r="A128" s="4" t="s">
        <v>769</v>
      </c>
      <c r="B128" s="4" t="s">
        <v>797</v>
      </c>
      <c r="C128" s="4" t="str">
        <f>VLOOKUP([Field],Columns[],2,0)&amp;"("</f>
        <v>foreign(</v>
      </c>
      <c r="D128" s="4" t="str">
        <f>IF(VLOOKUP([Field],Columns[],3,0)&lt;&gt;"","'"&amp;VLOOKUP([Field],Columns[],3,0)&amp;"'","")</f>
        <v>'user'</v>
      </c>
      <c r="E128" s="7" t="str">
        <f>IF(VLOOKUP([Field],Columns[],4,0)&lt;&gt;0,", "&amp;IF(ISERR(SEARCH(",",VLOOKUP([Field],Columns[],4,0))),"'"&amp;VLOOKUP([Field],Columns[],4,0)&amp;"'",VLOOKUP([Field],Columns[],4,0))&amp;")",")")</f>
        <v>)</v>
      </c>
      <c r="F128" s="4" t="str">
        <f>IF(VLOOKUP([Field],Columns[],5,0)=0,"","-&gt;"&amp;VLOOKUP([Field],Columns[],5,0))</f>
        <v>-&gt;references('id')</v>
      </c>
      <c r="G128" s="4" t="str">
        <f>IF(VLOOKUP([Field],Columns[],6,0)=0,"","-&gt;"&amp;VLOOKUP([Field],Columns[],6,0))</f>
        <v>-&gt;on('users')</v>
      </c>
      <c r="H128" s="4" t="str">
        <f>IF(VLOOKUP([Field],Columns[],7,0)=0,"","-&gt;"&amp;VLOOKUP([Field],Columns[],7,0))</f>
        <v>-&gt;onUpdate('cascade')</v>
      </c>
      <c r="I128" s="4" t="str">
        <f>IF(VLOOKUP([Field],Columns[],8,0)=0,"","-&gt;"&amp;VLOOKUP([Field],Columns[],8,0))</f>
        <v>-&gt;onDelete('cascade')</v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29" spans="1:11">
      <c r="A129" s="4" t="s">
        <v>770</v>
      </c>
      <c r="B129" s="4" t="s">
        <v>21</v>
      </c>
      <c r="C129" s="4" t="str">
        <f>VLOOKUP([Field],Columns[],2,0)&amp;"("</f>
        <v>bigIncrements(</v>
      </c>
      <c r="D129" s="4" t="str">
        <f>IF(VLOOKUP([Field],Columns[],3,0)&lt;&gt;"","'"&amp;VLOOKUP([Field],Columns[],3,0)&amp;"'","")</f>
        <v>'id'</v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/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$table-&gt;bigIncrements('id');</v>
      </c>
    </row>
    <row r="130" spans="1:11">
      <c r="A130" s="4" t="s">
        <v>770</v>
      </c>
      <c r="B130" s="4" t="s">
        <v>862</v>
      </c>
      <c r="C130" s="4" t="str">
        <f>VLOOKUP([Field],Columns[],2,0)&amp;"("</f>
        <v>foreignCascade(</v>
      </c>
      <c r="D130" s="4" t="str">
        <f>IF(VLOOKUP([Field],Columns[],3,0)&lt;&gt;"","'"&amp;VLOOKUP([Field],Columns[],3,0)&amp;"'","")</f>
        <v>'storeload'</v>
      </c>
      <c r="E130" s="7" t="str">
        <f>IF(VLOOKUP([Field],Columns[],4,0)&lt;&gt;0,", "&amp;IF(ISERR(SEARCH(",",VLOOKUP([Field],Columns[],4,0))),"'"&amp;VLOOKUP([Field],Columns[],4,0)&amp;"'",VLOOKUP([Field],Columns[],4,0))&amp;")",")")</f>
        <v>, 'storeload')</v>
      </c>
      <c r="F130" s="4" t="str">
        <f>IF(VLOOKUP([Field],Columns[],5,0)=0,"","-&gt;"&amp;VLOOKUP([Field],Columns[],5,0))</f>
        <v/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$table-&gt;foreignCascade('storeload', 'storeload');</v>
      </c>
    </row>
    <row r="131" spans="1:11">
      <c r="A131" s="4" t="s">
        <v>770</v>
      </c>
      <c r="B131" s="4" t="s">
        <v>861</v>
      </c>
      <c r="C131" s="4" t="str">
        <f>VLOOKUP([Field],Columns[],2,0)&amp;"("</f>
        <v>foreignCascade(</v>
      </c>
      <c r="D131" s="4" t="str">
        <f>IF(VLOOKUP([Field],Columns[],3,0)&lt;&gt;"","'"&amp;VLOOKUP([Field],Columns[],3,0)&amp;"'","")</f>
        <v>'spt'</v>
      </c>
      <c r="E131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31" s="4" t="str">
        <f>IF(VLOOKUP([Field],Columns[],5,0)=0,"","-&gt;"&amp;VLOOKUP([Field],Columns[],5,0))</f>
        <v/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$table-&gt;foreignCascade('spt', 'store_product_transactions');</v>
      </c>
    </row>
    <row r="132" spans="1:11">
      <c r="A132" s="4" t="s">
        <v>770</v>
      </c>
      <c r="B132" s="4" t="s">
        <v>863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'verified'</v>
      </c>
      <c r="E132" s="7" t="str">
        <f>IF(VLOOKUP([Field],Columns[],4,0)&lt;&gt;0,", "&amp;IF(ISERR(SEARCH(",",VLOOKUP([Field],Columns[],4,0))),"'"&amp;VLOOKUP([Field],Columns[],4,0)&amp;"'",VLOOKUP([Field],Columns[],4,0))&amp;")",")")</f>
        <v>, [0,1])</v>
      </c>
      <c r="F132" s="4" t="str">
        <f>IF(VLOOKUP([Field],Columns[],5,0)=0,"","-&gt;"&amp;VLOOKUP([Field],Columns[],5,0))</f>
        <v>-&gt;default(0)</v>
      </c>
      <c r="G132" s="4" t="str">
        <f>IF(VLOOKUP([Field],Columns[],6,0)=0,"","-&gt;"&amp;VLOOKUP([Field],Columns[],6,0))</f>
        <v>-&gt;index()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$table-&gt;enum('verified', [0,1])-&gt;default(0)-&gt;index();</v>
      </c>
    </row>
    <row r="133" spans="1:11">
      <c r="A133" s="4" t="s">
        <v>770</v>
      </c>
      <c r="B133" s="4" t="s">
        <v>865</v>
      </c>
      <c r="C133" s="4" t="str">
        <f>VLOOKUP([Field],Columns[],2,0)&amp;"("</f>
        <v>unsignedBigInteger(</v>
      </c>
      <c r="D133" s="4" t="str">
        <f>IF(VLOOKUP([Field],Columns[],3,0)&lt;&gt;"","'"&amp;VLOOKUP([Field],Columns[],3,0)&amp;"'","")</f>
        <v>'verified_user'</v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$table-&gt;unsignedBigInteger('verified_user')-&gt;nullable();</v>
      </c>
    </row>
    <row r="134" spans="1:11">
      <c r="A134" s="4" t="s">
        <v>770</v>
      </c>
      <c r="B134" s="4" t="s">
        <v>288</v>
      </c>
      <c r="C134" s="4" t="str">
        <f>VLOOKUP([Field],Columns[],2,0)&amp;"("</f>
        <v>audit(</v>
      </c>
      <c r="D134" s="4" t="str">
        <f>IF(VLOOKUP([Field],Columns[],3,0)&lt;&gt;"","'"&amp;VLOOKUP([Field],Columns[],3,0)&amp;"'","")</f>
        <v/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$table-&gt;audit();</v>
      </c>
    </row>
    <row r="135" spans="1:11">
      <c r="A135" s="4" t="s">
        <v>770</v>
      </c>
      <c r="B135" s="4" t="s">
        <v>868</v>
      </c>
      <c r="C135" s="4" t="str">
        <f>VLOOKUP([Field],Columns[],2,0)&amp;"("</f>
        <v>foreign(</v>
      </c>
      <c r="D135" s="4" t="str">
        <f>IF(VLOOKUP([Field],Columns[],3,0)&lt;&gt;"","'"&amp;VLOOKUP([Field],Columns[],3,0)&amp;"'","")</f>
        <v>'verified_user'</v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>-&gt;references('id')</v>
      </c>
      <c r="G135" s="4" t="str">
        <f>IF(VLOOKUP([Field],Columns[],6,0)=0,"","-&gt;"&amp;VLOOKUP([Field],Columns[],6,0))</f>
        <v>-&gt;on('users')</v>
      </c>
      <c r="H135" s="4" t="str">
        <f>IF(VLOOKUP([Field],Columns[],7,0)=0,"","-&gt;"&amp;VLOOKUP([Field],Columns[],7,0))</f>
        <v>-&gt;onUpdate('cascade')</v>
      </c>
      <c r="I135" s="4" t="str">
        <f>IF(VLOOKUP([Field],Columns[],8,0)=0,"","-&gt;"&amp;VLOOKUP([Field],Columns[],8,0))</f>
        <v>-&gt;onDelete('set null')</v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$table-&gt;foreign('verified_user')-&gt;references('id')-&gt;on('users')-&gt;onUpdate('cascade')-&gt;onDelete('set null');</v>
      </c>
    </row>
    <row r="136" spans="1:11">
      <c r="A136" s="4" t="s">
        <v>771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771</v>
      </c>
      <c r="B137" s="4" t="s">
        <v>796</v>
      </c>
      <c r="C137" s="4" t="str">
        <f>VLOOKUP([Field],Columns[],2,0)&amp;"("</f>
        <v>foreignCascade(</v>
      </c>
      <c r="D137" s="4" t="str">
        <f>IF(VLOOKUP([Field],Columns[],3,0)&lt;&gt;"","'"&amp;VLOOKUP([Field],Columns[],3,0)&amp;"'","")</f>
        <v>'store'</v>
      </c>
      <c r="E13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$table-&gt;foreignCascade('store', 'stores');</v>
      </c>
    </row>
    <row r="138" spans="1:11">
      <c r="A138" s="4" t="s">
        <v>771</v>
      </c>
      <c r="B138" s="4" t="s">
        <v>851</v>
      </c>
      <c r="C138" s="4" t="str">
        <f>VLOOKUP([Field],Columns[],2,0)&amp;"("</f>
        <v>timestamp(</v>
      </c>
      <c r="D138" s="4" t="str">
        <f>IF(VLOOKUP([Field],Columns[],3,0)&lt;&gt;"","'"&amp;VLOOKUP([Field],Columns[],3,0)&amp;"'","")</f>
        <v>'date'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-&gt;default(DB::raw('CURRENT_TIMESTAMP'))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$table-&gt;timestamp('date')-&gt;default(DB::raw('CURRENT_TIMESTAMP'));</v>
      </c>
    </row>
    <row r="139" spans="1:11">
      <c r="A139" s="4" t="s">
        <v>771</v>
      </c>
      <c r="B139" s="4" t="s">
        <v>788</v>
      </c>
      <c r="C139" s="4" t="str">
        <f>VLOOKUP([Field],Columns[],2,0)&amp;"("</f>
        <v>unsignedBigInteger(</v>
      </c>
      <c r="D139" s="4" t="str">
        <f>IF(VLOOKUP([Field],Columns[],3,0)&lt;&gt;"","'"&amp;VLOOKUP([Field],Columns[],3,0)&amp;"'","")</f>
        <v>'user'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$table-&gt;unsignedBigInteger('user');</v>
      </c>
    </row>
    <row r="140" spans="1:11">
      <c r="A140" s="4" t="s">
        <v>771</v>
      </c>
      <c r="B140" s="4" t="s">
        <v>288</v>
      </c>
      <c r="C140" s="4" t="str">
        <f>VLOOKUP([Field],Columns[],2,0)&amp;"("</f>
        <v>audit(</v>
      </c>
      <c r="D140" s="4" t="str">
        <f>IF(VLOOKUP([Field],Columns[],3,0)&lt;&gt;"","'"&amp;VLOOKUP([Field],Columns[],3,0)&amp;"'","")</f>
        <v/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/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$table-&gt;audit();</v>
      </c>
    </row>
    <row r="141" spans="1:11">
      <c r="A141" s="4" t="s">
        <v>771</v>
      </c>
      <c r="B141" s="4" t="s">
        <v>797</v>
      </c>
      <c r="C141" s="4" t="str">
        <f>VLOOKUP([Field],Columns[],2,0)&amp;"("</f>
        <v>foreign(</v>
      </c>
      <c r="D141" s="4" t="str">
        <f>IF(VLOOKUP([Field],Columns[],3,0)&lt;&gt;"","'"&amp;VLOOKUP([Field],Columns[],3,0)&amp;"'","")</f>
        <v>'user'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-&gt;references('id')</v>
      </c>
      <c r="G141" s="4" t="str">
        <f>IF(VLOOKUP([Field],Columns[],6,0)=0,"","-&gt;"&amp;VLOOKUP([Field],Columns[],6,0))</f>
        <v>-&gt;on('users')</v>
      </c>
      <c r="H141" s="4" t="str">
        <f>IF(VLOOKUP([Field],Columns[],7,0)=0,"","-&gt;"&amp;VLOOKUP([Field],Columns[],7,0))</f>
        <v>-&gt;onUpdate('cascade')</v>
      </c>
      <c r="I141" s="4" t="str">
        <f>IF(VLOOKUP([Field],Columns[],8,0)=0,"","-&gt;"&amp;VLOOKUP([Field],Columns[],8,0))</f>
        <v>-&gt;onDelete('cascade')</v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2" spans="1:11">
      <c r="A142" s="4" t="s">
        <v>772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4" t="s">
        <v>772</v>
      </c>
      <c r="B143" s="4" t="s">
        <v>869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'storeunload'</v>
      </c>
      <c r="E143" s="7" t="str">
        <f>IF(VLOOKUP([Field],Columns[],4,0)&lt;&gt;0,", "&amp;IF(ISERR(SEARCH(",",VLOOKUP([Field],Columns[],4,0))),"'"&amp;VLOOKUP([Field],Columns[],4,0)&amp;"'",VLOOKUP([Field],Columns[],4,0))&amp;")",")")</f>
        <v>, 'storeunload')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$table-&gt;foreignCascade('storeunload', 'storeunload');</v>
      </c>
    </row>
    <row r="144" spans="1:11">
      <c r="A144" s="4" t="s">
        <v>772</v>
      </c>
      <c r="B144" s="4" t="s">
        <v>861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'spt'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$table-&gt;foreignCascade('spt', 'store_product_transactions');</v>
      </c>
    </row>
    <row r="145" spans="1:11">
      <c r="A145" s="4" t="s">
        <v>772</v>
      </c>
      <c r="B145" s="4" t="s">
        <v>288</v>
      </c>
      <c r="C145" s="4" t="str">
        <f>VLOOKUP([Field],Columns[],2,0)&amp;"("</f>
        <v>audit(</v>
      </c>
      <c r="D145" s="4" t="str">
        <f>IF(VLOOKUP([Field],Columns[],3,0)&lt;&gt;"","'"&amp;VLOOKUP([Field],Columns[],3,0)&amp;"'","")</f>
        <v/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$table-&gt;audit();</v>
      </c>
    </row>
    <row r="146" spans="1:11">
      <c r="A146" s="4" t="s">
        <v>877</v>
      </c>
      <c r="B146" s="4" t="s">
        <v>21</v>
      </c>
      <c r="C146" s="4" t="str">
        <f>VLOOKUP([Field],Columns[],2,0)&amp;"("</f>
        <v>bigIncrements(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$table-&gt;bigIncrements('id');</v>
      </c>
    </row>
    <row r="147" spans="1:11">
      <c r="A147" s="4" t="s">
        <v>877</v>
      </c>
      <c r="B147" s="4" t="s">
        <v>859</v>
      </c>
      <c r="C147" s="4" t="str">
        <f>VLOOKUP([Field],Columns[],2,0)&amp;"("</f>
        <v>unsignedBigInteger(</v>
      </c>
      <c r="D147" s="4" t="str">
        <f>IF(VLOOKUP([Field],Columns[],3,0)&lt;&gt;"","'"&amp;VLOOKUP([Field],Columns[],3,0)&amp;"'","")</f>
        <v>'executive'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-&gt;nullable()</v>
      </c>
      <c r="G147" s="4" t="str">
        <f>IF(VLOOKUP([Field],Columns[],6,0)=0,"","-&gt;"&amp;VLOOKUP([Field],Columns[],6,0))</f>
        <v>-&gt;index()</v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$table-&gt;unsignedBigInteger('executive')-&gt;nullable()-&gt;index();</v>
      </c>
    </row>
    <row r="148" spans="1:11">
      <c r="A148" s="4" t="s">
        <v>877</v>
      </c>
      <c r="B148" s="4" t="s">
        <v>878</v>
      </c>
      <c r="C148" s="4" t="str">
        <f>VLOOKUP([Field],Columns[],2,0)&amp;"("</f>
        <v>char(</v>
      </c>
      <c r="D148" s="4" t="str">
        <f>IF(VLOOKUP([Field],Columns[],3,0)&lt;&gt;"","'"&amp;VLOOKUP([Field],Columns[],3,0)&amp;"'","")</f>
        <v>'fncode'</v>
      </c>
      <c r="E148" s="7" t="str">
        <f>IF(VLOOKUP([Field],Columns[],4,0)&lt;&gt;0,", "&amp;IF(ISERR(SEARCH(",",VLOOKUP([Field],Columns[],4,0))),"'"&amp;VLOOKUP([Field],Columns[],4,0)&amp;"'",VLOOKUP([Field],Columns[],4,0))&amp;")",")")</f>
        <v>, '15')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>-&gt;index()</v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$table-&gt;char('fncode', '15')-&gt;nullable()-&gt;index();</v>
      </c>
    </row>
    <row r="149" spans="1:11">
      <c r="A149" s="4" t="s">
        <v>877</v>
      </c>
      <c r="B149" s="4" t="s">
        <v>883</v>
      </c>
      <c r="C149" s="4" t="str">
        <f>VLOOKUP([Field],Columns[],2,0)&amp;"("</f>
        <v>unsignedTinyInteger(</v>
      </c>
      <c r="D149" s="4" t="str">
        <f>IF(VLOOKUP([Field],Columns[],3,0)&lt;&gt;"","'"&amp;VLOOKUP([Field],Columns[],3,0)&amp;"'","")</f>
        <v>'reserves'</v>
      </c>
      <c r="E149" s="7" t="str">
        <f>IF(VLOOKUP([Field],Columns[],4,0)&lt;&gt;0,", "&amp;IF(ISERR(SEARCH(",",VLOOKUP([Field],Columns[],4,0))),"'"&amp;VLOOKUP([Field],Columns[],4,0)&amp;"'",VLOOKUP([Field],Columns[],4,0))&amp;")",")")</f>
        <v>)</v>
      </c>
      <c r="F149" s="4" t="str">
        <f>IF(VLOOKUP([Field],Columns[],5,0)=0,"","-&gt;"&amp;VLOOKUP([Field],Columns[],5,0))</f>
        <v>-&gt;default(0)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$table-&gt;unsignedTinyInteger('reserves')-&gt;default(0);</v>
      </c>
    </row>
    <row r="150" spans="1:11">
      <c r="A150" s="4" t="s">
        <v>877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4" t="s">
        <v>877</v>
      </c>
      <c r="B151" s="4" t="s">
        <v>867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'executive'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-&gt;on('users')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-&gt;onDelete('set null')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152" spans="1:11">
      <c r="A152" s="4" t="s">
        <v>877</v>
      </c>
      <c r="B152" s="4" t="s">
        <v>880</v>
      </c>
      <c r="C152" s="4" t="str">
        <f>VLOOKUP([Field],Columns[],2,0)&amp;"("</f>
        <v>foreign(</v>
      </c>
      <c r="D152" s="4" t="str">
        <f>IF(VLOOKUP([Field],Columns[],3,0)&lt;&gt;"","'"&amp;VLOOKUP([Field],Columns[],3,0)&amp;"'","")</f>
        <v>'fncode'</v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>-&gt;references('code')</v>
      </c>
      <c r="G152" s="4" t="str">
        <f>IF(VLOOKUP([Field],Columns[],6,0)=0,"","-&gt;"&amp;VLOOKUP([Field],Columns[],6,0))</f>
        <v>-&gt;on('functiondetails')</v>
      </c>
      <c r="H152" s="4" t="str">
        <f>IF(VLOOKUP([Field],Columns[],7,0)=0,"","-&gt;"&amp;VLOOKUP([Field],Columns[],7,0))</f>
        <v>-&gt;onUpdate('cascade')</v>
      </c>
      <c r="I152" s="4" t="str">
        <f>IF(VLOOKUP([Field],Columns[],8,0)=0,"","-&gt;"&amp;VLOOKUP([Field],Columns[],8,0))</f>
        <v>-&gt;onDelete('set null')</v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51:B60">
    <cfRule type="duplicateValues" dxfId="0" priority="1"/>
  </conditionalFormatting>
  <dataValidations count="2">
    <dataValidation type="list" allowBlank="1" showInputMessage="1" showErrorMessage="1" sqref="B2:B152">
      <formula1>AvailableFields</formula1>
    </dataValidation>
    <dataValidation type="list" allowBlank="1" showInputMessage="1" showErrorMessage="1" sqref="A2:A15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</row>
    <row r="2" spans="1:10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</row>
    <row r="3" spans="1:10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</row>
    <row r="4" spans="1:10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</row>
    <row r="5" spans="1:10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</row>
    <row r="6" spans="1:10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</row>
    <row r="7" spans="1:10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</row>
    <row r="8" spans="1:10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</row>
    <row r="9" spans="1:10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</row>
    <row r="10" spans="1:10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</row>
    <row r="11" spans="1:10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</row>
    <row r="12" spans="1:10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</row>
    <row r="13" spans="1:10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</row>
    <row r="14" spans="1:10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</row>
    <row r="15" spans="1:10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</row>
    <row r="16" spans="1:10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</row>
    <row r="17" spans="1:10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</row>
    <row r="18" spans="1:10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</row>
    <row r="19" spans="1:10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</row>
    <row r="20" spans="1:10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</row>
    <row r="21" spans="1:10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</row>
    <row r="22" spans="1:10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</row>
    <row r="23" spans="1:10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</row>
    <row r="24" spans="1:10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</row>
    <row r="25" spans="1:10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</row>
    <row r="26" spans="1:10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</row>
    <row r="27" spans="1:10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</row>
    <row r="28" spans="1:10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</row>
    <row r="29" spans="1:10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</row>
    <row r="30" spans="1:10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</row>
    <row r="31" spans="1:10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</row>
    <row r="32" spans="1:10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</row>
    <row r="33" spans="1:10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</row>
    <row r="34" spans="1:10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</row>
    <row r="35" spans="1:10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</row>
    <row r="36" spans="1:10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</row>
    <row r="37" spans="1:10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</row>
    <row r="38" spans="1:10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</row>
    <row r="39" spans="1:10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</row>
    <row r="40" spans="1:10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</row>
    <row r="41" spans="1:10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</row>
    <row r="42" spans="1:10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1" t="s">
        <v>173</v>
      </c>
      <c r="B1" s="61"/>
      <c r="C1" s="61"/>
      <c r="D1" s="61"/>
      <c r="E1" s="62" t="str">
        <f>"\"&amp;VLOOKUP($A$1,SeedMap[],3,0)&amp;"\"&amp;VLOOKUP($A$1,SeedMap[],4,0)&amp;"::"&amp;VLOOKUP($A$1,SeedMap[],8,0)&amp;"()"</f>
        <v>\Milestone\Appframe\Model\ResourceFormFieldOption::query()</v>
      </c>
      <c r="F1" s="62"/>
      <c r="G1" s="62"/>
      <c r="H1" s="62"/>
      <c r="I1" s="63" t="s">
        <v>73</v>
      </c>
      <c r="J1" s="63"/>
      <c r="K1" s="63"/>
      <c r="L1" s="63"/>
      <c r="M1" s="63"/>
      <c r="N1" s="63"/>
      <c r="O1" s="63"/>
      <c r="P1" s="63"/>
      <c r="Q1" s="63"/>
      <c r="R1" s="63"/>
      <c r="S1" s="23" t="str">
        <f>""</f>
        <v/>
      </c>
      <c r="T1" s="10"/>
    </row>
    <row r="2" spans="1:20" s="28" customFormat="1" ht="15" customHeight="1">
      <c r="A2" s="61"/>
      <c r="B2" s="61"/>
      <c r="C2" s="61"/>
      <c r="D2" s="61"/>
      <c r="E2" s="62" t="str">
        <f>VLOOKUP($A$1,SeedMap[],5,0)</f>
        <v>FormFields</v>
      </c>
      <c r="F2" s="62"/>
      <c r="G2" s="62"/>
      <c r="H2" s="62"/>
      <c r="I2" s="63" t="s">
        <v>72</v>
      </c>
      <c r="J2" s="63"/>
      <c r="K2" s="63"/>
      <c r="L2" s="63"/>
      <c r="M2" s="63"/>
      <c r="N2" s="63"/>
      <c r="O2" s="63"/>
      <c r="P2" s="63"/>
      <c r="Q2" s="63"/>
      <c r="R2" s="63"/>
      <c r="S2" s="23" t="str">
        <f>";"</f>
        <v>;</v>
      </c>
      <c r="T2" s="10"/>
    </row>
    <row r="3" spans="1:20" s="28" customFormat="1" ht="15" customHeight="1">
      <c r="A3" s="61"/>
      <c r="B3" s="61"/>
      <c r="C3" s="61"/>
      <c r="D3" s="61"/>
      <c r="E3" s="62" t="str">
        <f>VLOOKUP($A$1,SeedMap[],6,0)</f>
        <v>[[Primary FO]:[Preload]]</v>
      </c>
      <c r="F3" s="62"/>
      <c r="G3" s="62"/>
      <c r="H3" s="62"/>
      <c r="I3" s="63" t="s">
        <v>158</v>
      </c>
      <c r="J3" s="63"/>
      <c r="K3" s="63"/>
      <c r="L3" s="63"/>
      <c r="M3" s="63"/>
      <c r="N3" s="63"/>
      <c r="O3" s="63"/>
      <c r="P3" s="63"/>
      <c r="Q3" s="63"/>
      <c r="R3" s="63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58" t="str">
        <f>$I$1</f>
        <v>$_ = \DB::statement('SELECT @@GLOBAL.foreign_key_checks');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10"/>
      <c r="T6" s="10"/>
    </row>
    <row r="7" spans="1:20">
      <c r="A7" s="24"/>
      <c r="B7" s="59" t="str">
        <f>$I$2</f>
        <v>\DB::statement('set foreign_key_checks = 0');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20">
      <c r="A8" s="24"/>
      <c r="B8" s="60" t="str">
        <f>$E$1</f>
        <v>\Milestone\Appframe\Model\ResourceFormFieldOption::query()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P1" workbookViewId="0">
      <selection activeCell="T1" sqref="T1:Z104857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IF($C1=0,IF(ISNUMBER(VLOOKUP(Page,SeedMap[],9,0)),VLOOKUP(Page,SeedMap[],9,0)+1,1),IFERROR($C1+1,0))</f>
        <v>0</v>
      </c>
      <c r="D2" s="32" t="s">
        <v>21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I1" workbookViewId="0">
      <selection activeCell="Q3" sqref="Q3:Q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45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2019-03-18T16:41:05Z</dcterms:modified>
</cp:coreProperties>
</file>