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13" i="26"/>
  <c r="C13"/>
  <c r="D13"/>
  <c r="A12"/>
  <c r="C12"/>
  <c r="E12" s="1"/>
  <c r="D12"/>
  <c r="D2"/>
  <c r="D3"/>
  <c r="D4"/>
  <c r="D5"/>
  <c r="D6"/>
  <c r="D7"/>
  <c r="D8"/>
  <c r="D9"/>
  <c r="D10"/>
  <c r="D11"/>
  <c r="H2" i="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C43" i="3"/>
  <c r="C44"/>
  <c r="C45"/>
  <c r="C46"/>
  <c r="C47"/>
  <c r="C48"/>
  <c r="C49"/>
  <c r="C50"/>
  <c r="C51"/>
  <c r="C52"/>
  <c r="C53"/>
  <c r="C54"/>
  <c r="C55"/>
  <c r="C56"/>
  <c r="C57"/>
  <c r="D43"/>
  <c r="D44"/>
  <c r="D45"/>
  <c r="D46"/>
  <c r="D47"/>
  <c r="D48"/>
  <c r="D49"/>
  <c r="D50"/>
  <c r="D51"/>
  <c r="D52"/>
  <c r="D53"/>
  <c r="D54"/>
  <c r="D55"/>
  <c r="D56"/>
  <c r="D57"/>
  <c r="E43"/>
  <c r="E44"/>
  <c r="E45"/>
  <c r="E46"/>
  <c r="E47"/>
  <c r="E48"/>
  <c r="E49"/>
  <c r="E50"/>
  <c r="E51"/>
  <c r="E52"/>
  <c r="E53"/>
  <c r="E54"/>
  <c r="E55"/>
  <c r="E56"/>
  <c r="E57"/>
  <c r="F43"/>
  <c r="F44"/>
  <c r="F45"/>
  <c r="F46"/>
  <c r="F47"/>
  <c r="F48"/>
  <c r="F49"/>
  <c r="F50"/>
  <c r="F51"/>
  <c r="F52"/>
  <c r="F53"/>
  <c r="F54"/>
  <c r="F55"/>
  <c r="F56"/>
  <c r="F57"/>
  <c r="G43"/>
  <c r="G44"/>
  <c r="G45"/>
  <c r="G46"/>
  <c r="G47"/>
  <c r="G48"/>
  <c r="G49"/>
  <c r="G50"/>
  <c r="G51"/>
  <c r="G52"/>
  <c r="G53"/>
  <c r="G54"/>
  <c r="G55"/>
  <c r="G56"/>
  <c r="G57"/>
  <c r="H43"/>
  <c r="H44"/>
  <c r="H45"/>
  <c r="H46"/>
  <c r="H47"/>
  <c r="H48"/>
  <c r="H49"/>
  <c r="H50"/>
  <c r="H51"/>
  <c r="H52"/>
  <c r="H53"/>
  <c r="H54"/>
  <c r="H55"/>
  <c r="H56"/>
  <c r="H57"/>
  <c r="I43"/>
  <c r="I44"/>
  <c r="I45"/>
  <c r="I46"/>
  <c r="I47"/>
  <c r="I48"/>
  <c r="I49"/>
  <c r="I50"/>
  <c r="I51"/>
  <c r="I52"/>
  <c r="I53"/>
  <c r="I54"/>
  <c r="I55"/>
  <c r="I56"/>
  <c r="I57"/>
  <c r="J43"/>
  <c r="J44"/>
  <c r="J45"/>
  <c r="J46"/>
  <c r="J47"/>
  <c r="J48"/>
  <c r="J49"/>
  <c r="J50"/>
  <c r="J51"/>
  <c r="J52"/>
  <c r="J53"/>
  <c r="J54"/>
  <c r="J55"/>
  <c r="J56"/>
  <c r="J57"/>
  <c r="C24"/>
  <c r="C25"/>
  <c r="C26"/>
  <c r="C27"/>
  <c r="C28"/>
  <c r="C29"/>
  <c r="C30"/>
  <c r="C31"/>
  <c r="C32"/>
  <c r="C33"/>
  <c r="C34"/>
  <c r="C35"/>
  <c r="C36"/>
  <c r="C37"/>
  <c r="C38"/>
  <c r="C39"/>
  <c r="C40"/>
  <c r="D24"/>
  <c r="D25"/>
  <c r="D26"/>
  <c r="D27"/>
  <c r="D28"/>
  <c r="D29"/>
  <c r="D30"/>
  <c r="D31"/>
  <c r="D32"/>
  <c r="D33"/>
  <c r="D34"/>
  <c r="D35"/>
  <c r="D36"/>
  <c r="D37"/>
  <c r="D38"/>
  <c r="D39"/>
  <c r="D40"/>
  <c r="E24"/>
  <c r="E25"/>
  <c r="E26"/>
  <c r="E27"/>
  <c r="E28"/>
  <c r="E29"/>
  <c r="E30"/>
  <c r="E31"/>
  <c r="E32"/>
  <c r="E33"/>
  <c r="E34"/>
  <c r="E35"/>
  <c r="E36"/>
  <c r="E37"/>
  <c r="E38"/>
  <c r="E39"/>
  <c r="E40"/>
  <c r="F24"/>
  <c r="F25"/>
  <c r="F26"/>
  <c r="F27"/>
  <c r="F28"/>
  <c r="F29"/>
  <c r="F30"/>
  <c r="F31"/>
  <c r="F32"/>
  <c r="F33"/>
  <c r="F34"/>
  <c r="F35"/>
  <c r="F36"/>
  <c r="F37"/>
  <c r="F38"/>
  <c r="F39"/>
  <c r="F40"/>
  <c r="G24"/>
  <c r="G25"/>
  <c r="G26"/>
  <c r="G27"/>
  <c r="G28"/>
  <c r="G29"/>
  <c r="G30"/>
  <c r="G31"/>
  <c r="G32"/>
  <c r="G33"/>
  <c r="G34"/>
  <c r="G35"/>
  <c r="G36"/>
  <c r="G37"/>
  <c r="G38"/>
  <c r="G39"/>
  <c r="G40"/>
  <c r="H24"/>
  <c r="H25"/>
  <c r="H26"/>
  <c r="H27"/>
  <c r="H28"/>
  <c r="H29"/>
  <c r="H30"/>
  <c r="H31"/>
  <c r="H32"/>
  <c r="H33"/>
  <c r="H34"/>
  <c r="H35"/>
  <c r="H36"/>
  <c r="H37"/>
  <c r="H38"/>
  <c r="H39"/>
  <c r="H40"/>
  <c r="I24"/>
  <c r="I25"/>
  <c r="I26"/>
  <c r="I27"/>
  <c r="I28"/>
  <c r="I29"/>
  <c r="I30"/>
  <c r="I31"/>
  <c r="I32"/>
  <c r="I33"/>
  <c r="I34"/>
  <c r="I35"/>
  <c r="I36"/>
  <c r="I37"/>
  <c r="I38"/>
  <c r="I39"/>
  <c r="I40"/>
  <c r="J24"/>
  <c r="J25"/>
  <c r="J26"/>
  <c r="J27"/>
  <c r="J28"/>
  <c r="J29"/>
  <c r="J30"/>
  <c r="J31"/>
  <c r="J32"/>
  <c r="J33"/>
  <c r="J34"/>
  <c r="J35"/>
  <c r="J36"/>
  <c r="J37"/>
  <c r="J38"/>
  <c r="J39"/>
  <c r="J40"/>
  <c r="C12"/>
  <c r="D12"/>
  <c r="E12"/>
  <c r="F12"/>
  <c r="G12"/>
  <c r="H12"/>
  <c r="I12"/>
  <c r="J12"/>
  <c r="C11"/>
  <c r="C13"/>
  <c r="C14"/>
  <c r="C15"/>
  <c r="C16"/>
  <c r="C17"/>
  <c r="C18"/>
  <c r="C19"/>
  <c r="C20"/>
  <c r="C21"/>
  <c r="C22"/>
  <c r="C23"/>
  <c r="C41"/>
  <c r="C42"/>
  <c r="D11"/>
  <c r="D13"/>
  <c r="D14"/>
  <c r="D15"/>
  <c r="D16"/>
  <c r="D17"/>
  <c r="D18"/>
  <c r="D19"/>
  <c r="D20"/>
  <c r="D21"/>
  <c r="D22"/>
  <c r="D23"/>
  <c r="D41"/>
  <c r="D42"/>
  <c r="E11"/>
  <c r="E13"/>
  <c r="E14"/>
  <c r="E15"/>
  <c r="E16"/>
  <c r="E17"/>
  <c r="E18"/>
  <c r="E19"/>
  <c r="E20"/>
  <c r="E21"/>
  <c r="E22"/>
  <c r="E23"/>
  <c r="E41"/>
  <c r="E42"/>
  <c r="F11"/>
  <c r="F13"/>
  <c r="F14"/>
  <c r="F15"/>
  <c r="F16"/>
  <c r="F17"/>
  <c r="F18"/>
  <c r="F19"/>
  <c r="F20"/>
  <c r="F21"/>
  <c r="F22"/>
  <c r="F23"/>
  <c r="F41"/>
  <c r="F42"/>
  <c r="G11"/>
  <c r="G13"/>
  <c r="G14"/>
  <c r="G15"/>
  <c r="G16"/>
  <c r="G17"/>
  <c r="G18"/>
  <c r="G19"/>
  <c r="G20"/>
  <c r="G21"/>
  <c r="G22"/>
  <c r="G23"/>
  <c r="G41"/>
  <c r="G42"/>
  <c r="H11"/>
  <c r="H13"/>
  <c r="H14"/>
  <c r="H15"/>
  <c r="H16"/>
  <c r="H17"/>
  <c r="H18"/>
  <c r="H19"/>
  <c r="H20"/>
  <c r="H21"/>
  <c r="H22"/>
  <c r="H23"/>
  <c r="H41"/>
  <c r="H42"/>
  <c r="I11"/>
  <c r="I13"/>
  <c r="I14"/>
  <c r="I15"/>
  <c r="I16"/>
  <c r="I17"/>
  <c r="I18"/>
  <c r="I19"/>
  <c r="I20"/>
  <c r="I21"/>
  <c r="I22"/>
  <c r="I23"/>
  <c r="I41"/>
  <c r="I42"/>
  <c r="J11"/>
  <c r="J13"/>
  <c r="J14"/>
  <c r="J15"/>
  <c r="J16"/>
  <c r="J17"/>
  <c r="J18"/>
  <c r="J19"/>
  <c r="J20"/>
  <c r="J21"/>
  <c r="J22"/>
  <c r="J23"/>
  <c r="J41"/>
  <c r="J42"/>
  <c r="C2"/>
  <c r="C3"/>
  <c r="C4"/>
  <c r="C5"/>
  <c r="C6"/>
  <c r="C7"/>
  <c r="C8"/>
  <c r="C9"/>
  <c r="C10"/>
  <c r="D2"/>
  <c r="D3"/>
  <c r="D4"/>
  <c r="D5"/>
  <c r="D6"/>
  <c r="D7"/>
  <c r="D8"/>
  <c r="D9"/>
  <c r="D10"/>
  <c r="E2"/>
  <c r="E3"/>
  <c r="E4"/>
  <c r="E5"/>
  <c r="E6"/>
  <c r="E7"/>
  <c r="E8"/>
  <c r="E9"/>
  <c r="E10"/>
  <c r="F2"/>
  <c r="F3"/>
  <c r="F4"/>
  <c r="F5"/>
  <c r="F6"/>
  <c r="F7"/>
  <c r="F8"/>
  <c r="F9"/>
  <c r="F10"/>
  <c r="G2"/>
  <c r="G3"/>
  <c r="G4"/>
  <c r="G5"/>
  <c r="G6"/>
  <c r="G7"/>
  <c r="G8"/>
  <c r="G9"/>
  <c r="G10"/>
  <c r="H2"/>
  <c r="H3"/>
  <c r="H4"/>
  <c r="H5"/>
  <c r="H6"/>
  <c r="H7"/>
  <c r="H8"/>
  <c r="H9"/>
  <c r="H10"/>
  <c r="I2"/>
  <c r="I3"/>
  <c r="I4"/>
  <c r="I5"/>
  <c r="I6"/>
  <c r="I7"/>
  <c r="I8"/>
  <c r="I9"/>
  <c r="I10"/>
  <c r="J2"/>
  <c r="J3"/>
  <c r="J4"/>
  <c r="J5"/>
  <c r="J6"/>
  <c r="J7"/>
  <c r="J8"/>
  <c r="J9"/>
  <c r="J10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D46"/>
  <c r="B46"/>
  <c r="C46"/>
  <c r="E46" s="1"/>
  <c r="C58" i="3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D48" i="1"/>
  <c r="D47"/>
  <c r="D50"/>
  <c r="D51"/>
  <c r="D52"/>
  <c r="D53"/>
  <c r="D54"/>
  <c r="D55"/>
  <c r="D56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9"/>
  <c r="B48"/>
  <c r="H48" s="1"/>
  <c r="B49"/>
  <c r="B50"/>
  <c r="H50" s="1"/>
  <c r="B51"/>
  <c r="B52"/>
  <c r="H52" s="1"/>
  <c r="B53"/>
  <c r="H53" s="1"/>
  <c r="B54"/>
  <c r="B55"/>
  <c r="H55" s="1"/>
  <c r="B56"/>
  <c r="H56" s="1"/>
  <c r="B47"/>
  <c r="H49"/>
  <c r="C47"/>
  <c r="E47" s="1"/>
  <c r="C48"/>
  <c r="E48" s="1"/>
  <c r="C49"/>
  <c r="E49" s="1"/>
  <c r="C50"/>
  <c r="E50" s="1"/>
  <c r="C51"/>
  <c r="E51" s="1"/>
  <c r="J51" s="1"/>
  <c r="C52"/>
  <c r="E52" s="1"/>
  <c r="G52" s="1"/>
  <c r="C53"/>
  <c r="E53" s="1"/>
  <c r="C54"/>
  <c r="E54" s="1"/>
  <c r="C55"/>
  <c r="E55" s="1"/>
  <c r="C56"/>
  <c r="E56" s="1"/>
  <c r="E13" i="26" l="1"/>
  <c r="G12"/>
  <c r="H12" s="1"/>
  <c r="F12"/>
  <c r="K46" i="3"/>
  <c r="K53"/>
  <c r="K55"/>
  <c r="K56"/>
  <c r="K48"/>
  <c r="K47"/>
  <c r="K43"/>
  <c r="K50"/>
  <c r="K57"/>
  <c r="K54"/>
  <c r="K52"/>
  <c r="K51"/>
  <c r="K49"/>
  <c r="K44"/>
  <c r="K45"/>
  <c r="K24"/>
  <c r="K35"/>
  <c r="K27"/>
  <c r="K36"/>
  <c r="K28"/>
  <c r="K37"/>
  <c r="K29"/>
  <c r="K38"/>
  <c r="K30"/>
  <c r="K39"/>
  <c r="K31"/>
  <c r="K40"/>
  <c r="K32"/>
  <c r="K34"/>
  <c r="K33"/>
  <c r="K25"/>
  <c r="K26"/>
  <c r="K12"/>
  <c r="K20"/>
  <c r="K23"/>
  <c r="K15"/>
  <c r="K19"/>
  <c r="K41"/>
  <c r="K16"/>
  <c r="K22"/>
  <c r="K14"/>
  <c r="K42"/>
  <c r="K18"/>
  <c r="K21"/>
  <c r="K17"/>
  <c r="K11"/>
  <c r="K13"/>
  <c r="K2"/>
  <c r="K8"/>
  <c r="K9"/>
  <c r="K10"/>
  <c r="K4"/>
  <c r="K3"/>
  <c r="K5"/>
  <c r="K6"/>
  <c r="K7"/>
  <c r="H46" i="1"/>
  <c r="J49"/>
  <c r="I49"/>
  <c r="J50"/>
  <c r="I50"/>
  <c r="G46"/>
  <c r="J46"/>
  <c r="I46"/>
  <c r="H54"/>
  <c r="K65" i="3"/>
  <c r="K113"/>
  <c r="K89"/>
  <c r="K73"/>
  <c r="K105"/>
  <c r="K121"/>
  <c r="K97"/>
  <c r="K81"/>
  <c r="K114"/>
  <c r="K106"/>
  <c r="K98"/>
  <c r="K90"/>
  <c r="K82"/>
  <c r="K74"/>
  <c r="K66"/>
  <c r="K58"/>
  <c r="K116"/>
  <c r="K108"/>
  <c r="K100"/>
  <c r="K92"/>
  <c r="K84"/>
  <c r="K76"/>
  <c r="K68"/>
  <c r="K60"/>
  <c r="K117"/>
  <c r="K109"/>
  <c r="K101"/>
  <c r="K93"/>
  <c r="K85"/>
  <c r="K77"/>
  <c r="K69"/>
  <c r="K61"/>
  <c r="K118"/>
  <c r="K110"/>
  <c r="K102"/>
  <c r="K94"/>
  <c r="K86"/>
  <c r="K78"/>
  <c r="K70"/>
  <c r="K62"/>
  <c r="K119"/>
  <c r="K111"/>
  <c r="K103"/>
  <c r="K95"/>
  <c r="K87"/>
  <c r="K79"/>
  <c r="K71"/>
  <c r="K63"/>
  <c r="K120"/>
  <c r="K112"/>
  <c r="K104"/>
  <c r="K96"/>
  <c r="K88"/>
  <c r="K80"/>
  <c r="K72"/>
  <c r="K64"/>
  <c r="K107"/>
  <c r="K91"/>
  <c r="K75"/>
  <c r="K67"/>
  <c r="K59"/>
  <c r="K99"/>
  <c r="K83"/>
  <c r="K115"/>
  <c r="H51" i="1"/>
  <c r="H47"/>
  <c r="J53"/>
  <c r="G53"/>
  <c r="I53"/>
  <c r="J54"/>
  <c r="I54"/>
  <c r="G54"/>
  <c r="G55"/>
  <c r="J55"/>
  <c r="I55"/>
  <c r="G47"/>
  <c r="I47"/>
  <c r="J47"/>
  <c r="I56"/>
  <c r="G56"/>
  <c r="J56"/>
  <c r="I48"/>
  <c r="G48"/>
  <c r="J48"/>
  <c r="G49"/>
  <c r="J52"/>
  <c r="G50"/>
  <c r="I52"/>
  <c r="G51"/>
  <c r="I51"/>
  <c r="F13" i="26" l="1"/>
  <c r="G13" s="1"/>
  <c r="H13" s="1"/>
  <c r="O2" i="9"/>
  <c r="Q2" s="1"/>
  <c r="C2"/>
  <c r="U2" i="14"/>
  <c r="T2"/>
  <c r="C38" i="21"/>
  <c r="J38"/>
  <c r="Z2" i="14"/>
  <c r="Y2"/>
  <c r="X2"/>
  <c r="W2"/>
  <c r="V2"/>
  <c r="C19" i="21"/>
  <c r="C33" i="1"/>
  <c r="E33" s="1"/>
  <c r="D19" i="21" s="1"/>
  <c r="B33" i="1"/>
  <c r="C2" i="26"/>
  <c r="C3"/>
  <c r="C4"/>
  <c r="C5"/>
  <c r="C6"/>
  <c r="C7"/>
  <c r="C8"/>
  <c r="C9"/>
  <c r="C10"/>
  <c r="C11"/>
  <c r="EA2" i="9"/>
  <c r="EK2"/>
  <c r="EJ2"/>
  <c r="EI2"/>
  <c r="EH2"/>
  <c r="EG2"/>
  <c r="EF2"/>
  <c r="ED2"/>
  <c r="EC2"/>
  <c r="EB2"/>
  <c r="DN2"/>
  <c r="DZ2"/>
  <c r="J19" i="21"/>
  <c r="M2" i="14"/>
  <c r="B2" i="19"/>
  <c r="A2"/>
  <c r="AV2" i="28"/>
  <c r="D2"/>
  <c r="DM2" i="9"/>
  <c r="DB2"/>
  <c r="DA2"/>
  <c r="L2" i="27"/>
  <c r="AJ2"/>
  <c r="AF2"/>
  <c r="D2"/>
  <c r="S2"/>
  <c r="R2"/>
  <c r="Q2"/>
  <c r="P2"/>
  <c r="O2"/>
  <c r="J2" i="31"/>
  <c r="J3" s="1"/>
  <c r="J4" s="1"/>
  <c r="G33" i="1" l="1"/>
  <c r="J33"/>
  <c r="I33"/>
  <c r="H33"/>
  <c r="H2" i="19"/>
  <c r="G2"/>
  <c r="J5" i="31"/>
  <c r="AI2" i="9"/>
  <c r="AH2"/>
  <c r="AG2"/>
  <c r="AF2"/>
  <c r="AL2" i="27"/>
  <c r="AH2"/>
  <c r="K2" i="9"/>
  <c r="AQ2" i="27"/>
  <c r="AP2"/>
  <c r="AO2"/>
  <c r="AS2" i="29"/>
  <c r="AR2"/>
  <c r="AP2"/>
  <c r="AH2"/>
  <c r="AG2" s="1"/>
  <c r="X2"/>
  <c r="Y2"/>
  <c r="U2"/>
  <c r="T2"/>
  <c r="D2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J2"/>
  <c r="BD2"/>
  <c r="BC2"/>
  <c r="AT2"/>
  <c r="AJ2"/>
  <c r="P2"/>
  <c r="B2"/>
  <c r="A2"/>
  <c r="C2" i="19"/>
  <c r="A2" i="14"/>
  <c r="C2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C2"/>
  <c r="C3"/>
  <c r="C4"/>
  <c r="C5"/>
  <c r="C6"/>
  <c r="E3" i="31"/>
  <c r="E4"/>
  <c r="E2" i="28" l="1"/>
  <c r="DO2" i="9"/>
  <c r="DC2"/>
  <c r="AV2"/>
  <c r="AW2" s="1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E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A2" i="9" l="1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B24" i="1"/>
  <c r="B25"/>
  <c r="H25" s="1"/>
  <c r="B26"/>
  <c r="B27"/>
  <c r="C24"/>
  <c r="E24" s="1"/>
  <c r="C25"/>
  <c r="E25" s="1"/>
  <c r="C26"/>
  <c r="E26" s="1"/>
  <c r="C27"/>
  <c r="E27" s="1"/>
  <c r="G27" s="1"/>
  <c r="B10"/>
  <c r="H10" s="1"/>
  <c r="C10"/>
  <c r="E10" s="1"/>
  <c r="D8" i="21" s="1"/>
  <c r="C8"/>
  <c r="B19" i="1"/>
  <c r="H19" s="1"/>
  <c r="B20"/>
  <c r="B21"/>
  <c r="H21" s="1"/>
  <c r="C19"/>
  <c r="E19" s="1"/>
  <c r="D18" i="21" s="1"/>
  <c r="C20" i="1"/>
  <c r="E20" s="1"/>
  <c r="D21" i="21" s="1"/>
  <c r="C21" i="1"/>
  <c r="E21" s="1"/>
  <c r="C18" i="21"/>
  <c r="C21"/>
  <c r="C22"/>
  <c r="B12" i="1"/>
  <c r="H12" s="1"/>
  <c r="B13"/>
  <c r="B14"/>
  <c r="H14" s="1"/>
  <c r="B15"/>
  <c r="B16"/>
  <c r="H16" s="1"/>
  <c r="B17"/>
  <c r="H17" s="1"/>
  <c r="B18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C11" i="21"/>
  <c r="C14"/>
  <c r="C12"/>
  <c r="C16"/>
  <c r="C13"/>
  <c r="C17"/>
  <c r="C15"/>
  <c r="B11" i="1"/>
  <c r="H11" s="1"/>
  <c r="C11"/>
  <c r="E11" s="1"/>
  <c r="C10" i="21"/>
  <c r="B9" i="1"/>
  <c r="H9" s="1"/>
  <c r="C9"/>
  <c r="E9" s="1"/>
  <c r="B8"/>
  <c r="H8" s="1"/>
  <c r="C8"/>
  <c r="E8" s="1"/>
  <c r="I12" l="1"/>
  <c r="D11" i="21"/>
  <c r="I18" i="1"/>
  <c r="D15" i="21"/>
  <c r="I21" i="1"/>
  <c r="D22" i="21"/>
  <c r="I11" i="1"/>
  <c r="D10" i="21"/>
  <c r="J8" i="31"/>
  <c r="I27" i="1"/>
  <c r="J27"/>
  <c r="I26"/>
  <c r="G26"/>
  <c r="J26"/>
  <c r="J25"/>
  <c r="G25"/>
  <c r="I25"/>
  <c r="H26"/>
  <c r="J24"/>
  <c r="G24"/>
  <c r="I24"/>
  <c r="H27"/>
  <c r="H24"/>
  <c r="I10"/>
  <c r="G10"/>
  <c r="J10"/>
  <c r="H20"/>
  <c r="H18"/>
  <c r="G19"/>
  <c r="I19"/>
  <c r="J19"/>
  <c r="I20"/>
  <c r="J20"/>
  <c r="G20"/>
  <c r="G15"/>
  <c r="J15"/>
  <c r="I15"/>
  <c r="G21"/>
  <c r="J21"/>
  <c r="H13"/>
  <c r="J14"/>
  <c r="G14"/>
  <c r="I14"/>
  <c r="J12"/>
  <c r="G12"/>
  <c r="G16"/>
  <c r="I16"/>
  <c r="J16"/>
  <c r="I17"/>
  <c r="J17"/>
  <c r="G17"/>
  <c r="G13"/>
  <c r="I13"/>
  <c r="J13"/>
  <c r="G18"/>
  <c r="H15"/>
  <c r="J18"/>
  <c r="G11"/>
  <c r="J11"/>
  <c r="I9"/>
  <c r="G9"/>
  <c r="J9"/>
  <c r="J8"/>
  <c r="I8"/>
  <c r="G8"/>
  <c r="J9" i="31" l="1"/>
  <c r="J10" l="1"/>
  <c r="J11" l="1"/>
  <c r="A2" i="26"/>
  <c r="J12" i="31" l="1"/>
  <c r="A3" i="26"/>
  <c r="A4" s="1"/>
  <c r="A5" s="1"/>
  <c r="J13" i="31" l="1"/>
  <c r="A6" i="26"/>
  <c r="J14" i="31" l="1"/>
  <c r="A7" i="26"/>
  <c r="B38" i="1"/>
  <c r="H38" s="1"/>
  <c r="C38"/>
  <c r="E38" s="1"/>
  <c r="B32"/>
  <c r="H32" s="1"/>
  <c r="C32"/>
  <c r="E32" s="1"/>
  <c r="D32" i="21" s="1"/>
  <c r="C32"/>
  <c r="B31" i="1"/>
  <c r="H31" s="1"/>
  <c r="C31"/>
  <c r="E31" s="1"/>
  <c r="D31" i="21" s="1"/>
  <c r="C31"/>
  <c r="J15" i="31" l="1"/>
  <c r="A8" i="26"/>
  <c r="I38" i="1"/>
  <c r="J38"/>
  <c r="G38"/>
  <c r="G32"/>
  <c r="J32"/>
  <c r="I32"/>
  <c r="I31"/>
  <c r="G31"/>
  <c r="J31"/>
  <c r="B30"/>
  <c r="C30"/>
  <c r="E30" s="1"/>
  <c r="D29" i="21" s="1"/>
  <c r="C29"/>
  <c r="B37" i="1"/>
  <c r="H37" s="1"/>
  <c r="C37"/>
  <c r="E37" s="1"/>
  <c r="D36" i="21" s="1"/>
  <c r="C36"/>
  <c r="C2"/>
  <c r="C20"/>
  <c r="C28"/>
  <c r="C30"/>
  <c r="C33"/>
  <c r="C35"/>
  <c r="C34"/>
  <c r="C41"/>
  <c r="T4" i="25"/>
  <c r="S4"/>
  <c r="B7"/>
  <c r="B6"/>
  <c r="S3"/>
  <c r="S2"/>
  <c r="S1"/>
  <c r="J16" i="31" l="1"/>
  <c r="C42" i="21"/>
  <c r="A9" i="26"/>
  <c r="H30" i="1"/>
  <c r="I30"/>
  <c r="G30"/>
  <c r="J30"/>
  <c r="I37"/>
  <c r="G37"/>
  <c r="J37"/>
  <c r="C7" i="21"/>
  <c r="D7"/>
  <c r="H2" i="1"/>
  <c r="B3"/>
  <c r="B4"/>
  <c r="H4" s="1"/>
  <c r="B5"/>
  <c r="H5" s="1"/>
  <c r="B6"/>
  <c r="B7"/>
  <c r="H7" s="1"/>
  <c r="B22"/>
  <c r="B23"/>
  <c r="B28"/>
  <c r="H28" s="1"/>
  <c r="B29"/>
  <c r="H29" s="1"/>
  <c r="B34"/>
  <c r="H34" s="1"/>
  <c r="B35"/>
  <c r="B36"/>
  <c r="H36" s="1"/>
  <c r="B39"/>
  <c r="H39" s="1"/>
  <c r="B40"/>
  <c r="B41"/>
  <c r="B42"/>
  <c r="H42" s="1"/>
  <c r="B43"/>
  <c r="H43" s="1"/>
  <c r="B44"/>
  <c r="H44" s="1"/>
  <c r="B45"/>
  <c r="H45" s="1"/>
  <c r="C2"/>
  <c r="E2" s="1"/>
  <c r="D2" i="21" s="1"/>
  <c r="C3"/>
  <c r="C4"/>
  <c r="C5"/>
  <c r="C6"/>
  <c r="C9"/>
  <c r="C23"/>
  <c r="C24"/>
  <c r="C25"/>
  <c r="C37"/>
  <c r="C39"/>
  <c r="C26"/>
  <c r="C40"/>
  <c r="C27"/>
  <c r="C4" i="1"/>
  <c r="E4" s="1"/>
  <c r="G4" s="1"/>
  <c r="C5"/>
  <c r="E5" s="1"/>
  <c r="C6"/>
  <c r="E6" s="1"/>
  <c r="C3"/>
  <c r="E3" s="1"/>
  <c r="C45"/>
  <c r="E45" s="1"/>
  <c r="C44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C40"/>
  <c r="E40" s="1"/>
  <c r="C41"/>
  <c r="E41" s="1"/>
  <c r="C42"/>
  <c r="E42" s="1"/>
  <c r="C43"/>
  <c r="E43" s="1"/>
  <c r="D26" i="21"/>
  <c r="D27"/>
  <c r="D25" l="1"/>
  <c r="D38"/>
  <c r="H3" i="1"/>
  <c r="E2" i="26"/>
  <c r="E7"/>
  <c r="F7" s="1"/>
  <c r="E9"/>
  <c r="E4"/>
  <c r="E6"/>
  <c r="E11"/>
  <c r="E3"/>
  <c r="E10"/>
  <c r="E8"/>
  <c r="F8" s="1"/>
  <c r="E5"/>
  <c r="G29" i="1"/>
  <c r="D30" i="21"/>
  <c r="J17" i="31"/>
  <c r="G41" i="1"/>
  <c r="G43"/>
  <c r="A10" i="26"/>
  <c r="G35" i="1"/>
  <c r="H6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H22" i="1"/>
  <c r="H35"/>
  <c r="H40"/>
  <c r="H41"/>
  <c r="H23"/>
  <c r="J2"/>
  <c r="I2"/>
  <c r="G2"/>
  <c r="G45"/>
  <c r="G39"/>
  <c r="I22"/>
  <c r="I6"/>
  <c r="J6"/>
  <c r="I4"/>
  <c r="J4"/>
  <c r="J5"/>
  <c r="I5"/>
  <c r="J3"/>
  <c r="I3"/>
  <c r="I44"/>
  <c r="I39"/>
  <c r="I7"/>
  <c r="I40"/>
  <c r="J4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G9" i="26" l="1"/>
  <c r="H9" s="1"/>
  <c r="J19" i="31"/>
  <c r="F10" i="26"/>
  <c r="G10" l="1"/>
  <c r="H10" s="1"/>
  <c r="J20" i="31"/>
  <c r="F11" i="26"/>
  <c r="G11" l="1"/>
  <c r="H11" s="1"/>
  <c r="J21" i="3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O5" i="25"/>
  <c r="C5"/>
  <c r="L5"/>
  <c r="H5"/>
  <c r="Q5"/>
  <c r="K5"/>
  <c r="P5"/>
  <c r="F5"/>
  <c r="D5"/>
  <c r="I5"/>
  <c r="G5"/>
  <c r="J5"/>
  <c r="E5" i="31"/>
  <c r="N5" i="25"/>
  <c r="M5"/>
  <c r="E5"/>
  <c r="B9"/>
  <c r="K2" i="31" l="1"/>
  <c r="L2" s="1"/>
  <c r="M2" s="1"/>
  <c r="K5"/>
  <c r="L5" s="1"/>
  <c r="M5" s="1"/>
  <c r="K12"/>
  <c r="L12" s="1"/>
  <c r="M12" s="1"/>
  <c r="K10"/>
  <c r="L10" s="1"/>
  <c r="M10" s="1"/>
  <c r="K8"/>
  <c r="L8" s="1"/>
  <c r="M8" s="1"/>
  <c r="K16"/>
  <c r="L16" s="1"/>
  <c r="M16" s="1"/>
  <c r="K3"/>
  <c r="L3" s="1"/>
  <c r="M3" s="1"/>
  <c r="K4"/>
  <c r="L4" s="1"/>
  <c r="M4" s="1"/>
  <c r="K14"/>
  <c r="L14" s="1"/>
  <c r="M14" s="1"/>
  <c r="K13"/>
  <c r="L13" s="1"/>
  <c r="M13" s="1"/>
  <c r="K7"/>
  <c r="L7" s="1"/>
  <c r="M7" s="1"/>
  <c r="K6"/>
  <c r="L6" s="1"/>
  <c r="M6" s="1"/>
  <c r="K15"/>
  <c r="L15" s="1"/>
  <c r="M15" s="1"/>
  <c r="K17"/>
  <c r="L17" s="1"/>
  <c r="M17" s="1"/>
  <c r="K9"/>
  <c r="L9" s="1"/>
  <c r="M9" s="1"/>
  <c r="K11"/>
  <c r="L11" s="1"/>
  <c r="M11" s="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B10" i="25"/>
  <c r="D9"/>
  <c r="H9"/>
  <c r="J9"/>
  <c r="N9"/>
  <c r="G9"/>
  <c r="M9"/>
  <c r="P9"/>
  <c r="I9"/>
  <c r="L9"/>
  <c r="K9"/>
  <c r="E9"/>
  <c r="O9"/>
  <c r="Q9"/>
  <c r="N11" i="31"/>
  <c r="N14"/>
  <c r="N4"/>
  <c r="N3"/>
  <c r="P3"/>
  <c r="P2"/>
  <c r="P4"/>
  <c r="P9"/>
  <c r="N15"/>
  <c r="N9"/>
  <c r="P8"/>
  <c r="P11"/>
  <c r="N17"/>
  <c r="P14"/>
  <c r="N8"/>
  <c r="P16"/>
  <c r="N6"/>
  <c r="N12"/>
  <c r="N16"/>
  <c r="P15"/>
  <c r="P12"/>
  <c r="N5"/>
  <c r="P17"/>
  <c r="P6"/>
  <c r="P7"/>
  <c r="N13"/>
  <c r="N10"/>
  <c r="O12" l="1"/>
  <c r="O6"/>
  <c r="O10"/>
  <c r="O13"/>
  <c r="O8"/>
  <c r="O9"/>
  <c r="O3"/>
  <c r="O15"/>
  <c r="O17"/>
  <c r="O11"/>
  <c r="O4"/>
  <c r="O5"/>
  <c r="O16"/>
  <c r="O14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L10" i="25"/>
  <c r="Q10"/>
  <c r="K10"/>
  <c r="E10"/>
  <c r="J10"/>
  <c r="H10"/>
  <c r="N10"/>
  <c r="M10"/>
  <c r="I10"/>
  <c r="B11"/>
  <c r="G10"/>
  <c r="D10"/>
  <c r="O10"/>
  <c r="C10"/>
  <c r="P10"/>
  <c r="P27" i="31"/>
  <c r="P31"/>
  <c r="N30"/>
  <c r="P47"/>
  <c r="P10"/>
  <c r="P43"/>
  <c r="P38"/>
  <c r="P51"/>
  <c r="N56"/>
  <c r="P54"/>
  <c r="P19"/>
  <c r="N55"/>
  <c r="P21"/>
  <c r="N39"/>
  <c r="N48"/>
  <c r="N37"/>
  <c r="N59"/>
  <c r="P36"/>
  <c r="N7"/>
  <c r="N28"/>
  <c r="N26"/>
  <c r="N60"/>
  <c r="P53"/>
  <c r="P5"/>
  <c r="P18"/>
  <c r="N2"/>
  <c r="P13"/>
  <c r="P50"/>
  <c r="N35"/>
  <c r="N21"/>
  <c r="P33"/>
  <c r="P20"/>
  <c r="N46"/>
  <c r="P25"/>
  <c r="N61"/>
  <c r="P44"/>
  <c r="N29"/>
  <c r="P58"/>
  <c r="N32"/>
  <c r="P49"/>
  <c r="P24"/>
  <c r="N52"/>
  <c r="N23"/>
  <c r="P40"/>
  <c r="P57"/>
  <c r="N34"/>
  <c r="P41"/>
  <c r="P22"/>
  <c r="N45"/>
  <c r="N42"/>
  <c r="P26"/>
  <c r="O7" l="1"/>
  <c r="O2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O61"/>
  <c r="M62"/>
  <c r="K63"/>
  <c r="L63" s="1"/>
  <c r="J64"/>
  <c r="L11" i="25"/>
  <c r="J11"/>
  <c r="C11"/>
  <c r="O11"/>
  <c r="I11"/>
  <c r="P11"/>
  <c r="Q11"/>
  <c r="D11"/>
  <c r="E11"/>
  <c r="H11"/>
  <c r="K11"/>
  <c r="M11"/>
  <c r="N11"/>
  <c r="B12"/>
  <c r="N49" i="31"/>
  <c r="P32"/>
  <c r="P30"/>
  <c r="N27"/>
  <c r="P45"/>
  <c r="N54"/>
  <c r="P61"/>
  <c r="P56"/>
  <c r="N58"/>
  <c r="P35"/>
  <c r="P52"/>
  <c r="P39"/>
  <c r="P37"/>
  <c r="N24"/>
  <c r="N22"/>
  <c r="P42"/>
  <c r="N38"/>
  <c r="P48"/>
  <c r="N51"/>
  <c r="N53"/>
  <c r="P29"/>
  <c r="P55"/>
  <c r="N40"/>
  <c r="N33"/>
  <c r="P23"/>
  <c r="N57"/>
  <c r="N36"/>
  <c r="P46"/>
  <c r="N20"/>
  <c r="P28"/>
  <c r="N43"/>
  <c r="P34"/>
  <c r="P60"/>
  <c r="N41"/>
  <c r="N47"/>
  <c r="N25"/>
  <c r="N19"/>
  <c r="N50"/>
  <c r="N31"/>
  <c r="N44"/>
  <c r="P59"/>
  <c r="N18"/>
  <c r="N62"/>
  <c r="O19" l="1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Q12" i="25"/>
  <c r="H12"/>
  <c r="B13"/>
  <c r="O12"/>
  <c r="M12"/>
  <c r="C12"/>
  <c r="P12"/>
  <c r="L12"/>
  <c r="E12"/>
  <c r="D12"/>
  <c r="N12"/>
  <c r="J12"/>
  <c r="I12"/>
  <c r="K12"/>
  <c r="P62" i="31"/>
  <c r="N63"/>
  <c r="R13" i="25" l="1"/>
  <c r="O63" i="31"/>
  <c r="M64"/>
  <c r="K65"/>
  <c r="L65" s="1"/>
  <c r="J66"/>
  <c r="C13" i="25"/>
  <c r="N13"/>
  <c r="L13"/>
  <c r="K13"/>
  <c r="M13"/>
  <c r="H13"/>
  <c r="I13"/>
  <c r="D13"/>
  <c r="J13"/>
  <c r="B14"/>
  <c r="O13"/>
  <c r="P13"/>
  <c r="E13"/>
  <c r="Q13"/>
  <c r="P63" i="31"/>
  <c r="P64"/>
  <c r="R14" i="25" l="1"/>
  <c r="M65" i="31"/>
  <c r="K66"/>
  <c r="L66" s="1"/>
  <c r="J67"/>
  <c r="Q14" i="25"/>
  <c r="M14"/>
  <c r="B15"/>
  <c r="J14"/>
  <c r="P14"/>
  <c r="O14"/>
  <c r="H14"/>
  <c r="N14"/>
  <c r="E14"/>
  <c r="D14"/>
  <c r="L14"/>
  <c r="I14"/>
  <c r="C14"/>
  <c r="K14"/>
  <c r="N64" i="31"/>
  <c r="N65"/>
  <c r="R15" i="25" l="1"/>
  <c r="O64" i="31"/>
  <c r="O65"/>
  <c r="M66"/>
  <c r="K67"/>
  <c r="L67" s="1"/>
  <c r="J68"/>
  <c r="L15" i="25"/>
  <c r="O15"/>
  <c r="B16"/>
  <c r="K15"/>
  <c r="H15"/>
  <c r="P15"/>
  <c r="N15"/>
  <c r="I15"/>
  <c r="E15"/>
  <c r="D15"/>
  <c r="C15"/>
  <c r="Q15"/>
  <c r="M15"/>
  <c r="J15"/>
  <c r="P65" i="31"/>
  <c r="N66"/>
  <c r="R16" i="25" l="1"/>
  <c r="O66" i="31"/>
  <c r="M67"/>
  <c r="K68"/>
  <c r="L68" s="1"/>
  <c r="J69"/>
  <c r="H16" i="25"/>
  <c r="K16"/>
  <c r="Q16"/>
  <c r="P16"/>
  <c r="J16"/>
  <c r="B17"/>
  <c r="D16"/>
  <c r="O16"/>
  <c r="E16"/>
  <c r="M16"/>
  <c r="I16"/>
  <c r="C16"/>
  <c r="L16"/>
  <c r="N16"/>
  <c r="G16"/>
  <c r="N67" i="31"/>
  <c r="P66"/>
  <c r="R17" i="25" l="1"/>
  <c r="O67" i="31"/>
  <c r="M68"/>
  <c r="K69"/>
  <c r="L69" s="1"/>
  <c r="J70"/>
  <c r="Q17" i="25"/>
  <c r="J17"/>
  <c r="P17"/>
  <c r="L17"/>
  <c r="I17"/>
  <c r="K17"/>
  <c r="H17"/>
  <c r="D17"/>
  <c r="E17"/>
  <c r="N17"/>
  <c r="C17"/>
  <c r="M17"/>
  <c r="O17"/>
  <c r="B18"/>
  <c r="P67" i="31"/>
  <c r="N68"/>
  <c r="R18" i="25" l="1"/>
  <c r="O68" i="31"/>
  <c r="M69"/>
  <c r="K70"/>
  <c r="L70" s="1"/>
  <c r="J71"/>
  <c r="E18" i="25"/>
  <c r="H18"/>
  <c r="P18"/>
  <c r="O18"/>
  <c r="J18"/>
  <c r="Q18"/>
  <c r="I18"/>
  <c r="M18"/>
  <c r="K18"/>
  <c r="B19"/>
  <c r="N18"/>
  <c r="D18"/>
  <c r="G18"/>
  <c r="C18"/>
  <c r="L18"/>
  <c r="P68" i="31"/>
  <c r="N69"/>
  <c r="R19" i="25" l="1"/>
  <c r="O69" i="31"/>
  <c r="M70"/>
  <c r="K71"/>
  <c r="L71" s="1"/>
  <c r="J72"/>
  <c r="B20" i="25"/>
  <c r="N19"/>
  <c r="I19"/>
  <c r="L19"/>
  <c r="P19"/>
  <c r="H19"/>
  <c r="E19"/>
  <c r="C19"/>
  <c r="M19"/>
  <c r="J19"/>
  <c r="D19"/>
  <c r="K19"/>
  <c r="O19"/>
  <c r="Q19"/>
  <c r="P69" i="31"/>
  <c r="N70"/>
  <c r="R20" i="25" l="1"/>
  <c r="O70" i="31"/>
  <c r="M71"/>
  <c r="K72"/>
  <c r="L72" s="1"/>
  <c r="J73"/>
  <c r="J20" i="25"/>
  <c r="M20"/>
  <c r="D20"/>
  <c r="G20"/>
  <c r="O20"/>
  <c r="H20"/>
  <c r="C20"/>
  <c r="Q20"/>
  <c r="L20"/>
  <c r="P20"/>
  <c r="K20"/>
  <c r="I20"/>
  <c r="B21"/>
  <c r="N20"/>
  <c r="E20"/>
  <c r="P70" i="31"/>
  <c r="N71"/>
  <c r="R21" i="25" l="1"/>
  <c r="O71" i="31"/>
  <c r="M72"/>
  <c r="K73"/>
  <c r="L73" s="1"/>
  <c r="J74"/>
  <c r="K21" i="25"/>
  <c r="O21"/>
  <c r="H21"/>
  <c r="J21"/>
  <c r="C21"/>
  <c r="Q21"/>
  <c r="I21"/>
  <c r="N21"/>
  <c r="D21"/>
  <c r="B22"/>
  <c r="M21"/>
  <c r="L21"/>
  <c r="P21"/>
  <c r="E21"/>
  <c r="P71" i="31"/>
  <c r="N72"/>
  <c r="R22" i="25" l="1"/>
  <c r="O72" i="31"/>
  <c r="M73"/>
  <c r="K74"/>
  <c r="L74" s="1"/>
  <c r="J75"/>
  <c r="N22" i="25"/>
  <c r="K22"/>
  <c r="E22"/>
  <c r="I22"/>
  <c r="J22"/>
  <c r="M22"/>
  <c r="O22"/>
  <c r="C22"/>
  <c r="H22"/>
  <c r="B23"/>
  <c r="P22"/>
  <c r="L22"/>
  <c r="Q22"/>
  <c r="G22"/>
  <c r="D22"/>
  <c r="P72" i="31"/>
  <c r="N73"/>
  <c r="R23" i="25" l="1"/>
  <c r="O73" i="31"/>
  <c r="M74"/>
  <c r="K75"/>
  <c r="L75" s="1"/>
  <c r="J76"/>
  <c r="J23" i="25"/>
  <c r="E23"/>
  <c r="I23"/>
  <c r="O23"/>
  <c r="N23"/>
  <c r="B24"/>
  <c r="M23"/>
  <c r="P23"/>
  <c r="Q23"/>
  <c r="C23"/>
  <c r="L23"/>
  <c r="K23"/>
  <c r="H23"/>
  <c r="D23"/>
  <c r="P73" i="31"/>
  <c r="N74"/>
  <c r="R24" i="25" l="1"/>
  <c r="O74" i="31"/>
  <c r="M75"/>
  <c r="K76"/>
  <c r="L76" s="1"/>
  <c r="J77"/>
  <c r="K24" i="25"/>
  <c r="O24"/>
  <c r="J24"/>
  <c r="M24"/>
  <c r="B25"/>
  <c r="I24"/>
  <c r="C24"/>
  <c r="H24"/>
  <c r="Q24"/>
  <c r="E24"/>
  <c r="L24"/>
  <c r="D24"/>
  <c r="N24"/>
  <c r="P24"/>
  <c r="P74" i="31"/>
  <c r="N75"/>
  <c r="R25" i="25" l="1"/>
  <c r="O75" i="31"/>
  <c r="M76"/>
  <c r="K77"/>
  <c r="L77" s="1"/>
  <c r="J78"/>
  <c r="Q25" i="25"/>
  <c r="M25"/>
  <c r="G25"/>
  <c r="L25"/>
  <c r="B26"/>
  <c r="I25"/>
  <c r="H25"/>
  <c r="J25"/>
  <c r="P25"/>
  <c r="D25"/>
  <c r="K25"/>
  <c r="C25"/>
  <c r="O25"/>
  <c r="N25"/>
  <c r="E25"/>
  <c r="P75" i="31"/>
  <c r="N76"/>
  <c r="R26" i="25" l="1"/>
  <c r="O76" i="31"/>
  <c r="M77"/>
  <c r="K78"/>
  <c r="L78" s="1"/>
  <c r="J79"/>
  <c r="Q26" i="25"/>
  <c r="H26"/>
  <c r="K26"/>
  <c r="O26"/>
  <c r="E26"/>
  <c r="J26"/>
  <c r="B27"/>
  <c r="N26"/>
  <c r="M26"/>
  <c r="L26"/>
  <c r="D26"/>
  <c r="P26"/>
  <c r="I26"/>
  <c r="C26"/>
  <c r="P76" i="31"/>
  <c r="N77"/>
  <c r="R27" i="25" l="1"/>
  <c r="O77" i="31"/>
  <c r="M78"/>
  <c r="K79"/>
  <c r="L79" s="1"/>
  <c r="J80"/>
  <c r="Q27" i="25"/>
  <c r="E27"/>
  <c r="N27"/>
  <c r="I27"/>
  <c r="M27"/>
  <c r="H27"/>
  <c r="L27"/>
  <c r="D27"/>
  <c r="C27"/>
  <c r="P27"/>
  <c r="K27"/>
  <c r="B28"/>
  <c r="O27"/>
  <c r="J27"/>
  <c r="P77" i="31"/>
  <c r="N78"/>
  <c r="R28" i="25" l="1"/>
  <c r="O78" i="31"/>
  <c r="M79"/>
  <c r="K80"/>
  <c r="L80" s="1"/>
  <c r="J81"/>
  <c r="M28" i="25"/>
  <c r="J28"/>
  <c r="O28"/>
  <c r="C28"/>
  <c r="L28"/>
  <c r="Q28"/>
  <c r="N28"/>
  <c r="E28"/>
  <c r="D28"/>
  <c r="H28"/>
  <c r="B29"/>
  <c r="I28"/>
  <c r="P28"/>
  <c r="K28"/>
  <c r="P78" i="31"/>
  <c r="N79"/>
  <c r="R29" i="25" l="1"/>
  <c r="O79" i="31"/>
  <c r="M80"/>
  <c r="K81"/>
  <c r="L81" s="1"/>
  <c r="J82"/>
  <c r="D29" i="25"/>
  <c r="O29"/>
  <c r="P29"/>
  <c r="I29"/>
  <c r="J29"/>
  <c r="L29"/>
  <c r="N29"/>
  <c r="E29"/>
  <c r="B30"/>
  <c r="C29"/>
  <c r="Q29"/>
  <c r="H29"/>
  <c r="K29"/>
  <c r="M29"/>
  <c r="P79" i="31"/>
  <c r="N80"/>
  <c r="R30" i="25" l="1"/>
  <c r="O80" i="31"/>
  <c r="M81"/>
  <c r="K82"/>
  <c r="L82" s="1"/>
  <c r="J83"/>
  <c r="C30" i="25"/>
  <c r="H30"/>
  <c r="L30"/>
  <c r="N30"/>
  <c r="D30"/>
  <c r="O30"/>
  <c r="J30"/>
  <c r="M30"/>
  <c r="I30"/>
  <c r="Q30"/>
  <c r="K30"/>
  <c r="P30"/>
  <c r="B31"/>
  <c r="E30"/>
  <c r="P80" i="31"/>
  <c r="N81"/>
  <c r="R31" i="25" l="1"/>
  <c r="O81" i="31"/>
  <c r="M82"/>
  <c r="K83"/>
  <c r="L83" s="1"/>
  <c r="J84"/>
  <c r="K31" i="25"/>
  <c r="N31"/>
  <c r="H31"/>
  <c r="E31"/>
  <c r="J31"/>
  <c r="I31"/>
  <c r="P31"/>
  <c r="M31"/>
  <c r="D31"/>
  <c r="O31"/>
  <c r="L31"/>
  <c r="C31"/>
  <c r="B32"/>
  <c r="Q31"/>
  <c r="P81" i="31"/>
  <c r="N82"/>
  <c r="R32" i="25" l="1"/>
  <c r="O82" i="31"/>
  <c r="M83"/>
  <c r="K84"/>
  <c r="L84" s="1"/>
  <c r="J85"/>
  <c r="N32" i="25"/>
  <c r="O32"/>
  <c r="Q32"/>
  <c r="C32"/>
  <c r="J32"/>
  <c r="L32"/>
  <c r="D32"/>
  <c r="K32"/>
  <c r="I32"/>
  <c r="P32"/>
  <c r="H32"/>
  <c r="B33"/>
  <c r="E32"/>
  <c r="M32"/>
  <c r="P82" i="31"/>
  <c r="N83"/>
  <c r="R33" i="25" l="1"/>
  <c r="O83" i="31"/>
  <c r="M84"/>
  <c r="K85"/>
  <c r="L85" s="1"/>
  <c r="J86"/>
  <c r="O33" i="25"/>
  <c r="L33"/>
  <c r="E33"/>
  <c r="M33"/>
  <c r="J33"/>
  <c r="Q33"/>
  <c r="P33"/>
  <c r="N33"/>
  <c r="K33"/>
  <c r="I33"/>
  <c r="B34"/>
  <c r="C33"/>
  <c r="D33"/>
  <c r="H33"/>
  <c r="P83" i="31"/>
  <c r="N84"/>
  <c r="R34" i="25" l="1"/>
  <c r="O84" i="31"/>
  <c r="M85"/>
  <c r="K86"/>
  <c r="L86" s="1"/>
  <c r="J87"/>
  <c r="K34" i="25"/>
  <c r="J34"/>
  <c r="I34"/>
  <c r="Q34"/>
  <c r="C34"/>
  <c r="M34"/>
  <c r="P34"/>
  <c r="N34"/>
  <c r="L34"/>
  <c r="B35"/>
  <c r="H34"/>
  <c r="D34"/>
  <c r="E34"/>
  <c r="O34"/>
  <c r="P84" i="31"/>
  <c r="N85"/>
  <c r="R35" i="25" l="1"/>
  <c r="O85" i="31"/>
  <c r="M86"/>
  <c r="K87"/>
  <c r="L87" s="1"/>
  <c r="J88"/>
  <c r="E35" i="25"/>
  <c r="P35"/>
  <c r="D35"/>
  <c r="K35"/>
  <c r="H35"/>
  <c r="B36"/>
  <c r="I35"/>
  <c r="C35"/>
  <c r="J35"/>
  <c r="O35"/>
  <c r="M35"/>
  <c r="L35"/>
  <c r="Q35"/>
  <c r="N35"/>
  <c r="P85" i="31"/>
  <c r="N86"/>
  <c r="R36" i="25" l="1"/>
  <c r="O86" i="31"/>
  <c r="M87"/>
  <c r="K88"/>
  <c r="L88" s="1"/>
  <c r="J89"/>
  <c r="J36" i="25"/>
  <c r="O36"/>
  <c r="M36"/>
  <c r="K36"/>
  <c r="N36"/>
  <c r="P36"/>
  <c r="Q36"/>
  <c r="L36"/>
  <c r="I36"/>
  <c r="C36"/>
  <c r="E36"/>
  <c r="D36"/>
  <c r="H36"/>
  <c r="B37"/>
  <c r="P86" i="31"/>
  <c r="N87"/>
  <c r="R37" i="25" l="1"/>
  <c r="O87" i="31"/>
  <c r="M88"/>
  <c r="K89"/>
  <c r="L89" s="1"/>
  <c r="J90"/>
  <c r="O37" i="25"/>
  <c r="H37"/>
  <c r="D37"/>
  <c r="B38"/>
  <c r="Q37"/>
  <c r="L37"/>
  <c r="J37"/>
  <c r="E37"/>
  <c r="P37"/>
  <c r="K37"/>
  <c r="C37"/>
  <c r="I37"/>
  <c r="N37"/>
  <c r="M37"/>
  <c r="P87" i="31"/>
  <c r="N88"/>
  <c r="R38" i="25" l="1"/>
  <c r="O88" i="31"/>
  <c r="M89"/>
  <c r="K90"/>
  <c r="L90" s="1"/>
  <c r="J91"/>
  <c r="Q38" i="25"/>
  <c r="E38"/>
  <c r="P38"/>
  <c r="N38"/>
  <c r="J38"/>
  <c r="K38"/>
  <c r="M38"/>
  <c r="C38"/>
  <c r="O38"/>
  <c r="H38"/>
  <c r="B39"/>
  <c r="I38"/>
  <c r="D38"/>
  <c r="L38"/>
  <c r="P88" i="31"/>
  <c r="N89"/>
  <c r="R39" i="25" l="1"/>
  <c r="O89" i="31"/>
  <c r="M90"/>
  <c r="K91"/>
  <c r="L91" s="1"/>
  <c r="J92"/>
  <c r="N39" i="25"/>
  <c r="P39"/>
  <c r="E39"/>
  <c r="Q39"/>
  <c r="D39"/>
  <c r="M39"/>
  <c r="O39"/>
  <c r="J39"/>
  <c r="L39"/>
  <c r="B40"/>
  <c r="I39"/>
  <c r="H39"/>
  <c r="K39"/>
  <c r="C39"/>
  <c r="P89" i="31"/>
  <c r="N90"/>
  <c r="R40" i="25" l="1"/>
  <c r="O90" i="31"/>
  <c r="M91"/>
  <c r="K92"/>
  <c r="L92" s="1"/>
  <c r="J93"/>
  <c r="L40" i="25"/>
  <c r="B41"/>
  <c r="C40"/>
  <c r="O40"/>
  <c r="D40"/>
  <c r="H40"/>
  <c r="K40"/>
  <c r="P40"/>
  <c r="N40"/>
  <c r="J40"/>
  <c r="M40"/>
  <c r="E40"/>
  <c r="Q40"/>
  <c r="I40"/>
  <c r="P90" i="31"/>
  <c r="N91"/>
  <c r="R41" i="25" l="1"/>
  <c r="O91" i="31"/>
  <c r="M92"/>
  <c r="K93"/>
  <c r="L93" s="1"/>
  <c r="J94"/>
  <c r="J41" i="25"/>
  <c r="L41"/>
  <c r="D41"/>
  <c r="O41"/>
  <c r="M41"/>
  <c r="C41"/>
  <c r="I41"/>
  <c r="B42"/>
  <c r="E41"/>
  <c r="N41"/>
  <c r="K41"/>
  <c r="P41"/>
  <c r="H41"/>
  <c r="Q41"/>
  <c r="P91" i="31"/>
  <c r="N92"/>
  <c r="R42" i="25" l="1"/>
  <c r="O92" i="31"/>
  <c r="M93"/>
  <c r="K94"/>
  <c r="L94" s="1"/>
  <c r="J95"/>
  <c r="Q42" i="25"/>
  <c r="L42"/>
  <c r="J42"/>
  <c r="C42"/>
  <c r="P42"/>
  <c r="N42"/>
  <c r="M42"/>
  <c r="H42"/>
  <c r="B43"/>
  <c r="O42"/>
  <c r="I42"/>
  <c r="K42"/>
  <c r="E42"/>
  <c r="D42"/>
  <c r="P92" i="31"/>
  <c r="N93"/>
  <c r="R43" i="25" l="1"/>
  <c r="O93" i="31"/>
  <c r="M94"/>
  <c r="K95"/>
  <c r="L95" s="1"/>
  <c r="J96"/>
  <c r="C43" i="25"/>
  <c r="J43"/>
  <c r="O43"/>
  <c r="K43"/>
  <c r="E43"/>
  <c r="L43"/>
  <c r="P43"/>
  <c r="M43"/>
  <c r="B44"/>
  <c r="N43"/>
  <c r="H43"/>
  <c r="Q43"/>
  <c r="D43"/>
  <c r="I43"/>
  <c r="P93" i="31"/>
  <c r="N94"/>
  <c r="R44" i="25" l="1"/>
  <c r="O94" i="31"/>
  <c r="M95"/>
  <c r="K96"/>
  <c r="L96" s="1"/>
  <c r="J97"/>
  <c r="K44" i="25"/>
  <c r="M44"/>
  <c r="P44"/>
  <c r="I44"/>
  <c r="C44"/>
  <c r="N44"/>
  <c r="E44"/>
  <c r="B45"/>
  <c r="D44"/>
  <c r="H44"/>
  <c r="L44"/>
  <c r="Q44"/>
  <c r="J44"/>
  <c r="O44"/>
  <c r="P94" i="31"/>
  <c r="N95"/>
  <c r="R45" i="25" l="1"/>
  <c r="O95" i="31"/>
  <c r="M96"/>
  <c r="K97"/>
  <c r="L97" s="1"/>
  <c r="J98"/>
  <c r="Q45" i="25"/>
  <c r="J45"/>
  <c r="K45"/>
  <c r="I45"/>
  <c r="P45"/>
  <c r="L45"/>
  <c r="M45"/>
  <c r="D45"/>
  <c r="N45"/>
  <c r="H45"/>
  <c r="E45"/>
  <c r="O45"/>
  <c r="C45"/>
  <c r="B46"/>
  <c r="P95" i="31"/>
  <c r="N96"/>
  <c r="R46" i="25" l="1"/>
  <c r="O96" i="31"/>
  <c r="M97"/>
  <c r="K98"/>
  <c r="L98" s="1"/>
  <c r="J99"/>
  <c r="C46" i="25"/>
  <c r="K46"/>
  <c r="B47"/>
  <c r="J46"/>
  <c r="D46"/>
  <c r="O46"/>
  <c r="H46"/>
  <c r="M46"/>
  <c r="L46"/>
  <c r="Q46"/>
  <c r="E46"/>
  <c r="I46"/>
  <c r="P46"/>
  <c r="N46"/>
  <c r="P96" i="31"/>
  <c r="N97"/>
  <c r="R47" i="25" l="1"/>
  <c r="O97" i="31"/>
  <c r="M98"/>
  <c r="K99"/>
  <c r="L99" s="1"/>
  <c r="J100"/>
  <c r="O47" i="25"/>
  <c r="P47"/>
  <c r="D47"/>
  <c r="B48"/>
  <c r="L47"/>
  <c r="N47"/>
  <c r="Q47"/>
  <c r="J47"/>
  <c r="H47"/>
  <c r="M47"/>
  <c r="I47"/>
  <c r="C47"/>
  <c r="E47"/>
  <c r="K47"/>
  <c r="P97" i="31"/>
  <c r="N98"/>
  <c r="R48" i="25" l="1"/>
  <c r="O98" i="31"/>
  <c r="M99"/>
  <c r="K100"/>
  <c r="L100" s="1"/>
  <c r="J101"/>
  <c r="M48" i="25"/>
  <c r="E48"/>
  <c r="N48"/>
  <c r="B49"/>
  <c r="Q48"/>
  <c r="L48"/>
  <c r="H48"/>
  <c r="I48"/>
  <c r="J48"/>
  <c r="P48"/>
  <c r="C48"/>
  <c r="D48"/>
  <c r="K48"/>
  <c r="O48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I49"/>
  <c r="D49"/>
  <c r="E49"/>
  <c r="C49"/>
  <c r="H49"/>
  <c r="B50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C50" i="25"/>
  <c r="H50"/>
  <c r="I50"/>
  <c r="D50"/>
  <c r="E50"/>
  <c r="B51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C51"/>
  <c r="I51"/>
  <c r="E51"/>
  <c r="D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B53" i="25"/>
  <c r="D52"/>
  <c r="C52"/>
  <c r="H52"/>
  <c r="I52"/>
  <c r="E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D53"/>
  <c r="C53"/>
  <c r="I53"/>
  <c r="B54"/>
  <c r="H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B55" i="25"/>
  <c r="H54"/>
  <c r="D54"/>
  <c r="E54"/>
  <c r="G54"/>
  <c r="I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B56" i="25"/>
  <c r="I55"/>
  <c r="H55"/>
  <c r="D55"/>
  <c r="E55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H56" i="25"/>
  <c r="B57"/>
  <c r="E56"/>
  <c r="D56"/>
  <c r="I56"/>
  <c r="C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H57" i="25"/>
  <c r="E57"/>
  <c r="C57"/>
  <c r="I57"/>
  <c r="B58"/>
  <c r="D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C58"/>
  <c r="E58"/>
  <c r="H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C59" i="25"/>
  <c r="I59"/>
  <c r="B60"/>
  <c r="D59"/>
  <c r="E59"/>
  <c r="H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B61" i="25"/>
  <c r="I60"/>
  <c r="C60"/>
  <c r="H60"/>
  <c r="D60"/>
  <c r="E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H61" i="25"/>
  <c r="B62"/>
  <c r="F61"/>
  <c r="C61"/>
  <c r="I61"/>
  <c r="D61"/>
  <c r="E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D62" i="25"/>
  <c r="C62"/>
  <c r="G62"/>
  <c r="H62"/>
  <c r="F62"/>
  <c r="E62"/>
  <c r="I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H63"/>
  <c r="C63"/>
  <c r="B64"/>
  <c r="E63"/>
  <c r="D63"/>
  <c r="F63"/>
  <c r="I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F64"/>
  <c r="G64"/>
  <c r="B65"/>
  <c r="D64"/>
  <c r="I64"/>
  <c r="C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I65" i="25"/>
  <c r="B66"/>
  <c r="D65"/>
  <c r="G65"/>
  <c r="H65"/>
  <c r="E65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G66" i="25"/>
  <c r="C66"/>
  <c r="E66"/>
  <c r="B67"/>
  <c r="H66"/>
  <c r="D66"/>
  <c r="F66"/>
  <c r="I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E67"/>
  <c r="H67"/>
  <c r="B68"/>
  <c r="C67"/>
  <c r="F67"/>
  <c r="D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D68"/>
  <c r="B69"/>
  <c r="G68"/>
  <c r="C68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E69" i="25"/>
  <c r="C69"/>
  <c r="I69"/>
  <c r="F69"/>
  <c r="D69"/>
  <c r="B70"/>
  <c r="H69"/>
  <c r="G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G70"/>
  <c r="I70"/>
  <c r="B71"/>
  <c r="D70"/>
  <c r="E70"/>
  <c r="F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G71"/>
  <c r="B72"/>
  <c r="D71"/>
  <c r="I71"/>
  <c r="H71"/>
  <c r="C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G72" i="25"/>
  <c r="I72"/>
  <c r="D72"/>
  <c r="F72"/>
  <c r="E72"/>
  <c r="B73"/>
  <c r="C72"/>
  <c r="H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I73" i="25"/>
  <c r="H73"/>
  <c r="D73"/>
  <c r="F73"/>
  <c r="G73"/>
  <c r="C73"/>
  <c r="E73"/>
  <c r="B74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B75" i="25"/>
  <c r="F74"/>
  <c r="G74"/>
  <c r="C74"/>
  <c r="I74"/>
  <c r="H74"/>
  <c r="E74"/>
  <c r="D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E75" i="25"/>
  <c r="H75"/>
  <c r="C75"/>
  <c r="G75"/>
  <c r="F75"/>
  <c r="D75"/>
  <c r="B76"/>
  <c r="I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F76" i="25"/>
  <c r="C76"/>
  <c r="G76"/>
  <c r="E76"/>
  <c r="I76"/>
  <c r="D76"/>
  <c r="H76"/>
  <c r="B77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D77" i="25"/>
  <c r="I77"/>
  <c r="C77"/>
  <c r="B78"/>
  <c r="F77"/>
  <c r="E77"/>
  <c r="G77"/>
  <c r="H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I78" i="25"/>
  <c r="E78"/>
  <c r="H78"/>
  <c r="F78"/>
  <c r="C78"/>
  <c r="B79"/>
  <c r="D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F79" i="25"/>
  <c r="D79"/>
  <c r="B80"/>
  <c r="E79"/>
  <c r="C79"/>
  <c r="I79"/>
  <c r="G79"/>
  <c r="H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H80" i="25"/>
  <c r="G80"/>
  <c r="D80"/>
  <c r="B81"/>
  <c r="E80"/>
  <c r="C80"/>
  <c r="F80"/>
  <c r="I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C81" i="25"/>
  <c r="F81"/>
  <c r="G81"/>
  <c r="E81"/>
  <c r="I81"/>
  <c r="D81"/>
  <c r="B82"/>
  <c r="H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F82" i="25"/>
  <c r="G82"/>
  <c r="C82"/>
  <c r="B83"/>
  <c r="E82"/>
  <c r="H82"/>
  <c r="I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C83"/>
  <c r="H83"/>
  <c r="I83"/>
  <c r="G83"/>
  <c r="B84"/>
  <c r="D83"/>
  <c r="F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D84" i="25"/>
  <c r="B85"/>
  <c r="F84"/>
  <c r="C84"/>
  <c r="I84"/>
  <c r="G84"/>
  <c r="H84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D85" i="25"/>
  <c r="E85"/>
  <c r="B86"/>
  <c r="C85"/>
  <c r="F85"/>
  <c r="H85"/>
  <c r="I85"/>
  <c r="G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I86" i="25"/>
  <c r="G86"/>
  <c r="F86"/>
  <c r="E86"/>
  <c r="B87"/>
  <c r="D86"/>
  <c r="C86"/>
  <c r="H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H87" i="25"/>
  <c r="G87"/>
  <c r="B88"/>
  <c r="C87"/>
  <c r="I87"/>
  <c r="D87"/>
  <c r="F87"/>
  <c r="E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E88"/>
  <c r="F88"/>
  <c r="H88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H90" i="25"/>
  <c r="G90"/>
  <c r="I90"/>
  <c r="F90"/>
  <c r="E90"/>
  <c r="D90"/>
  <c r="B91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G91"/>
  <c r="C91"/>
  <c r="D91"/>
  <c r="H91"/>
  <c r="B92"/>
  <c r="E91"/>
  <c r="F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G92" i="25"/>
  <c r="C92"/>
  <c r="F92"/>
  <c r="I92"/>
  <c r="B93"/>
  <c r="D92"/>
  <c r="H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C93" i="25"/>
  <c r="G93"/>
  <c r="D93"/>
  <c r="E93"/>
  <c r="H93"/>
  <c r="I93"/>
  <c r="F93"/>
  <c r="B94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H94" i="25"/>
  <c r="E94"/>
  <c r="F94"/>
  <c r="C94"/>
  <c r="B95"/>
  <c r="G94"/>
  <c r="I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F11" i="25"/>
  <c r="G14"/>
  <c r="G15"/>
  <c r="G11"/>
  <c r="G13"/>
  <c r="G12"/>
  <c r="P501" i="31"/>
  <c r="P500"/>
  <c r="F57" i="25" l="1"/>
  <c r="G60"/>
  <c r="F49"/>
  <c r="G53"/>
  <c r="G50"/>
  <c r="F58"/>
  <c r="F54"/>
  <c r="F50"/>
  <c r="F59"/>
  <c r="G51"/>
  <c r="F51"/>
  <c r="G57"/>
  <c r="F52"/>
  <c r="G59"/>
  <c r="G55"/>
  <c r="F53"/>
  <c r="G61"/>
  <c r="F56"/>
  <c r="G58"/>
  <c r="G49"/>
  <c r="F60"/>
  <c r="F55"/>
  <c r="G56"/>
  <c r="G52"/>
  <c r="G41"/>
  <c r="G43"/>
  <c r="G45"/>
  <c r="G24"/>
  <c r="F26"/>
  <c r="F30"/>
  <c r="F29"/>
  <c r="F32"/>
  <c r="F28"/>
  <c r="F18"/>
  <c r="G46"/>
  <c r="G39"/>
  <c r="F34"/>
  <c r="G40"/>
  <c r="F20"/>
  <c r="G21"/>
  <c r="G19"/>
  <c r="F33"/>
  <c r="F23"/>
  <c r="G34"/>
  <c r="F19"/>
  <c r="G37"/>
  <c r="G23"/>
  <c r="G38"/>
  <c r="F10"/>
  <c r="F48"/>
  <c r="G28"/>
  <c r="F40"/>
  <c r="F24"/>
  <c r="F12"/>
  <c r="G29"/>
  <c r="F22"/>
  <c r="F37"/>
  <c r="F21"/>
  <c r="G44"/>
  <c r="G32"/>
  <c r="G42"/>
  <c r="F43"/>
  <c r="F46"/>
  <c r="F14"/>
  <c r="G47"/>
  <c r="F38"/>
  <c r="G48"/>
  <c r="G17"/>
  <c r="G27"/>
  <c r="F36"/>
  <c r="G26"/>
  <c r="F39"/>
  <c r="F31"/>
  <c r="F17"/>
  <c r="G30"/>
  <c r="F44"/>
  <c r="G36"/>
  <c r="F15"/>
  <c r="G31"/>
  <c r="G33"/>
  <c r="F25"/>
  <c r="F16"/>
  <c r="F13"/>
  <c r="F42"/>
  <c r="F35"/>
  <c r="F27"/>
  <c r="F45"/>
  <c r="G35"/>
  <c r="F41"/>
  <c r="F9"/>
  <c r="F47"/>
</calcChain>
</file>

<file path=xl/sharedStrings.xml><?xml version="1.0" encoding="utf-8"?>
<sst xmlns="http://schemas.openxmlformats.org/spreadsheetml/2006/main" count="1448" uniqueCount="570">
  <si>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</si>
  <si>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</si>
  <si>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</si>
  <si>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</si>
  <si>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</si>
  <si>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</si>
  <si>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</si>
  <si>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</si>
  <si>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</si>
  <si>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</si>
  <si>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</si>
  <si>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</si>
  <si>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</si>
  <si>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</si>
  <si>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</si>
  <si>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</si>
  <si>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</si>
  <si>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</si>
  <si>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</si>
  <si>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</si>
  <si>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</si>
  <si>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</si>
  <si>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</si>
  <si>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</si>
  <si>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</si>
  <si>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</si>
  <si>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</si>
  <si>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</si>
  <si>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</si>
  <si>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</si>
  <si>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</si>
  <si>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</si>
  <si>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</si>
  <si>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</si>
  <si>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</si>
  <si>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</si>
  <si>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</si>
  <si>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</si>
  <si>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</si>
  <si>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</si>
  <si>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foreign</t>
  </si>
  <si>
    <t>references('id')</t>
  </si>
  <si>
    <t>onUpdate('cascade')</t>
  </si>
  <si>
    <t>onDelete('cascade')</t>
  </si>
  <si>
    <t>enum</t>
  </si>
  <si>
    <t>type</t>
  </si>
  <si>
    <t>relate_resource</t>
  </si>
  <si>
    <t>onDelete('set null')</t>
  </si>
  <si>
    <t>title_field</t>
  </si>
  <si>
    <t>relation</t>
  </si>
  <si>
    <t>items_per_page</t>
  </si>
  <si>
    <t>action_text</t>
  </si>
  <si>
    <t>list</t>
  </si>
  <si>
    <t>size</t>
  </si>
  <si>
    <t>Statement</t>
  </si>
  <si>
    <t>Column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</si>
  <si>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</si>
  <si>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</si>
  <si>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</si>
  <si>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</si>
  <si>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</si>
  <si>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</si>
  <si>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</si>
  <si>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</si>
  <si>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</si>
  <si>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</si>
  <si>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</si>
  <si>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</si>
  <si>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</si>
  <si>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</si>
  <si>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</si>
  <si>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</si>
  <si>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</si>
  <si>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</si>
  <si>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</si>
  <si>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</si>
  <si>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</si>
  <si>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</si>
  <si>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</si>
  <si>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</si>
  <si>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</si>
  <si>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</si>
  <si>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</si>
  <si>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</si>
  <si>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</si>
  <si>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users</t>
  </si>
  <si>
    <t>Groups</t>
  </si>
  <si>
    <t>Users</t>
  </si>
  <si>
    <t>Roles</t>
  </si>
  <si>
    <t>organisation</t>
  </si>
  <si>
    <t>organisation_contacts</t>
  </si>
  <si>
    <t>detail</t>
  </si>
  <si>
    <t>Resource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</si>
  <si>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</si>
  <si>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</si>
  <si>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</si>
  <si>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</si>
  <si>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</si>
  <si>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</si>
  <si>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</si>
  <si>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</si>
  <si>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email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</si>
  <si>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</si>
  <si>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</si>
  <si>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</si>
  <si>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</si>
  <si>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</si>
  <si>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</si>
  <si>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</si>
  <si>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</si>
  <si>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</si>
  <si>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</si>
  <si>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Model NS</t>
  </si>
  <si>
    <t>Resource Actions</t>
  </si>
  <si>
    <t>ResourceAction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</si>
  <si>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</si>
  <si>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</si>
  <si>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</si>
  <si>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</si>
  <si>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</si>
  <si>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</si>
  <si>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</si>
  <si>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</si>
  <si>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</si>
  <si>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actions</t>
  </si>
  <si>
    <t>actions_availability</t>
  </si>
  <si>
    <t>Lists</t>
  </si>
  <si>
    <t>Data</t>
  </si>
  <si>
    <t>Forms</t>
  </si>
  <si>
    <t>Form 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</si>
  <si>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</si>
  <si>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</si>
  <si>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</si>
  <si>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</si>
  <si>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</si>
  <si>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</si>
  <si>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</si>
  <si>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</si>
  <si>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</si>
  <si>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</si>
  <si>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</si>
  <si>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</si>
  <si>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</si>
  <si>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</si>
  <si>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</si>
  <si>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</si>
  <si>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</si>
  <si>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</si>
  <si>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</si>
  <si>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</si>
  <si>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</si>
  <si>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</si>
  <si>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</si>
  <si>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</si>
  <si>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</si>
  <si>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</si>
  <si>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</si>
  <si>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resource_form_field_options</t>
  </si>
  <si>
    <t>value_attr</t>
  </si>
  <si>
    <t>label_attr</t>
  </si>
  <si>
    <t>preload</t>
  </si>
  <si>
    <t>['Yes','No']</t>
  </si>
  <si>
    <t>default('Yes')</t>
  </si>
  <si>
    <t>Field Options</t>
  </si>
  <si>
    <t>Field Validations</t>
  </si>
  <si>
    <t>Form Defaults</t>
  </si>
  <si>
    <t>Field Data</t>
  </si>
  <si>
    <t>ResourceList</t>
  </si>
  <si>
    <t>List Scopes</t>
  </si>
  <si>
    <t>ResourceData</t>
  </si>
  <si>
    <t>Data Relations</t>
  </si>
  <si>
    <t>Resource Data</t>
  </si>
  <si>
    <t>resource_list_layout</t>
  </si>
  <si>
    <t>field</t>
  </si>
  <si>
    <t>List Layout</t>
  </si>
  <si>
    <t>resource_data_scopes</t>
  </si>
  <si>
    <t>nest_relation1</t>
  </si>
  <si>
    <t>nest_relation2</t>
  </si>
  <si>
    <t>nest_relation3</t>
  </si>
  <si>
    <t>resource_form_layout</t>
  </si>
  <si>
    <t>colspan</t>
  </si>
  <si>
    <t>Form Layout</t>
  </si>
  <si>
    <t>resource_data_view_sections</t>
  </si>
  <si>
    <t>resource_data_view_section_items</t>
  </si>
  <si>
    <t>Data View Section</t>
  </si>
  <si>
    <t>Data View Section Items</t>
  </si>
  <si>
    <t>FormWithData</t>
  </si>
  <si>
    <t>default('No')</t>
  </si>
  <si>
    <t>resource_form_collection</t>
  </si>
  <si>
    <t>Collection Form</t>
  </si>
  <si>
    <t>Form Collection</t>
  </si>
  <si>
    <t>foreign_field</t>
  </si>
  <si>
    <t>Length/Enum</t>
  </si>
  <si>
    <t>Data Scopes</t>
  </si>
  <si>
    <t>resource_list_search</t>
  </si>
  <si>
    <t>List Search</t>
  </si>
  <si>
    <t>resource_form_field_depends</t>
  </si>
  <si>
    <t>depend_field</t>
  </si>
  <si>
    <t>db_field</t>
  </si>
  <si>
    <t>operator</t>
  </si>
  <si>
    <t>compare_method</t>
  </si>
  <si>
    <t>Field 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</si>
  <si>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</si>
  <si>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</si>
  <si>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</si>
  <si>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</si>
  <si>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</si>
  <si>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resource_dashboard_section_items</t>
  </si>
  <si>
    <t>Dashboard Sections</t>
  </si>
  <si>
    <t>Dashboard Section Items</t>
  </si>
  <si>
    <t>Resource Metrics</t>
  </si>
  <si>
    <t>Resource Dashboard</t>
  </si>
  <si>
    <t>resource_form_field_dynamic</t>
  </si>
  <si>
    <t>alter_on</t>
  </si>
  <si>
    <t>Field 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</si>
  <si>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</si>
  <si>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</si>
  <si>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</si>
  <si>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</si>
  <si>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</si>
  <si>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</si>
  <si>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</si>
  <si>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</si>
  <si>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</si>
  <si>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</si>
  <si>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</si>
  <si>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</si>
  <si>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</si>
  <si>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</si>
  <si>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</si>
  <si>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</si>
  <si>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code</t>
  </si>
  <si>
    <t>char</t>
  </si>
  <si>
    <t>Last ID</t>
  </si>
  <si>
    <t>AI Change Query</t>
  </si>
  <si>
    <t>development</t>
  </si>
  <si>
    <t>Form Upload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</si>
  <si>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</si>
  <si>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</si>
  <si>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</si>
  <si>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</si>
  <si>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</si>
  <si>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</si>
  <si>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</si>
  <si>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</si>
  <si>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</si>
  <si>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</si>
  <si>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</si>
  <si>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</si>
  <si>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</si>
  <si>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</si>
  <si>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</si>
  <si>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</si>
  <si>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</si>
  <si>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</si>
  <si>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</si>
  <si>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</si>
  <si>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</si>
  <si>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</si>
  <si>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</si>
  <si>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</si>
  <si>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</si>
  <si>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</si>
  <si>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</si>
  <si>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</si>
  <si>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</si>
  <si>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</si>
  <si>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</si>
  <si>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</si>
  <si>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</si>
  <si>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</si>
  <si>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</si>
  <si>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</si>
  <si>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</si>
  <si>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</si>
  <si>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</si>
  <si>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</si>
  <si>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</si>
  <si>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</si>
  <si>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</si>
  <si>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</si>
  <si>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</si>
  <si>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</si>
  <si>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</si>
  <si>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</si>
  <si>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</si>
  <si>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</si>
  <si>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</si>
  <si>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</si>
  <si>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</si>
  <si>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</si>
  <si>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</si>
  <si>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</si>
  <si>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</si>
  <si>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</si>
  <si>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</si>
  <si>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</si>
  <si>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</si>
  <si>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</si>
  <si>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</si>
  <si>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</si>
  <si>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</si>
  <si>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</si>
  <si>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</si>
  <si>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</si>
  <si>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</si>
  <si>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</si>
  <si>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</si>
  <si>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</si>
  <si>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</si>
  <si>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</si>
  <si>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</si>
  <si>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</si>
  <si>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</si>
  <si>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</si>
  <si>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</si>
  <si>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</si>
  <si>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</si>
  <si>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</si>
  <si>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</si>
  <si>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</si>
  <si>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</si>
  <si>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</si>
  <si>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</si>
  <si>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</si>
  <si>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</si>
  <si>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</si>
  <si>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</si>
  <si>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</si>
  <si>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</si>
  <si>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</si>
  <si>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</si>
  <si>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</si>
  <si>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</si>
  <si>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</si>
  <si>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</si>
  <si>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</si>
  <si>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</si>
  <si>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</si>
  <si>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</si>
  <si>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</si>
  <si>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</si>
  <si>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</si>
  <si>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</si>
  <si>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</si>
  <si>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</si>
  <si>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</si>
  <si>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</si>
  <si>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</si>
  <si>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</si>
  <si>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</si>
  <si>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</si>
  <si>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</si>
  <si>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</si>
  <si>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</si>
  <si>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</si>
  <si>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</si>
  <si>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</si>
  <si>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</si>
  <si>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</si>
  <si>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</si>
  <si>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</si>
  <si>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</si>
  <si>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</si>
  <si>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</si>
  <si>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</si>
  <si>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</si>
  <si>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</si>
  <si>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</si>
  <si>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</si>
  <si>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</si>
  <si>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</si>
  <si>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</si>
  <si>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</si>
  <si>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</si>
  <si>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</si>
  <si>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</si>
  <si>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</si>
  <si>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</si>
  <si>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</si>
  <si>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</si>
  <si>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</si>
  <si>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</si>
  <si>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</si>
  <si>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</si>
  <si>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</si>
  <si>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</si>
  <si>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</si>
  <si>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</si>
  <si>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</si>
  <si>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</si>
  <si>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</si>
  <si>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</si>
  <si>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</si>
  <si>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</si>
  <si>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</si>
  <si>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</si>
  <si>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</si>
  <si>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</si>
  <si>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</si>
  <si>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</si>
  <si>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</si>
  <si>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</si>
  <si>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</si>
  <si>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</si>
  <si>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</si>
  <si>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</si>
  <si>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</si>
  <si>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</si>
  <si>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</si>
  <si>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</si>
  <si>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</si>
  <si>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</si>
  <si>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</si>
  <si>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</si>
  <si>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</si>
  <si>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</si>
  <si>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</si>
  <si>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</si>
  <si>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</si>
  <si>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</si>
  <si>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</si>
  <si>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</si>
  <si>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</si>
  <si>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</si>
  <si>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</si>
  <si>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</si>
  <si>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</si>
  <si>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</si>
  <si>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</si>
  <si>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</si>
  <si>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</si>
  <si>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</si>
  <si>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</si>
  <si>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</si>
  <si>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</si>
  <si>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</si>
  <si>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</si>
  <si>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</si>
  <si>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</si>
  <si>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</si>
  <si>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</si>
  <si>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</si>
  <si>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products</t>
  </si>
  <si>
    <t>product_images</t>
  </si>
  <si>
    <t>visitors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</si>
  <si>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</si>
  <si>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</si>
  <si>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</si>
  <si>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</si>
  <si>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</si>
  <si>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</si>
  <si>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refno</t>
  </si>
  <si>
    <t>type_public</t>
  </si>
  <si>
    <t>status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</si>
  <si>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</si>
  <si>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</si>
  <si>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</si>
  <si>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</si>
  <si>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</si>
  <si>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</si>
  <si>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</si>
  <si>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</si>
  <si>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</si>
  <si>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</si>
  <si>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</si>
  <si>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itemserial</t>
  </si>
  <si>
    <t>product_type</t>
  </si>
  <si>
    <t>product</t>
  </si>
  <si>
    <t>image</t>
  </si>
  <si>
    <t>default_enum</t>
  </si>
  <si>
    <t>product_foreign</t>
  </si>
  <si>
    <t>number</t>
  </si>
  <si>
    <t>wishlist_author</t>
  </si>
  <si>
    <t>author_foreign</t>
  </si>
  <si>
    <t>visitor</t>
  </si>
  <si>
    <t>wishlist</t>
  </si>
  <si>
    <t>viewed</t>
  </si>
  <si>
    <t>visitor_foreign</t>
  </si>
  <si>
    <t>wishlist_foreign</t>
  </si>
  <si>
    <t>note</t>
  </si>
  <si>
    <t>note_author</t>
  </si>
  <si>
    <t>added_by</t>
  </si>
  <si>
    <t>added_on</t>
  </si>
  <si>
    <t>removed_by</t>
  </si>
  <si>
    <t>removed_on</t>
  </si>
  <si>
    <t>product_status</t>
  </si>
  <si>
    <t>added_by_foreign</t>
  </si>
  <si>
    <t>removed_by_foreign</t>
  </si>
  <si>
    <t>wishlist_product</t>
  </si>
  <si>
    <t>wishlist_product_foreign</t>
  </si>
  <si>
    <t>['Public','Protected','System']</t>
  </si>
  <si>
    <t>default('Public')</t>
  </si>
  <si>
    <t>web_list</t>
  </si>
  <si>
    <t>author</t>
  </si>
  <si>
    <t>['Active','Inactive']</t>
  </si>
  <si>
    <t>default('Active')</t>
  </si>
  <si>
    <t>brand</t>
  </si>
  <si>
    <t>category</t>
  </si>
  <si>
    <t>no</t>
  </si>
  <si>
    <t>detail1</t>
  </si>
  <si>
    <t>detail2</t>
  </si>
  <si>
    <t>detail3</t>
  </si>
  <si>
    <t>detail4</t>
  </si>
  <si>
    <t>detail5</t>
  </si>
  <si>
    <t>['Public','Private']</t>
  </si>
  <si>
    <t>stock</t>
  </si>
  <si>
    <t>default</t>
  </si>
  <si>
    <t>timestamp</t>
  </si>
  <si>
    <t>default(DB::raw('CURRENT_TIMESTAMP'))</t>
  </si>
  <si>
    <t>default(DB::raw('CURRENT_TIMESTAMP ON UPDATE CURRENT_TIMESTAMP'))</t>
  </si>
  <si>
    <t>brand_foreign</t>
  </si>
  <si>
    <t>on('brands')</t>
  </si>
  <si>
    <t>category_foreign</t>
  </si>
  <si>
    <t>on('categories')</t>
  </si>
  <si>
    <t>on('products')</t>
  </si>
  <si>
    <t>on('visitors')</t>
  </si>
  <si>
    <t>on('wishlists')</t>
  </si>
  <si>
    <t>on('wishlist_products')</t>
  </si>
  <si>
    <t>audits</t>
  </si>
  <si>
    <t>group_master</t>
  </si>
  <si>
    <t>eplus_code</t>
  </si>
  <si>
    <t>group_master_foreign</t>
  </si>
  <si>
    <t>product_group_01</t>
  </si>
  <si>
    <t>refno2</t>
  </si>
  <si>
    <t>product_group_10</t>
  </si>
  <si>
    <t>product_group_02</t>
  </si>
  <si>
    <t>product_group_03</t>
  </si>
  <si>
    <t>product_group_04</t>
  </si>
  <si>
    <t>product_group_05</t>
  </si>
  <si>
    <t>product_group_06</t>
  </si>
  <si>
    <t>product_group_07</t>
  </si>
  <si>
    <t>product_group_08</t>
  </si>
  <si>
    <t>product_group_09</t>
  </si>
  <si>
    <t>product_group_01_foreign</t>
  </si>
  <si>
    <t>product_group_02_foreign</t>
  </si>
  <si>
    <t>product_group_03_foreign</t>
  </si>
  <si>
    <t>product_group_04_foreign</t>
  </si>
  <si>
    <t>product_group_05_foreign</t>
  </si>
  <si>
    <t>product_group_06_foreign</t>
  </si>
  <si>
    <t>product_group_07_foreign</t>
  </si>
  <si>
    <t>product_group_08_foreign</t>
  </si>
  <si>
    <t>product_group_09_foreign</t>
  </si>
  <si>
    <t>product_group_10_foreign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</si>
  <si>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</si>
  <si>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</si>
  <si>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</si>
  <si>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</si>
  <si>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</si>
  <si>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</si>
  <si>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</si>
  <si>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</si>
  <si>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</si>
  <si>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</si>
  <si>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2018_11_29_000001_create_item_group_master_table.php</t>
  </si>
  <si>
    <t>2018_11_29_000002_create_products_table.php</t>
  </si>
  <si>
    <t>2018_11_29_000003_create_product_images_table.php</t>
  </si>
  <si>
    <t>2018_11_29_000004_create_visitors_table.php</t>
  </si>
  <si>
    <t>2018_11_29_000005_create_wishlists_table.php</t>
  </si>
  <si>
    <t>2018_11_29_000006_create_wishlist_products_table.php</t>
  </si>
  <si>
    <t>2018_11_29_000007_create_visitor_wishlists_table.php</t>
  </si>
  <si>
    <t>2018_11_29_000008_create_vendor_wishlists_table.php</t>
  </si>
  <si>
    <t>2018_11_29_000009_create_wishlist_notes_table.php</t>
  </si>
  <si>
    <t>2018_11_29_000010_create_wishlist_product_notes_table.php</t>
  </si>
  <si>
    <t>2019_02_11_092945_create_group_master_table.php</t>
  </si>
  <si>
    <t>audit</t>
  </si>
  <si>
    <t>group_details</t>
  </si>
  <si>
    <t>on('group_details')</t>
  </si>
  <si>
    <t>2019_02_11_095126_create_group_details_table.php</t>
  </si>
  <si>
    <t>on('group_master')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</si>
</sst>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6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6" totalsRowShown="0" dataDxfId="461">
  <autoFilter ref="A1:J56"/>
  <tableColumns count="10">
    <tableColumn id="2" name="Name" dataDxfId="460"/>
    <tableColumn id="10" name="Table" dataDxfId="459">
      <calculatedColumnFormula>"__"&amp;[Name]</calculatedColumnFormula>
    </tableColumn>
    <tableColumn id="5" name="Singular Name" dataDxfId="458">
      <calculatedColumnFormula>IF(RIGHT([Name],3)="ies",MID([Name],1,LEN([Name])-3)&amp;"y",IF(RIGHT([Name],1)="s",MID([Name],1,LEN([Name])-1),[Name]))</calculatedColumnFormula>
    </tableColumn>
    <tableColumn id="8" name="Model NS" dataDxfId="457">
      <calculatedColumnFormula>"Milestone\Appframe\Model"</calculatedColumnFormula>
    </tableColumn>
    <tableColumn id="4" name="Class Name" dataDxfId="456">
      <calculatedColumnFormula>SUBSTITUTE(PROPER([Singular Name]),"_","")</calculatedColumnFormula>
    </tableColumn>
    <tableColumn id="1" name="Migration Artisan" dataDxfId="455">
      <calculatedColumnFormula>"php artisan make:migration create_"&amp;[Table]&amp;"_table --create="&amp;[Table]</calculatedColumnFormula>
    </tableColumn>
    <tableColumn id="6" name="Model Artisan" dataDxfId="454">
      <calculatedColumnFormula>"php artisan make:model "&amp;[Class Name]</calculatedColumnFormula>
    </tableColumn>
    <tableColumn id="3" name="Model Statement" dataDxfId="453">
      <calculatedColumnFormula>"protected $table = '"&amp;[Table]&amp;"';"</calculatedColumnFormula>
    </tableColumn>
    <tableColumn id="7" name="Seeder Artisan" dataDxfId="452">
      <calculatedColumnFormula>"php artisan make:seed "&amp;[Class Name]&amp;"TableSeeder"</calculatedColumnFormula>
    </tableColumn>
    <tableColumn id="9" name="Seeder Class" dataDxfId="45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45" dataDxfId="344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Name]]="","id",COUNTA(#REF!:ResourceAction[[#This Row],[Resource Name]])+IF(VLOOKUP('Table Seed Map'!$A$33,SeedMap[],9,0),VLOOKUP('Table Seed Map'!$A$10,SeedMap[],32,0),0))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Name]]="","id",COUNTA(#REF!:ResourceAction[[#This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18" dataDxfId="317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Name]]="","id",COUNTA(#REF!:ActionListNData[[#This Row],[Resource List]])+IF(VLOOKUP('Table Seed Map'!$A$36,SeedMap[],9,0),VLOOKUP('Table Seed Map'!$A$10,SeedMap[],35,0),0))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Name]]="","id",COUNTA(#REF!:ActionListNData[[#This Row],[Resource Data]])+IF(VLOOKUP('Table Seed Map'!$A$37,SeedMap[],9,0),VLOOKUP('Table Seed Map'!$A$10,SeedMap[],36,0),0))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296" dataDxfId="295">
  <autoFilter ref="A1:K2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Name]]="","",COUNTA(#REF!:ResourceForms[[#This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" headerRowDxfId="283" dataDxfId="282">
  <autoFilter ref="M1:AZ2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Name]]="","id",COUNTA(#REF!:FormFields[[#This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Name]]="","id",""),SUM(#REF!:FormFields[[#This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41" dataDxfId="240">
  <autoFilter ref="BB1:BG2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33" dataDxfId="232">
  <autoFilter ref="BI1:BQ2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2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1" dataDxfId="200">
  <autoFilter ref="BS1:CB2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89" dataDxfId="188">
  <autoFilter ref="CZ1:DJ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4" totalsRowShown="0" dataDxfId="449">
  <autoFilter ref="A1:I84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76" dataDxfId="175">
  <autoFilter ref="DL1:DU2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64" dataDxfId="163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13" totalsRowShown="0" dataDxfId="141">
  <autoFilter ref="A1:H13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0">
      <calculatedColumnFormula>"2019_02_11_"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RIGHT([Filename],LEN([Filename])-LEN([Date Part])-LEN([Sequence]))</calculatedColumnFormula>
    </tableColumn>
    <tableColumn id="6" name="New Name" dataDxfId="135">
      <calculatedColumnFormula>[Date Part]&amp;[Sequence]&amp;[Name Part]</calculatedColumnFormula>
    </tableColumn>
    <tableColumn id="7" name="CMD" dataDxfId="134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33">
  <autoFilter ref="A1:K2">
    <filterColumn colId="2"/>
    <filterColumn colId="4"/>
    <filterColumn colId="8"/>
    <filterColumn colId="9"/>
    <filterColumn colId="10"/>
  </autoFilter>
  <tableColumns count="11">
    <tableColumn id="1" name="Primary" dataDxfId="132">
      <calculatedColumnFormula>'Table Seed Map'!$A$23&amp;"-"&amp;COUNTA($B$1:ResourceList[[#This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8">
      <calculatedColumnFormula>IFERROR(VLOOKUP(ResourceList[[#This Row],[Resource Name]],ResourceTable[[RName]:[RID]],2,0),"resource")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21" dataDxfId="120">
  <autoFilter ref="M1:AD2"/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Map'!$A$24&amp;"-"&amp;COUNT($W$1:ListExtras[[#This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Map'!$A$25&amp;"-"&amp;COUNT($AA$1:ListExtras[[#This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1" dataDxfId="100">
  <autoFilter ref="AF1:AR2">
    <filterColumn colId="0"/>
  </autoFilter>
  <tableColumns count="13">
    <tableColumn id="13" name="Primary" dataDxfId="99">
      <calculatedColumnFormula>'Table Seed Map'!$A$27&amp;"-"&amp;COUNTA($AH$1:ListSearch[[#This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86" dataDxfId="85">
  <autoFilter ref="AT1:BE2">
    <filterColumn colId="4"/>
  </autoFilter>
  <tableColumns count="12">
    <tableColumn id="13" name="Primary" dataDxfId="84">
      <calculatedColumnFormula>'Table Seed Map'!$A$26&amp;"-"&amp;COUNTA($AV$1:ListLayout[[#This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72">
  <autoFilter ref="A1:J2">
    <filterColumn colId="2"/>
    <filterColumn colId="4"/>
    <filterColumn colId="8"/>
    <filterColumn colId="9"/>
  </autoFilter>
  <tableColumns count="10">
    <tableColumn id="1" name="Primary" dataDxfId="71">
      <calculatedColumnFormula>'Table Seed Map'!$A$28&amp;"-"&amp;COUNTA($B$1:ResourceData[[#This Row],[Resource Name]])-1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IF($D1="id",IF(ISNUMBER(VLOOKUP('Table Seed Map'!$A$28,SeedMap[],9,0)),VLOOKUP('Table Seed Map'!$A$28,SeedMap[],9,0)+1,1),IFERROR($D1+1,"id"))</calculatedColumnFormula>
    </tableColumn>
    <tableColumn id="7" name="Resource" dataDxfId="67">
      <calculatedColumnFormula>IFERROR(VLOOKUP(ResourceData[[#This Row],[Resource Name]],ResourceTable[[RName]:[RID]],2,0),"resource")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1" dataDxfId="60">
  <autoFilter ref="L1:AC2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Map'!$A$29&amp;"-"&amp;COUNT($V$1:DataExtra[[#This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Map'!$A$30&amp;"-"&amp;COUNT($Z$1:DataExtra[[#This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1" dataDxfId="40">
  <autoFilter ref="AE1:AN2">
    <filterColumn colId="0"/>
    <filterColumn colId="2"/>
    <filterColumn colId="5"/>
    <filterColumn colId="6"/>
    <filterColumn colId="7"/>
  </autoFilter>
  <tableColumns count="10">
    <tableColumn id="13" name="Primary" dataDxfId="39">
      <calculatedColumnFormula>'Table Seed Map'!$A$31&amp;"-"&amp;COUNTA($AH$1:DataViewSection[[#This Row],[No]])-2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Layout]]&amp;"/"&amp;COUNTA($AH$1:DataViewSection[[#This Row],[No]])-2</calculatedColumnFormula>
    </tableColumn>
    <tableColumn id="2" name="No" dataDxfId="36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IFERROR(VLOOKUP(DataViewSection[[#This Row],[Relation]],RelationTable[[Display]:[RELID]],2,0),"")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21" totalsRowShown="0" dataDxfId="439">
  <autoFilter ref="A1:K121">
    <filterColumn colId="0"/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9" dataDxfId="28">
  <autoFilter ref="AP1:AW2">
    <filterColumn colId="4"/>
  </autoFilter>
  <tableColumns count="8">
    <tableColumn id="13" name="Primary" dataDxfId="27">
      <calculatedColumnFormula>'Table Seed Map'!$A$32&amp;"-"&amp;COUNTA($AQ$2:DataViewSectionItem[[#This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19" dataDxfId="18">
  <autoFilter ref="A1:H5">
    <filterColumn colId="5"/>
    <filterColumn colId="6"/>
    <filterColumn colId="7"/>
  </autoFilter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>
    <filterColumn colId="2"/>
    <filterColumn colId="3"/>
    <filterColumn colId="4"/>
    <filterColumn colId="5"/>
    <filterColumn colId="6"/>
  </autoFilter>
  <tableColumns count="7">
    <tableColumn id="1" name="No" dataDxfId="7">
      <calculatedColumnFormula>IFERROR($J1+1,1)</calculatedColumnFormula>
    </tableColumn>
    <tableColumn id="2" name="Type" dataDxfId="6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" totalsRowShown="0" headerRowDxfId="427" dataDxfId="426">
  <autoFilter ref="A1:R6">
    <filterColumn colId="1"/>
    <filterColumn colId="4"/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"query"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" totalsRowShown="0" dataDxfId="396">
  <autoFilter ref="A1:M2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>
      <calculatedColumnFormula>"Milestone\Appframe\Model"</calculatedColumnFormula>
    </tableColumn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2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" totalsRowShown="0" dataDxfId="369">
  <autoFilter ref="A1:N2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54">
  <autoFilter ref="P1:W2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"/>
  <sheetViews>
    <sheetView topLeftCell="B28" workbookViewId="0">
      <selection activeCell="F47" sqref="F47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79</v>
      </c>
      <c r="D1" s="17" t="s">
        <v>112</v>
      </c>
      <c r="E1" t="s">
        <v>78</v>
      </c>
      <c r="F1" s="12" t="s">
        <v>93</v>
      </c>
      <c r="G1" t="s">
        <v>80</v>
      </c>
      <c r="H1" s="12" t="s">
        <v>95</v>
      </c>
      <c r="I1" t="s">
        <v>81</v>
      </c>
      <c r="J1" s="12" t="s">
        <v>96</v>
      </c>
    </row>
    <row r="2" spans="1:10">
      <c r="A2" s="5" t="s">
        <v>85</v>
      </c>
      <c r="B2" s="6" t="s">
        <v>85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--create="&amp;[Table]</f>
        <v>php artisan make:migration create_users_table --create=users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71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--create="&amp;[Table]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72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--create="&amp;[Table]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73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--create="&amp;[Table]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74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--create="&amp;[Table]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--create="&amp;[Table]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94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--create="&amp;[Table]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--create="&amp;[Table]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--create="&amp;[Table]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--create="&amp;[Table]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60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--create="&amp;[Table]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61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--create="&amp;[Table]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62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--create="&amp;[Table]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63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--create="&amp;[Table]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157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--create="&amp;[Table]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196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--create="&amp;[Table]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212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--create="&amp;[Table]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179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--create="&amp;[Table]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188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--create="&amp;[Table]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230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--create="&amp;[Table]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77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--create="&amp;[Table]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--create="&amp;[Table]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--create="&amp;[Table]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--create="&amp;[Table]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172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--create="&amp;[Table]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194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--create="&amp;[Table]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--create="&amp;[Table]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--create="&amp;[Table]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175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--create="&amp;[Table]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182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--create="&amp;[Table]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183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--create="&amp;[Table]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423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--create="&amp;[Table]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--create="&amp;[Table]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58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--create="&amp;[Table]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59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--create="&amp;[Table]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69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--create="&amp;[Table]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70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--create="&amp;[Table]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--create="&amp;[Table]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204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--create="&amp;[Table]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205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--create="&amp;[Table]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206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--create="&amp;[Table]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207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--create="&amp;[Table]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89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--create="&amp;[Table]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90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--create="&amp;[Table]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  <row r="46" spans="1:10">
      <c r="A46" s="4" t="s">
        <v>520</v>
      </c>
      <c r="B46" s="8" t="str">
        <f>[Name]</f>
        <v>group_master</v>
      </c>
      <c r="C46" s="7" t="str">
        <f>IF(RIGHT([Name],3)="ies",MID([Name],1,LEN([Name])-3)&amp;"y",IF(RIGHT([Name],1)="s",MID([Name],1,LEN([Name])-1),[Name]))</f>
        <v>group_master</v>
      </c>
      <c r="D46" s="8" t="str">
        <f t="shared" ref="D46:D48" si="2">"Milestone\PD\Model"</f>
        <v>Milestone\PD\Model</v>
      </c>
      <c r="E46" s="7" t="str">
        <f>SUBSTITUTE(PROPER([Singular Name]),"_","")</f>
        <v>GroupMaster</v>
      </c>
      <c r="F46" s="7" t="str">
        <f>"php artisan make:migration create_"&amp;[Table]&amp;"_table --create="&amp;[Table]</f>
        <v>php artisan make:migration create_group_master_table --create=group_master</v>
      </c>
      <c r="G46" s="7" t="str">
        <f>"php artisan make:model "&amp;[Class Name]</f>
        <v>php artisan make:model GroupMaster</v>
      </c>
      <c r="H46" s="7" t="str">
        <f>"protected $table = '"&amp;[Table]&amp;"';"</f>
        <v>protected $table = 'group_master';</v>
      </c>
      <c r="I46" s="7" t="str">
        <f>"php artisan make:seed "&amp;[Class Name]&amp;"TableSeeder"</f>
        <v>php artisan make:seed GroupMasterTableSeeder</v>
      </c>
      <c r="J46" s="7" t="str">
        <f>[Class Name]&amp;"TableSeeder"&amp;"::class,"</f>
        <v>GroupMasterTableSeeder::class,</v>
      </c>
    </row>
    <row r="47" spans="1:10">
      <c r="A47" s="5" t="s">
        <v>566</v>
      </c>
      <c r="B47" s="8" t="str">
        <f>[Name]</f>
        <v>group_details</v>
      </c>
      <c r="C47" s="8" t="str">
        <f>IF(RIGHT([Name],3)="ies",MID([Name],1,LEN([Name])-3)&amp;"y",IF(RIGHT([Name],1)="s",MID([Name],1,LEN([Name])-1),[Name]))</f>
        <v>group_detail</v>
      </c>
      <c r="D47" s="8" t="str">
        <f t="shared" si="2"/>
        <v>Milestone\PD\Model</v>
      </c>
      <c r="E47" s="8" t="str">
        <f>SUBSTITUTE(PROPER([Singular Name]),"_","")</f>
        <v>GroupDetail</v>
      </c>
      <c r="F47" s="8" t="str">
        <f>"php artisan make:migration create_"&amp;[Table]&amp;"_table --create="&amp;[Table]</f>
        <v>php artisan make:migration create_group_details_table --create=group_details</v>
      </c>
      <c r="G47" s="8" t="str">
        <f>"php artisan make:model "&amp;[Class Name]</f>
        <v>php artisan make:model GroupDetail</v>
      </c>
      <c r="H47" s="8" t="str">
        <f>"protected $table = '"&amp;[Table]&amp;"';"</f>
        <v>protected $table = 'group_details';</v>
      </c>
      <c r="I47" s="8" t="str">
        <f>"php artisan make:seed "&amp;[Class Name]&amp;"TableSeeder"</f>
        <v>php artisan make:seed GroupDetailTableSeeder</v>
      </c>
      <c r="J47" s="8" t="str">
        <f>[Class Name]&amp;"TableSeeder"&amp;"::class,"</f>
        <v>GroupDetailTableSeeder::class,</v>
      </c>
    </row>
    <row r="48" spans="1:10">
      <c r="A48" s="5" t="s">
        <v>443</v>
      </c>
      <c r="B48" s="8" t="str">
        <f>[Name]</f>
        <v>products</v>
      </c>
      <c r="C48" s="8" t="str">
        <f>IF(RIGHT([Name],3)="ies",MID([Name],1,LEN([Name])-3)&amp;"y",IF(RIGHT([Name],1)="s",MID([Name],1,LEN([Name])-1),[Name]))</f>
        <v>product</v>
      </c>
      <c r="D48" s="8" t="str">
        <f t="shared" si="2"/>
        <v>Milestone\PD\Model</v>
      </c>
      <c r="E48" s="8" t="str">
        <f>SUBSTITUTE(PROPER([Singular Name]),"_","")</f>
        <v>Product</v>
      </c>
      <c r="F48" s="8" t="str">
        <f>"php artisan make:migration create_"&amp;[Table]&amp;"_table --create="&amp;[Table]</f>
        <v>php artisan make:migration create_products_table --create=products</v>
      </c>
      <c r="G48" s="8" t="str">
        <f>"php artisan make:model "&amp;[Class Name]</f>
        <v>php artisan make:model Product</v>
      </c>
      <c r="H48" s="8" t="str">
        <f>"protected $table = '"&amp;[Table]&amp;"';"</f>
        <v>protected $table = 'products';</v>
      </c>
      <c r="I48" s="8" t="str">
        <f>"php artisan make:seed "&amp;[Class Name]&amp;"TableSeeder"</f>
        <v>php artisan make:seed ProductTableSeeder</v>
      </c>
      <c r="J48" s="8" t="str">
        <f>[Class Name]&amp;"TableSeeder"&amp;"::class,"</f>
        <v>ProductTableSeeder::class,</v>
      </c>
    </row>
    <row r="49" spans="1:10">
      <c r="A49" s="5" t="s">
        <v>444</v>
      </c>
      <c r="B49" s="8" t="str">
        <f>[Name]</f>
        <v>product_images</v>
      </c>
      <c r="C49" s="8" t="str">
        <f>IF(RIGHT([Name],3)="ies",MID([Name],1,LEN([Name])-3)&amp;"y",IF(RIGHT([Name],1)="s",MID([Name],1,LEN([Name])-1),[Name]))</f>
        <v>product_image</v>
      </c>
      <c r="D49" s="8" t="str">
        <f>"Milestone\PD\Model"</f>
        <v>Milestone\PD\Model</v>
      </c>
      <c r="E49" s="8" t="str">
        <f>SUBSTITUTE(PROPER([Singular Name]),"_","")</f>
        <v>ProductImage</v>
      </c>
      <c r="F49" s="8" t="str">
        <f>"php artisan make:migration create_"&amp;[Table]&amp;"_table --create="&amp;[Table]</f>
        <v>php artisan make:migration create_product_images_table --create=product_images</v>
      </c>
      <c r="G49" s="8" t="str">
        <f>"php artisan make:model "&amp;[Class Name]</f>
        <v>php artisan make:model ProductImage</v>
      </c>
      <c r="H49" s="8" t="str">
        <f>"protected $table = '"&amp;[Table]&amp;"';"</f>
        <v>protected $table = 'product_images';</v>
      </c>
      <c r="I49" s="8" t="str">
        <f>"php artisan make:seed "&amp;[Class Name]&amp;"TableSeeder"</f>
        <v>php artisan make:seed ProductImageTableSeeder</v>
      </c>
      <c r="J49" s="8" t="str">
        <f>[Class Name]&amp;"TableSeeder"&amp;"::class,"</f>
        <v>ProductImageTableSeeder::class,</v>
      </c>
    </row>
    <row r="50" spans="1:10">
      <c r="A50" s="5" t="s">
        <v>445</v>
      </c>
      <c r="B50" s="8" t="str">
        <f>[Name]</f>
        <v>visitors</v>
      </c>
      <c r="C50" s="8" t="str">
        <f>IF(RIGHT([Name],3)="ies",MID([Name],1,LEN([Name])-3)&amp;"y",IF(RIGHT([Name],1)="s",MID([Name],1,LEN([Name])-1),[Name]))</f>
        <v>visitor</v>
      </c>
      <c r="D50" s="8" t="str">
        <f t="shared" ref="D50:D56" si="3">"Milestone\PD\Model"</f>
        <v>Milestone\PD\Model</v>
      </c>
      <c r="E50" s="8" t="str">
        <f>SUBSTITUTE(PROPER([Singular Name]),"_","")</f>
        <v>Visitor</v>
      </c>
      <c r="F50" s="8" t="str">
        <f>"php artisan make:migration create_"&amp;[Table]&amp;"_table --create="&amp;[Table]</f>
        <v>php artisan make:migration create_visitors_table --create=visitors</v>
      </c>
      <c r="G50" s="8" t="str">
        <f>"php artisan make:model "&amp;[Class Name]</f>
        <v>php artisan make:model Visitor</v>
      </c>
      <c r="H50" s="8" t="str">
        <f>"protected $table = '"&amp;[Table]&amp;"';"</f>
        <v>protected $table = 'visitors';</v>
      </c>
      <c r="I50" s="8" t="str">
        <f>"php artisan make:seed "&amp;[Class Name]&amp;"TableSeeder"</f>
        <v>php artisan make:seed VisitorTableSeeder</v>
      </c>
      <c r="J50" s="8" t="str">
        <f>[Class Name]&amp;"TableSeeder"&amp;"::class,"</f>
        <v>VisitorTableSeeder::class,</v>
      </c>
    </row>
    <row r="51" spans="1:10">
      <c r="A51" s="5" t="s">
        <v>446</v>
      </c>
      <c r="B51" s="8" t="str">
        <f>[Name]</f>
        <v>wishlists</v>
      </c>
      <c r="C51" s="8" t="str">
        <f>IF(RIGHT([Name],3)="ies",MID([Name],1,LEN([Name])-3)&amp;"y",IF(RIGHT([Name],1)="s",MID([Name],1,LEN([Name])-1),[Name]))</f>
        <v>wishlist</v>
      </c>
      <c r="D51" s="8" t="str">
        <f t="shared" si="3"/>
        <v>Milestone\PD\Model</v>
      </c>
      <c r="E51" s="8" t="str">
        <f>SUBSTITUTE(PROPER([Singular Name]),"_","")</f>
        <v>Wishlist</v>
      </c>
      <c r="F51" s="8" t="str">
        <f>"php artisan make:migration create_"&amp;[Table]&amp;"_table --create="&amp;[Table]</f>
        <v>php artisan make:migration create_wishlists_table --create=wishlists</v>
      </c>
      <c r="G51" s="8" t="str">
        <f>"php artisan make:model "&amp;[Class Name]</f>
        <v>php artisan make:model Wishlist</v>
      </c>
      <c r="H51" s="8" t="str">
        <f>"protected $table = '"&amp;[Table]&amp;"';"</f>
        <v>protected $table = 'wishlists';</v>
      </c>
      <c r="I51" s="8" t="str">
        <f>"php artisan make:seed "&amp;[Class Name]&amp;"TableSeeder"</f>
        <v>php artisan make:seed WishlistTableSeeder</v>
      </c>
      <c r="J51" s="8" t="str">
        <f>[Class Name]&amp;"TableSeeder"&amp;"::class,"</f>
        <v>WishlistTableSeeder::class,</v>
      </c>
    </row>
    <row r="52" spans="1:10">
      <c r="A52" s="5" t="s">
        <v>447</v>
      </c>
      <c r="B52" s="8" t="str">
        <f>[Name]</f>
        <v>wishlist_products</v>
      </c>
      <c r="C52" s="8" t="str">
        <f>IF(RIGHT([Name],3)="ies",MID([Name],1,LEN([Name])-3)&amp;"y",IF(RIGHT([Name],1)="s",MID([Name],1,LEN([Name])-1),[Name]))</f>
        <v>wishlist_product</v>
      </c>
      <c r="D52" s="8" t="str">
        <f t="shared" si="3"/>
        <v>Milestone\PD\Model</v>
      </c>
      <c r="E52" s="8" t="str">
        <f>SUBSTITUTE(PROPER([Singular Name]),"_","")</f>
        <v>WishlistProduct</v>
      </c>
      <c r="F52" s="8" t="str">
        <f>"php artisan make:migration create_"&amp;[Table]&amp;"_table --create="&amp;[Table]</f>
        <v>php artisan make:migration create_wishlist_products_table --create=wishlist_products</v>
      </c>
      <c r="G52" s="8" t="str">
        <f>"php artisan make:model "&amp;[Class Name]</f>
        <v>php artisan make:model WishlistProduct</v>
      </c>
      <c r="H52" s="8" t="str">
        <f>"protected $table = '"&amp;[Table]&amp;"';"</f>
        <v>protected $table = 'wishlist_products';</v>
      </c>
      <c r="I52" s="8" t="str">
        <f>"php artisan make:seed "&amp;[Class Name]&amp;"TableSeeder"</f>
        <v>php artisan make:seed WishlistProductTableSeeder</v>
      </c>
      <c r="J52" s="8" t="str">
        <f>[Class Name]&amp;"TableSeeder"&amp;"::class,"</f>
        <v>WishlistProductTableSeeder::class,</v>
      </c>
    </row>
    <row r="53" spans="1:10">
      <c r="A53" s="5" t="s">
        <v>448</v>
      </c>
      <c r="B53" s="8" t="str">
        <f>[Name]</f>
        <v>visitor_wishlists</v>
      </c>
      <c r="C53" s="8" t="str">
        <f>IF(RIGHT([Name],3)="ies",MID([Name],1,LEN([Name])-3)&amp;"y",IF(RIGHT([Name],1)="s",MID([Name],1,LEN([Name])-1),[Name]))</f>
        <v>visitor_wishlist</v>
      </c>
      <c r="D53" s="8" t="str">
        <f t="shared" si="3"/>
        <v>Milestone\PD\Model</v>
      </c>
      <c r="E53" s="8" t="str">
        <f>SUBSTITUTE(PROPER([Singular Name]),"_","")</f>
        <v>VisitorWishlist</v>
      </c>
      <c r="F53" s="8" t="str">
        <f>"php artisan make:migration create_"&amp;[Table]&amp;"_table --create="&amp;[Table]</f>
        <v>php artisan make:migration create_visitor_wishlists_table --create=visitor_wishlists</v>
      </c>
      <c r="G53" s="8" t="str">
        <f>"php artisan make:model "&amp;[Class Name]</f>
        <v>php artisan make:model VisitorWishlist</v>
      </c>
      <c r="H53" s="8" t="str">
        <f>"protected $table = '"&amp;[Table]&amp;"';"</f>
        <v>protected $table = 'visitor_wishlists';</v>
      </c>
      <c r="I53" s="8" t="str">
        <f>"php artisan make:seed "&amp;[Class Name]&amp;"TableSeeder"</f>
        <v>php artisan make:seed VisitorWishlistTableSeeder</v>
      </c>
      <c r="J53" s="8" t="str">
        <f>[Class Name]&amp;"TableSeeder"&amp;"::class,"</f>
        <v>VisitorWishlistTableSeeder::class,</v>
      </c>
    </row>
    <row r="54" spans="1:10">
      <c r="A54" s="5" t="s">
        <v>449</v>
      </c>
      <c r="B54" s="8" t="str">
        <f>[Name]</f>
        <v>vendor_wishlists</v>
      </c>
      <c r="C54" s="8" t="str">
        <f>IF(RIGHT([Name],3)="ies",MID([Name],1,LEN([Name])-3)&amp;"y",IF(RIGHT([Name],1)="s",MID([Name],1,LEN([Name])-1),[Name]))</f>
        <v>vendor_wishlist</v>
      </c>
      <c r="D54" s="8" t="str">
        <f t="shared" si="3"/>
        <v>Milestone\PD\Model</v>
      </c>
      <c r="E54" s="8" t="str">
        <f>SUBSTITUTE(PROPER([Singular Name]),"_","")</f>
        <v>VendorWishlist</v>
      </c>
      <c r="F54" s="8" t="str">
        <f>"php artisan make:migration create_"&amp;[Table]&amp;"_table --create="&amp;[Table]</f>
        <v>php artisan make:migration create_vendor_wishlists_table --create=vendor_wishlists</v>
      </c>
      <c r="G54" s="8" t="str">
        <f>"php artisan make:model "&amp;[Class Name]</f>
        <v>php artisan make:model VendorWishlist</v>
      </c>
      <c r="H54" s="8" t="str">
        <f>"protected $table = '"&amp;[Table]&amp;"';"</f>
        <v>protected $table = 'vendor_wishlists';</v>
      </c>
      <c r="I54" s="8" t="str">
        <f>"php artisan make:seed "&amp;[Class Name]&amp;"TableSeeder"</f>
        <v>php artisan make:seed VendorWishlistTableSeeder</v>
      </c>
      <c r="J54" s="8" t="str">
        <f>[Class Name]&amp;"TableSeeder"&amp;"::class,"</f>
        <v>VendorWishlistTableSeeder::class,</v>
      </c>
    </row>
    <row r="55" spans="1:10">
      <c r="A55" s="5" t="s">
        <v>450</v>
      </c>
      <c r="B55" s="8" t="str">
        <f>[Name]</f>
        <v>wishlist_notes</v>
      </c>
      <c r="C55" s="8" t="str">
        <f>IF(RIGHT([Name],3)="ies",MID([Name],1,LEN([Name])-3)&amp;"y",IF(RIGHT([Name],1)="s",MID([Name],1,LEN([Name])-1),[Name]))</f>
        <v>wishlist_note</v>
      </c>
      <c r="D55" s="8" t="str">
        <f t="shared" si="3"/>
        <v>Milestone\PD\Model</v>
      </c>
      <c r="E55" s="8" t="str">
        <f>SUBSTITUTE(PROPER([Singular Name]),"_","")</f>
        <v>WishlistNote</v>
      </c>
      <c r="F55" s="8" t="str">
        <f>"php artisan make:migration create_"&amp;[Table]&amp;"_table --create="&amp;[Table]</f>
        <v>php artisan make:migration create_wishlist_notes_table --create=wishlist_notes</v>
      </c>
      <c r="G55" s="8" t="str">
        <f>"php artisan make:model "&amp;[Class Name]</f>
        <v>php artisan make:model WishlistNote</v>
      </c>
      <c r="H55" s="8" t="str">
        <f>"protected $table = '"&amp;[Table]&amp;"';"</f>
        <v>protected $table = 'wishlist_notes';</v>
      </c>
      <c r="I55" s="8" t="str">
        <f>"php artisan make:seed "&amp;[Class Name]&amp;"TableSeeder"</f>
        <v>php artisan make:seed WishlistNoteTableSeeder</v>
      </c>
      <c r="J55" s="8" t="str">
        <f>[Class Name]&amp;"TableSeeder"&amp;"::class,"</f>
        <v>WishlistNoteTableSeeder::class,</v>
      </c>
    </row>
    <row r="56" spans="1:10">
      <c r="A56" s="4" t="s">
        <v>451</v>
      </c>
      <c r="B56" s="8" t="str">
        <f>[Name]</f>
        <v>wishlist_product_notes</v>
      </c>
      <c r="C56" s="7" t="str">
        <f>IF(RIGHT([Name],3)="ies",MID([Name],1,LEN([Name])-3)&amp;"y",IF(RIGHT([Name],1)="s",MID([Name],1,LEN([Name])-1),[Name]))</f>
        <v>wishlist_product_note</v>
      </c>
      <c r="D56" s="8" t="str">
        <f t="shared" si="3"/>
        <v>Milestone\PD\Model</v>
      </c>
      <c r="E56" s="7" t="str">
        <f>SUBSTITUTE(PROPER([Singular Name]),"_","")</f>
        <v>WishlistProductNote</v>
      </c>
      <c r="F56" s="7" t="str">
        <f>"php artisan make:migration create_"&amp;[Table]&amp;"_table --create="&amp;[Table]</f>
        <v>php artisan make:migration create_wishlist_product_notes_table --create=wishlist_product_notes</v>
      </c>
      <c r="G56" s="7" t="str">
        <f>"php artisan make:model "&amp;[Class Name]</f>
        <v>php artisan make:model WishlistProductNote</v>
      </c>
      <c r="H56" s="7" t="str">
        <f>"protected $table = '"&amp;[Table]&amp;"';"</f>
        <v>protected $table = 'wishlist_product_notes';</v>
      </c>
      <c r="I56" s="7" t="str">
        <f>"php artisan make:seed "&amp;[Class Name]&amp;"TableSeeder"</f>
        <v>php artisan make:seed WishlistProductNoteTableSeeder</v>
      </c>
      <c r="J56" s="7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"/>
  <sheetViews>
    <sheetView topLeftCell="D1" workbookViewId="0">
      <selection activeCell="T1" sqref="T1:Z104857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283</v>
      </c>
      <c r="B1" s="1" t="s">
        <v>288</v>
      </c>
      <c r="C1" s="1" t="s">
        <v>104</v>
      </c>
      <c r="D1" s="1" t="s">
        <v>105</v>
      </c>
      <c r="E1" s="1" t="s">
        <v>246</v>
      </c>
      <c r="F1" s="1" t="s">
        <v>92</v>
      </c>
      <c r="G1" s="1" t="s">
        <v>1</v>
      </c>
      <c r="H1" s="1" t="s">
        <v>107</v>
      </c>
      <c r="I1" s="1" t="s">
        <v>102</v>
      </c>
      <c r="J1" s="1" t="s">
        <v>108</v>
      </c>
      <c r="K1" s="1" t="s">
        <v>393</v>
      </c>
      <c r="M1" s="1" t="s">
        <v>283</v>
      </c>
      <c r="N1" s="1" t="s">
        <v>106</v>
      </c>
      <c r="O1" s="1" t="s">
        <v>104</v>
      </c>
      <c r="P1" s="1" t="s">
        <v>291</v>
      </c>
      <c r="Q1" s="35" t="s">
        <v>246</v>
      </c>
      <c r="R1" s="1" t="s">
        <v>122</v>
      </c>
      <c r="S1" s="43" t="s">
        <v>1</v>
      </c>
      <c r="T1" s="43" t="s">
        <v>14</v>
      </c>
      <c r="U1" s="43" t="s">
        <v>109</v>
      </c>
      <c r="V1" s="45" t="s">
        <v>242</v>
      </c>
      <c r="W1" s="45" t="s">
        <v>243</v>
      </c>
      <c r="X1" s="45" t="s">
        <v>244</v>
      </c>
      <c r="Y1" s="45" t="s">
        <v>245</v>
      </c>
      <c r="Z1" s="45" t="s">
        <v>294</v>
      </c>
      <c r="AA1" s="45" t="s">
        <v>295</v>
      </c>
      <c r="AB1" s="45" t="s">
        <v>298</v>
      </c>
      <c r="AC1" s="45" t="s">
        <v>296</v>
      </c>
      <c r="AD1" s="45" t="s">
        <v>252</v>
      </c>
      <c r="AE1" s="45" t="s">
        <v>111</v>
      </c>
      <c r="AF1" s="1" t="s">
        <v>110</v>
      </c>
      <c r="AG1" s="1" t="s">
        <v>239</v>
      </c>
      <c r="AH1" s="1" t="s">
        <v>240</v>
      </c>
      <c r="AI1" s="1" t="s">
        <v>241</v>
      </c>
      <c r="AJ1" s="1" t="s">
        <v>301</v>
      </c>
      <c r="AK1" s="1" t="s">
        <v>300</v>
      </c>
      <c r="AL1" s="1" t="s">
        <v>297</v>
      </c>
      <c r="AM1" s="1" t="s">
        <v>302</v>
      </c>
      <c r="AN1" s="1" t="s">
        <v>251</v>
      </c>
      <c r="AO1" s="43" t="s">
        <v>248</v>
      </c>
      <c r="AP1" s="43" t="s">
        <v>103</v>
      </c>
      <c r="AQ1" s="43" t="s">
        <v>249</v>
      </c>
      <c r="AR1" s="43" t="s">
        <v>250</v>
      </c>
      <c r="AS1" s="43" t="s">
        <v>217</v>
      </c>
      <c r="AT1" s="1" t="s">
        <v>304</v>
      </c>
      <c r="AU1" s="1" t="s">
        <v>305</v>
      </c>
      <c r="AV1" s="1" t="s">
        <v>306</v>
      </c>
      <c r="AW1" s="1" t="s">
        <v>307</v>
      </c>
      <c r="AX1" s="1" t="s">
        <v>261</v>
      </c>
      <c r="AY1" s="1" t="s">
        <v>262</v>
      </c>
      <c r="AZ1" s="45" t="s">
        <v>263</v>
      </c>
      <c r="BB1" s="1" t="s">
        <v>275</v>
      </c>
      <c r="BC1" s="1" t="s">
        <v>283</v>
      </c>
      <c r="BD1" s="1" t="s">
        <v>104</v>
      </c>
      <c r="BE1" s="1" t="s">
        <v>13</v>
      </c>
      <c r="BF1" s="1" t="s">
        <v>1</v>
      </c>
      <c r="BG1" s="1" t="s">
        <v>221</v>
      </c>
      <c r="BI1" s="1" t="s">
        <v>277</v>
      </c>
      <c r="BJ1" s="1" t="s">
        <v>283</v>
      </c>
      <c r="BK1" s="1" t="s">
        <v>104</v>
      </c>
      <c r="BL1" s="1" t="s">
        <v>13</v>
      </c>
      <c r="BM1" s="1" t="s">
        <v>218</v>
      </c>
      <c r="BN1" s="1" t="s">
        <v>219</v>
      </c>
      <c r="BO1" s="1" t="s">
        <v>258</v>
      </c>
      <c r="BP1" s="1" t="s">
        <v>259</v>
      </c>
      <c r="BQ1" s="1" t="s">
        <v>260</v>
      </c>
      <c r="BR1" s="1"/>
      <c r="BS1" s="1" t="s">
        <v>283</v>
      </c>
      <c r="BT1" s="1" t="s">
        <v>339</v>
      </c>
      <c r="BU1" s="1" t="s">
        <v>189</v>
      </c>
      <c r="BV1" s="1" t="s">
        <v>110</v>
      </c>
      <c r="BW1" s="1" t="s">
        <v>340</v>
      </c>
      <c r="BX1" s="1" t="s">
        <v>104</v>
      </c>
      <c r="BY1" s="1" t="s">
        <v>341</v>
      </c>
      <c r="BZ1" s="1" t="s">
        <v>342</v>
      </c>
      <c r="CA1" s="1" t="s">
        <v>343</v>
      </c>
      <c r="CB1" s="1" t="s">
        <v>223</v>
      </c>
      <c r="CC1" s="1"/>
      <c r="CE1" s="20" t="s">
        <v>283</v>
      </c>
      <c r="CF1" s="20" t="s">
        <v>330</v>
      </c>
      <c r="CG1" s="20" t="s">
        <v>104</v>
      </c>
      <c r="CH1" s="20" t="s">
        <v>122</v>
      </c>
      <c r="CI1" s="20" t="s">
        <v>1</v>
      </c>
      <c r="CJ1" s="20" t="s">
        <v>221</v>
      </c>
      <c r="CK1" s="20" t="s">
        <v>110</v>
      </c>
      <c r="CL1" s="20" t="s">
        <v>111</v>
      </c>
      <c r="CM1" s="20" t="s">
        <v>336</v>
      </c>
      <c r="CN1" s="20" t="s">
        <v>337</v>
      </c>
      <c r="CO1" s="20" t="s">
        <v>338</v>
      </c>
      <c r="CP1" s="20" t="s">
        <v>121</v>
      </c>
      <c r="CQ1" s="20" t="s">
        <v>335</v>
      </c>
      <c r="CR1" s="20" t="s">
        <v>239</v>
      </c>
      <c r="CS1" s="20" t="s">
        <v>240</v>
      </c>
      <c r="CT1" s="20" t="s">
        <v>241</v>
      </c>
      <c r="CU1" s="20" t="s">
        <v>332</v>
      </c>
      <c r="CV1" s="20" t="s">
        <v>333</v>
      </c>
      <c r="CW1" s="20" t="s">
        <v>334</v>
      </c>
      <c r="CX1" s="20" t="s">
        <v>17</v>
      </c>
      <c r="CZ1" s="1" t="s">
        <v>418</v>
      </c>
      <c r="DA1" s="1" t="s">
        <v>283</v>
      </c>
      <c r="DB1" s="1" t="s">
        <v>246</v>
      </c>
      <c r="DC1" s="1" t="s">
        <v>415</v>
      </c>
      <c r="DD1" s="1" t="s">
        <v>413</v>
      </c>
      <c r="DE1" s="1" t="s">
        <v>414</v>
      </c>
      <c r="DF1" s="1" t="s">
        <v>254</v>
      </c>
      <c r="DG1" s="1" t="s">
        <v>220</v>
      </c>
      <c r="DH1" s="1" t="s">
        <v>121</v>
      </c>
      <c r="DI1" s="1" t="s">
        <v>255</v>
      </c>
      <c r="DJ1" s="1" t="s">
        <v>256</v>
      </c>
      <c r="DL1" s="1" t="s">
        <v>419</v>
      </c>
      <c r="DM1" s="1" t="s">
        <v>283</v>
      </c>
      <c r="DN1" s="1" t="s">
        <v>246</v>
      </c>
      <c r="DO1" s="1" t="s">
        <v>415</v>
      </c>
      <c r="DP1" s="1" t="s">
        <v>14</v>
      </c>
      <c r="DQ1" s="1" t="s">
        <v>253</v>
      </c>
      <c r="DR1" s="1" t="s">
        <v>257</v>
      </c>
      <c r="DS1" s="1" t="s">
        <v>221</v>
      </c>
      <c r="DT1" s="1" t="s">
        <v>222</v>
      </c>
      <c r="DU1" s="1" t="s">
        <v>254</v>
      </c>
      <c r="DW1" s="1" t="s">
        <v>425</v>
      </c>
      <c r="DX1" s="1" t="s">
        <v>171</v>
      </c>
      <c r="DY1" s="1" t="s">
        <v>426</v>
      </c>
      <c r="DZ1" s="1" t="s">
        <v>283</v>
      </c>
      <c r="EA1" s="1" t="s">
        <v>246</v>
      </c>
      <c r="EB1" s="1" t="s">
        <v>122</v>
      </c>
      <c r="EC1" s="1" t="s">
        <v>127</v>
      </c>
      <c r="ED1" s="1" t="s">
        <v>13</v>
      </c>
      <c r="EE1" s="1" t="s">
        <v>111</v>
      </c>
      <c r="EF1" s="1" t="s">
        <v>427</v>
      </c>
      <c r="EG1" s="1" t="s">
        <v>239</v>
      </c>
      <c r="EH1" s="1" t="s">
        <v>240</v>
      </c>
      <c r="EI1" s="1" t="s">
        <v>241</v>
      </c>
      <c r="EJ1" s="1" t="s">
        <v>428</v>
      </c>
      <c r="EK1" s="1" t="s">
        <v>429</v>
      </c>
      <c r="EL1" s="1" t="s">
        <v>110</v>
      </c>
      <c r="EM1" s="1" t="s">
        <v>243</v>
      </c>
      <c r="EN1" s="1" t="s">
        <v>244</v>
      </c>
      <c r="EO1" s="1" t="s">
        <v>245</v>
      </c>
      <c r="EP1" s="1" t="s">
        <v>430</v>
      </c>
      <c r="EQ1" s="1" t="s">
        <v>431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Name]]="","",COUNTA(#REF!:ResourceForms[[#This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51</v>
      </c>
      <c r="K2" s="3" t="str">
        <f>[ID]</f>
        <v>id</v>
      </c>
      <c r="M2" s="41" t="str">
        <f>'Table Seed Map'!$A$11&amp;"-"&amp;(COUNTA($Q$1:FormFields[[#This Row],[ID]])-2)</f>
        <v>Form Fields-0</v>
      </c>
      <c r="N2" s="36"/>
      <c r="O2" s="39" t="str">
        <f>IF(FormFields[[#This Row],[Form Name]]="","id",COUNTA(#REF!:FormFields[[#This Row],[Form Name]])+IF(VLOOKUP('Table Seed Map'!$A$11,SeedMap[],9,0),VLOOKUP('Table Seed Map'!$A$11,SeedMap[],9,0),0))</f>
        <v>id</v>
      </c>
      <c r="P2" s="41" t="str">
        <f>FormFields[[#This Row],[Form Name]]&amp;"/"&amp;FormFields[[#This Row],[Name]]</f>
        <v>/name</v>
      </c>
      <c r="Q2" s="39" t="str">
        <f>FormFields[[#This Row],[No]]</f>
        <v>id</v>
      </c>
      <c r="R2" s="42" t="s">
        <v>64</v>
      </c>
      <c r="S2" s="44" t="s">
        <v>26</v>
      </c>
      <c r="T2" s="44" t="s">
        <v>45</v>
      </c>
      <c r="U2" s="44" t="s">
        <v>100</v>
      </c>
      <c r="V2" s="45"/>
      <c r="W2" s="45"/>
      <c r="X2" s="45"/>
      <c r="Y2" s="45"/>
      <c r="Z2" s="46" t="str">
        <f>'Table Seed Map'!$A$12&amp;"-"&amp;(COUNTIF($AB$2:FormFields[[#This Row],[Exists]],1)-1)</f>
        <v>Field Data-0</v>
      </c>
      <c r="AA2" s="47">
        <f>COUNTIF($AB$2:FormFields[[#This Row],[Exists]],1)-1+VLOOKUP('Table Seed Map'!$A$11,SeedMap[],9,0)</f>
        <v>50000</v>
      </c>
      <c r="AB2" s="47">
        <f>IF(AND(FormFields[[#This Row],[Attribute]]="",FormFields[[#This Row],[Relation]]=""),0,1)</f>
        <v>1</v>
      </c>
      <c r="AC2" s="47" t="s">
        <v>21</v>
      </c>
      <c r="AD2" s="48" t="s">
        <v>65</v>
      </c>
      <c r="AE2" s="47" t="s">
        <v>66</v>
      </c>
      <c r="AF2" s="39" t="str">
        <f>IF(FormFields[[#This Row],[Rel]]="",IF(EXACT($AF1,FormFields[[#Headers],[Relation]]),"relation",""),VLOOKUP(FormFields[[#This Row],[Rel]],RelationTable[[Display]:[RELID]],2,0))</f>
        <v>relation</v>
      </c>
      <c r="AG2" s="56" t="str">
        <f>IF(FormFields[[#This Row],[Rel1]]="",IF(EXACT($AG1,FormFields[[#Headers],[R1]]),"nest_relation1",""),VLOOKUP(FormFields[[#This Row],[Rel1]],RelationTable[[Display]:[RELID]],2,0))</f>
        <v>nest_relation1</v>
      </c>
      <c r="AH2" s="39" t="str">
        <f>IF(FormFields[[#This Row],[Rel2]]="",IF(EXACT($AH1,FormFields[[#Headers],[R2]]),"nest_relation2",""),VLOOKUP(FormFields[[#This Row],[Rel2]],RelationTable[[Display]:[RELID]],2,0))</f>
        <v>nest_relation2</v>
      </c>
      <c r="AI2" s="39" t="str">
        <f>IF(FormFields[[#This Row],[Rel3]]="",IF(EXACT($AI1,FormFields[[#Headers],[R3]]),"nest_relation3",""),VLOOKUP(FormFields[[#This Row],[Rel3]],RelationTable[[Display]:[RELID]],2,0))</f>
        <v>nest_relation3</v>
      </c>
      <c r="AJ2" s="39">
        <f>IF(OR(FormFields[[#This Row],[Option Type]]="",FormFields[[#This Row],[Option Type]]="type"),0,1)</f>
        <v>0</v>
      </c>
      <c r="AK2" s="39" t="str">
        <f>'Table Seed Map'!$A$13&amp;"-"&amp;COUNTIF($AJ$2:FormFields[[#This Row],[Exists FO]],1)</f>
        <v>Field Options-0</v>
      </c>
      <c r="AL2" s="39"/>
      <c r="AM2" s="39" t="s">
        <v>21</v>
      </c>
      <c r="AN2" s="37" t="s">
        <v>65</v>
      </c>
      <c r="AO2" s="49" t="s">
        <v>45</v>
      </c>
      <c r="AP2" s="49" t="s">
        <v>91</v>
      </c>
      <c r="AQ2" s="49" t="s">
        <v>158</v>
      </c>
      <c r="AR2" s="49" t="s">
        <v>159</v>
      </c>
      <c r="AS2" s="49" t="s">
        <v>160</v>
      </c>
      <c r="AT2" s="39">
        <f>IF(OR(FormFields[[#This Row],[Colspan]]="",FormFields[[#This Row],[Colspan]]="colspan"),0,1)</f>
        <v>0</v>
      </c>
      <c r="AU2" s="39" t="str">
        <f>'Table Seed Map'!$A$18&amp;"-"&amp;SUM($AT$2:FormFields[[#This Row],[Exists FL]])</f>
        <v>Form Layout-0</v>
      </c>
      <c r="AV2" s="39" t="str">
        <f>IF(FormFields[[#This Row],[Exists FL]]=0,IF(FormFields[[#This Row],[Form Name]]="","id",""),SUM(#REF!:FormFields[[#This Row],[Exists FL]],IF(VLOOKUP('Table Seed Map'!$A$18,SeedMap[],9,0),VLOOKUP('Table Seed Map'!$A$18,SeedMap[],9,0),0)))</f>
        <v>id</v>
      </c>
      <c r="AW2" s="39" t="str">
        <f>FormFields[[#This Row],[NO8]]</f>
        <v>id</v>
      </c>
      <c r="AX2" s="39" t="s">
        <v>64</v>
      </c>
      <c r="AY2" s="39" t="s">
        <v>65</v>
      </c>
      <c r="AZ2" s="48" t="s">
        <v>180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7" t="s">
        <v>65</v>
      </c>
      <c r="BF2" s="37" t="s">
        <v>26</v>
      </c>
      <c r="BG2" s="37" t="s">
        <v>56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65</v>
      </c>
      <c r="BM2" s="13" t="s">
        <v>67</v>
      </c>
      <c r="BN2" s="13" t="s">
        <v>68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49</v>
      </c>
      <c r="CB2" s="15" t="s">
        <v>191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56</v>
      </c>
      <c r="CK2" s="16" t="s">
        <v>49</v>
      </c>
      <c r="CL2" s="13" t="s">
        <v>66</v>
      </c>
      <c r="CM2" s="15" t="s">
        <v>176</v>
      </c>
      <c r="CN2" s="15" t="s">
        <v>177</v>
      </c>
      <c r="CO2" s="15" t="s">
        <v>178</v>
      </c>
      <c r="CP2" s="13" t="s">
        <v>35</v>
      </c>
      <c r="CQ2" s="13"/>
      <c r="CR2" s="13"/>
      <c r="CS2" s="13"/>
      <c r="CT2" s="13"/>
      <c r="CU2" s="13" t="s">
        <v>176</v>
      </c>
      <c r="CV2" s="13" t="s">
        <v>177</v>
      </c>
      <c r="CW2" s="13" t="s">
        <v>178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197</v>
      </c>
      <c r="DE2" s="2" t="s">
        <v>198</v>
      </c>
      <c r="DF2" s="2" t="s">
        <v>199</v>
      </c>
      <c r="DG2" s="2" t="s">
        <v>200</v>
      </c>
      <c r="DH2" s="2" t="s">
        <v>35</v>
      </c>
      <c r="DI2" s="2" t="s">
        <v>203</v>
      </c>
      <c r="DJ2" s="2" t="s">
        <v>202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45</v>
      </c>
      <c r="DQ2" s="2" t="s">
        <v>197</v>
      </c>
      <c r="DR2" s="2" t="s">
        <v>213</v>
      </c>
      <c r="DS2" s="2" t="s">
        <v>56</v>
      </c>
      <c r="DT2" s="2" t="s">
        <v>215</v>
      </c>
      <c r="DU2" s="2" t="s">
        <v>199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66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</sheetData>
  <dataValidations count="9">
    <dataValidation type="list" allowBlank="1" showInputMessage="1" showErrorMessage="1" sqref="EL2:EQ2 CQ2:CW2 BV2 V2:Y2">
      <formula1>Relations</formula1>
    </dataValidation>
    <dataValidation type="list" allowBlank="1" showInputMessage="1" showErrorMessage="1" sqref="CF2 N2 DW2 BT2:BU2">
      <formula1>FormNames</formula1>
    </dataValidation>
    <dataValidation type="list" allowBlank="1" showInputMessage="1" showErrorMessage="1" sqref="BB2 BW2 CZ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J2">
      <formula1>"ignore_null,Yes,No"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topLeftCell="D1" workbookViewId="0">
      <selection activeCell="H13" sqref="H1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104</v>
      </c>
      <c r="B1" s="20" t="s">
        <v>224</v>
      </c>
      <c r="C1" s="20" t="s">
        <v>12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</row>
    <row r="2" spans="1:8">
      <c r="A2" s="3">
        <f>IFERROR($A1+1,1)</f>
        <v>1</v>
      </c>
      <c r="B2" s="1" t="s">
        <v>554</v>
      </c>
      <c r="C2" s="6" t="str">
        <f>MID([Filename],26,LEN([Filename])-35)</f>
        <v>item_group_master</v>
      </c>
      <c r="D2" s="6" t="str">
        <f t="shared" ref="D2:D11" si="0">"2019_02_11_"</f>
        <v>2019_02_11_</v>
      </c>
      <c r="E2" s="6" t="e">
        <f>TEXT(MATCH(MigrationRenamer[[#This Row],[Table]],Tables[Table],0),"000000")</f>
        <v>#N/A</v>
      </c>
      <c r="F2" s="6" t="e">
        <f>RIGHT([Filename],LEN([Filename])-LEN([Date Part])-LEN([Sequence]))</f>
        <v>#N/A</v>
      </c>
      <c r="G2" s="6" t="e">
        <f>[Date Part]&amp;[Sequence]&amp;[Name Part]</f>
        <v>#N/A</v>
      </c>
      <c r="H2" s="6" t="e">
        <f>"ren "&amp;[Filename]&amp;" "&amp;[New Name]</f>
        <v>#N/A</v>
      </c>
    </row>
    <row r="3" spans="1:8">
      <c r="A3" s="3">
        <f>IFERROR($A2+1,1)</f>
        <v>2</v>
      </c>
      <c r="B3" s="1" t="s">
        <v>555</v>
      </c>
      <c r="C3" s="6" t="str">
        <f>MID([Filename],26,LEN([Filename])-35)</f>
        <v>products</v>
      </c>
      <c r="D3" s="6" t="str">
        <f t="shared" si="0"/>
        <v>2019_02_11_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_create_products_table.php</v>
      </c>
      <c r="G3" s="6" t="str">
        <f>[Date Part]&amp;[Sequence]&amp;[Name Part]</f>
        <v>2019_02_11_000047_create_products_table.php</v>
      </c>
      <c r="H3" s="6" t="str">
        <f>"ren "&amp;[Filename]&amp;" "&amp;[New Name]</f>
        <v>ren 2018_11_29_000002_create_products_table.php 2019_02_11_000047_create_products_table.php</v>
      </c>
    </row>
    <row r="4" spans="1:8">
      <c r="A4" s="3">
        <f t="shared" ref="A4:A11" si="1">IFERROR($A3+1,1)</f>
        <v>3</v>
      </c>
      <c r="B4" s="1" t="s">
        <v>556</v>
      </c>
      <c r="C4" s="6" t="str">
        <f>MID([Filename],26,LEN([Filename])-35)</f>
        <v>product_images</v>
      </c>
      <c r="D4" s="6" t="str">
        <f t="shared" si="0"/>
        <v>2019_02_11_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_create_product_images_table.php</v>
      </c>
      <c r="G4" s="6" t="str">
        <f>[Date Part]&amp;[Sequence]&amp;[Name Part]</f>
        <v>2019_02_11_000048_create_product_images_table.php</v>
      </c>
      <c r="H4" s="6" t="str">
        <f>"ren "&amp;[Filename]&amp;" "&amp;[New Name]</f>
        <v>ren 2018_11_29_000003_create_product_images_table.php 2019_02_11_000048_create_product_images_table.php</v>
      </c>
    </row>
    <row r="5" spans="1:8">
      <c r="A5" s="3">
        <f t="shared" si="1"/>
        <v>4</v>
      </c>
      <c r="B5" s="1" t="s">
        <v>557</v>
      </c>
      <c r="C5" s="6" t="str">
        <f>MID([Filename],26,LEN([Filename])-35)</f>
        <v>visitors</v>
      </c>
      <c r="D5" s="6" t="str">
        <f t="shared" si="0"/>
        <v>2019_02_11_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_create_visitors_table.php</v>
      </c>
      <c r="G5" s="6" t="str">
        <f>[Date Part]&amp;[Sequence]&amp;[Name Part]</f>
        <v>2019_02_11_000049_create_visitors_table.php</v>
      </c>
      <c r="H5" s="6" t="str">
        <f>"ren "&amp;[Filename]&amp;" "&amp;[New Name]</f>
        <v>ren 2018_11_29_000004_create_visitors_table.php 2019_02_11_000049_create_visitors_table.php</v>
      </c>
    </row>
    <row r="6" spans="1:8">
      <c r="A6" s="3">
        <f t="shared" si="1"/>
        <v>5</v>
      </c>
      <c r="B6" s="1" t="s">
        <v>558</v>
      </c>
      <c r="C6" s="6" t="str">
        <f>MID([Filename],26,LEN([Filename])-35)</f>
        <v>wishlists</v>
      </c>
      <c r="D6" s="6" t="str">
        <f t="shared" si="0"/>
        <v>2019_02_11_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_create_wishlists_table.php</v>
      </c>
      <c r="G6" s="6" t="str">
        <f>[Date Part]&amp;[Sequence]&amp;[Name Part]</f>
        <v>2019_02_11_000050_create_wishlists_table.php</v>
      </c>
      <c r="H6" s="6" t="str">
        <f>"ren "&amp;[Filename]&amp;" "&amp;[New Name]</f>
        <v>ren 2018_11_29_000005_create_wishlists_table.php 2019_02_11_000050_create_wishlists_table.php</v>
      </c>
    </row>
    <row r="7" spans="1:8">
      <c r="A7" s="3">
        <f t="shared" si="1"/>
        <v>6</v>
      </c>
      <c r="B7" s="1" t="s">
        <v>559</v>
      </c>
      <c r="C7" s="6" t="str">
        <f>MID([Filename],26,LEN([Filename])-35)</f>
        <v>wishlist_products</v>
      </c>
      <c r="D7" s="6" t="str">
        <f t="shared" si="0"/>
        <v>2019_02_11_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_create_wishlist_products_table.php</v>
      </c>
      <c r="G7" s="6" t="str">
        <f>[Date Part]&amp;[Sequence]&amp;[Name Part]</f>
        <v>2019_02_11_000051_create_wishlist_products_table.php</v>
      </c>
      <c r="H7" s="6" t="str">
        <f>"ren "&amp;[Filename]&amp;" "&amp;[New Name]</f>
        <v>ren 2018_11_29_000006_create_wishlist_products_table.php 2019_02_11_000051_create_wishlist_products_table.php</v>
      </c>
    </row>
    <row r="8" spans="1:8">
      <c r="A8" s="3">
        <f t="shared" si="1"/>
        <v>7</v>
      </c>
      <c r="B8" s="1" t="s">
        <v>560</v>
      </c>
      <c r="C8" s="6" t="str">
        <f>MID([Filename],26,LEN([Filename])-35)</f>
        <v>visitor_wishlists</v>
      </c>
      <c r="D8" s="6" t="str">
        <f t="shared" si="0"/>
        <v>2019_02_11_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_create_visitor_wishlists_table.php</v>
      </c>
      <c r="G8" s="6" t="str">
        <f>[Date Part]&amp;[Sequence]&amp;[Name Part]</f>
        <v>2019_02_11_000052_create_visitor_wishlists_table.php</v>
      </c>
      <c r="H8" s="6" t="str">
        <f>"ren "&amp;[Filename]&amp;" "&amp;[New Name]</f>
        <v>ren 2018_11_29_000007_create_visitor_wishlists_table.php 2019_02_11_000052_create_visitor_wishlists_table.php</v>
      </c>
    </row>
    <row r="9" spans="1:8">
      <c r="A9" s="3">
        <f t="shared" si="1"/>
        <v>8</v>
      </c>
      <c r="B9" s="1" t="s">
        <v>561</v>
      </c>
      <c r="C9" s="6" t="str">
        <f>MID([Filename],26,LEN([Filename])-35)</f>
        <v>vendor_wishlists</v>
      </c>
      <c r="D9" s="6" t="str">
        <f t="shared" si="0"/>
        <v>2019_02_11_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_create_vendor_wishlists_table.php</v>
      </c>
      <c r="G9" s="6" t="str">
        <f>[Date Part]&amp;[Sequence]&amp;[Name Part]</f>
        <v>2019_02_11_000053_create_vendor_wishlists_table.php</v>
      </c>
      <c r="H9" s="6" t="str">
        <f>"ren "&amp;[Filename]&amp;" "&amp;[New Name]</f>
        <v>ren 2018_11_29_000008_create_vendor_wishlists_table.php 2019_02_11_000053_create_vendor_wishlists_table.php</v>
      </c>
    </row>
    <row r="10" spans="1:8">
      <c r="A10" s="3">
        <f t="shared" si="1"/>
        <v>9</v>
      </c>
      <c r="B10" s="1" t="s">
        <v>562</v>
      </c>
      <c r="C10" s="6" t="str">
        <f>MID([Filename],26,LEN([Filename])-35)</f>
        <v>wishlist_notes</v>
      </c>
      <c r="D10" s="6" t="str">
        <f t="shared" si="0"/>
        <v>2019_02_11_</v>
      </c>
      <c r="E10" s="6" t="str">
        <f>TEXT(MATCH(MigrationRenamer[[#This Row],[Table]],Tables[Table],0),"000000")</f>
        <v>000054</v>
      </c>
      <c r="F10" s="6" t="str">
        <f>RIGHT([Filename],LEN([Filename])-LEN([Date Part])-LEN([Sequence]))</f>
        <v>_create_wishlist_notes_table.php</v>
      </c>
      <c r="G10" s="6" t="str">
        <f>[Date Part]&amp;[Sequence]&amp;[Name Part]</f>
        <v>2019_02_11_000054_create_wishlist_notes_table.php</v>
      </c>
      <c r="H10" s="6" t="str">
        <f>"ren "&amp;[Filename]&amp;" "&amp;[New Name]</f>
        <v>ren 2018_11_29_000009_create_wishlist_notes_table.php 2019_02_11_000054_create_wishlist_notes_table.php</v>
      </c>
    </row>
    <row r="11" spans="1:8">
      <c r="A11" s="3">
        <f t="shared" si="1"/>
        <v>10</v>
      </c>
      <c r="B11" s="1" t="s">
        <v>563</v>
      </c>
      <c r="C11" s="6" t="str">
        <f>MID([Filename],26,LEN([Filename])-35)</f>
        <v>wishlist_product_notes</v>
      </c>
      <c r="D11" s="6" t="str">
        <f t="shared" si="0"/>
        <v>2019_02_11_</v>
      </c>
      <c r="E11" s="6" t="str">
        <f>TEXT(MATCH(MigrationRenamer[[#This Row],[Table]],Tables[Table],0),"000000")</f>
        <v>000055</v>
      </c>
      <c r="F11" s="6" t="str">
        <f>RIGHT([Filename],LEN([Filename])-LEN([Date Part])-LEN([Sequence]))</f>
        <v>_create_wishlist_product_notes_table.php</v>
      </c>
      <c r="G11" s="6" t="str">
        <f>[Date Part]&amp;[Sequence]&amp;[Name Part]</f>
        <v>2019_02_11_000055_create_wishlist_product_notes_table.php</v>
      </c>
      <c r="H11" s="6" t="str">
        <f>"ren "&amp;[Filename]&amp;" "&amp;[New Name]</f>
        <v>ren 2018_11_29_000010_create_wishlist_product_notes_table.php 2019_02_11_000055_create_wishlist_product_notes_table.php</v>
      </c>
    </row>
    <row r="12" spans="1:8">
      <c r="A12" s="66">
        <f>IFERROR($A11+1,1)</f>
        <v>11</v>
      </c>
      <c r="B12" s="4" t="s">
        <v>564</v>
      </c>
      <c r="C12" s="7" t="str">
        <f>MID([Filename],26,LEN([Filename])-35)</f>
        <v>group_master</v>
      </c>
      <c r="D12" s="7" t="str">
        <f>"2019_02_11_"</f>
        <v>2019_02_11_</v>
      </c>
      <c r="E12" s="7" t="str">
        <f>TEXT(MATCH(MigrationRenamer[[#This Row],[Table]],Tables[Table],0),"000000")</f>
        <v>000045</v>
      </c>
      <c r="F12" s="7" t="str">
        <f>RIGHT([Filename],LEN([Filename])-LEN([Date Part])-LEN([Sequence]))</f>
        <v>_create_group_master_table.php</v>
      </c>
      <c r="G12" s="7" t="str">
        <f>[Date Part]&amp;[Sequence]&amp;[Name Part]</f>
        <v>2019_02_11_000045_create_group_master_table.php</v>
      </c>
      <c r="H12" s="7" t="str">
        <f>"ren "&amp;[Filename]&amp;" "&amp;[New Name]</f>
        <v>ren 2019_02_11_092945_create_group_master_table.php 2019_02_11_000045_create_group_master_table.php</v>
      </c>
    </row>
    <row r="13" spans="1:8">
      <c r="A13" s="66">
        <f>IFERROR($A12+1,1)</f>
        <v>12</v>
      </c>
      <c r="B13" s="4" t="s">
        <v>568</v>
      </c>
      <c r="C13" s="7" t="str">
        <f>MID([Filename],26,LEN([Filename])-35)</f>
        <v>group_details</v>
      </c>
      <c r="D13" s="7" t="str">
        <f>"2019_02_11_"</f>
        <v>2019_02_11_</v>
      </c>
      <c r="E13" s="7" t="str">
        <f>TEXT(MATCH(MigrationRenamer[[#This Row],[Table]],Tables[Table],0),"000000")</f>
        <v>000046</v>
      </c>
      <c r="F13" s="7" t="str">
        <f>RIGHT([Filename],LEN([Filename])-LEN([Date Part])-LEN([Sequence]))</f>
        <v>_create_group_details_table.php</v>
      </c>
      <c r="G13" s="7" t="str">
        <f>[Date Part]&amp;[Sequence]&amp;[Name Part]</f>
        <v>2019_02_11_000046_create_group_details_table.php</v>
      </c>
      <c r="H13" s="7" t="str">
        <f>"ren "&amp;[Filename]&amp;" "&amp;[New Name]</f>
        <v>ren 2019_02_11_095126_create_group_details_table.php 2019_02_11_000046_create_group_details_table.php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"/>
  <sheetViews>
    <sheetView topLeftCell="B1" workbookViewId="0">
      <selection activeCell="T1" sqref="T1:Z104857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283</v>
      </c>
      <c r="B1" s="20" t="s">
        <v>105</v>
      </c>
      <c r="C1" s="20" t="s">
        <v>346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102</v>
      </c>
      <c r="I1" s="20" t="s">
        <v>435</v>
      </c>
      <c r="J1" s="20" t="s">
        <v>394</v>
      </c>
      <c r="K1" s="54" t="s">
        <v>246</v>
      </c>
      <c r="M1" s="1" t="s">
        <v>349</v>
      </c>
      <c r="N1" s="1" t="s">
        <v>355</v>
      </c>
      <c r="O1" s="1" t="s">
        <v>351</v>
      </c>
      <c r="P1" s="1" t="s">
        <v>350</v>
      </c>
      <c r="Q1" s="1" t="s">
        <v>352</v>
      </c>
      <c r="R1" s="1" t="s">
        <v>353</v>
      </c>
      <c r="S1" s="1" t="s">
        <v>354</v>
      </c>
      <c r="T1" s="1" t="s">
        <v>361</v>
      </c>
      <c r="U1" s="1" t="s">
        <v>356</v>
      </c>
      <c r="V1" s="1" t="s">
        <v>359</v>
      </c>
      <c r="W1" s="1" t="s">
        <v>357</v>
      </c>
      <c r="X1" s="1" t="s">
        <v>362</v>
      </c>
      <c r="Y1" s="1" t="s">
        <v>358</v>
      </c>
      <c r="Z1" s="1" t="s">
        <v>360</v>
      </c>
      <c r="AA1" s="1" t="s">
        <v>110</v>
      </c>
      <c r="AB1" s="1" t="s">
        <v>239</v>
      </c>
      <c r="AC1" s="1" t="s">
        <v>240</v>
      </c>
      <c r="AD1" s="1" t="s">
        <v>241</v>
      </c>
      <c r="AF1" s="1" t="s">
        <v>283</v>
      </c>
      <c r="AG1" s="1" t="s">
        <v>366</v>
      </c>
      <c r="AH1" s="1" t="s">
        <v>104</v>
      </c>
      <c r="AI1" s="1" t="s">
        <v>320</v>
      </c>
      <c r="AJ1" s="1" t="s">
        <v>13</v>
      </c>
      <c r="AK1" s="1" t="s">
        <v>367</v>
      </c>
      <c r="AL1" s="1" t="s">
        <v>239</v>
      </c>
      <c r="AM1" s="1" t="s">
        <v>240</v>
      </c>
      <c r="AN1" s="1" t="s">
        <v>241</v>
      </c>
      <c r="AO1" s="1" t="s">
        <v>110</v>
      </c>
      <c r="AP1" s="1" t="s">
        <v>368</v>
      </c>
      <c r="AQ1" s="1" t="s">
        <v>369</v>
      </c>
      <c r="AR1" s="1" t="s">
        <v>370</v>
      </c>
      <c r="AT1" s="1" t="s">
        <v>283</v>
      </c>
      <c r="AU1" s="1" t="s">
        <v>373</v>
      </c>
      <c r="AV1" s="1" t="s">
        <v>104</v>
      </c>
      <c r="AW1" s="1" t="s">
        <v>320</v>
      </c>
      <c r="AX1" s="1" t="s">
        <v>109</v>
      </c>
      <c r="AY1" s="1" t="s">
        <v>13</v>
      </c>
      <c r="AZ1" s="1" t="s">
        <v>367</v>
      </c>
      <c r="BA1" s="1" t="s">
        <v>239</v>
      </c>
      <c r="BB1" s="1" t="s">
        <v>240</v>
      </c>
      <c r="BC1" s="1" t="s">
        <v>110</v>
      </c>
      <c r="BD1" s="1" t="s">
        <v>368</v>
      </c>
      <c r="BE1" s="1" t="s">
        <v>369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434</v>
      </c>
      <c r="J2" s="13" t="s">
        <v>50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173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100</v>
      </c>
      <c r="AY2" s="14" t="s">
        <v>173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B1" workbookViewId="0">
      <selection activeCell="L3" sqref="L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customWidth="1"/>
    <col min="45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283</v>
      </c>
      <c r="B1" s="20" t="s">
        <v>105</v>
      </c>
      <c r="C1" s="20" t="s">
        <v>376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377</v>
      </c>
      <c r="I1" s="20" t="s">
        <v>121</v>
      </c>
      <c r="J1" s="20" t="s">
        <v>246</v>
      </c>
      <c r="L1" s="1" t="s">
        <v>378</v>
      </c>
      <c r="M1" s="1" t="s">
        <v>379</v>
      </c>
      <c r="N1" s="1" t="s">
        <v>351</v>
      </c>
      <c r="O1" s="1" t="s">
        <v>350</v>
      </c>
      <c r="P1" s="1" t="s">
        <v>352</v>
      </c>
      <c r="Q1" s="1" t="s">
        <v>353</v>
      </c>
      <c r="R1" s="1" t="s">
        <v>354</v>
      </c>
      <c r="S1" s="1" t="s">
        <v>361</v>
      </c>
      <c r="T1" s="1" t="s">
        <v>356</v>
      </c>
      <c r="U1" s="1" t="s">
        <v>381</v>
      </c>
      <c r="V1" s="1" t="s">
        <v>357</v>
      </c>
      <c r="W1" s="1" t="s">
        <v>362</v>
      </c>
      <c r="X1" s="1" t="s">
        <v>358</v>
      </c>
      <c r="Y1" s="1" t="s">
        <v>380</v>
      </c>
      <c r="Z1" s="1" t="s">
        <v>110</v>
      </c>
      <c r="AA1" s="1" t="s">
        <v>239</v>
      </c>
      <c r="AB1" s="1" t="s">
        <v>240</v>
      </c>
      <c r="AC1" s="1" t="s">
        <v>241</v>
      </c>
      <c r="AE1" s="1" t="s">
        <v>283</v>
      </c>
      <c r="AF1" s="1" t="s">
        <v>383</v>
      </c>
      <c r="AG1" s="1" t="s">
        <v>384</v>
      </c>
      <c r="AH1" s="1" t="s">
        <v>104</v>
      </c>
      <c r="AI1" s="1" t="s">
        <v>323</v>
      </c>
      <c r="AJ1" s="1" t="s">
        <v>102</v>
      </c>
      <c r="AK1" s="1" t="s">
        <v>377</v>
      </c>
      <c r="AL1" s="1" t="s">
        <v>242</v>
      </c>
      <c r="AM1" s="1" t="s">
        <v>263</v>
      </c>
      <c r="AN1" s="1" t="s">
        <v>110</v>
      </c>
      <c r="AP1" s="1" t="s">
        <v>283</v>
      </c>
      <c r="AQ1" s="1" t="s">
        <v>385</v>
      </c>
      <c r="AR1" s="1" t="s">
        <v>104</v>
      </c>
      <c r="AS1" s="1" t="s">
        <v>386</v>
      </c>
      <c r="AT1" s="1" t="s">
        <v>109</v>
      </c>
      <c r="AU1" s="1" t="s">
        <v>111</v>
      </c>
      <c r="AV1" s="1" t="s">
        <v>367</v>
      </c>
      <c r="AW1" s="1" t="s">
        <v>110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48</v>
      </c>
      <c r="I2" s="53" t="s">
        <v>35</v>
      </c>
      <c r="J2" s="5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48</v>
      </c>
      <c r="AL2" s="16" t="s">
        <v>49</v>
      </c>
      <c r="AM2" s="14" t="s">
        <v>180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100</v>
      </c>
      <c r="AU2" s="14" t="s">
        <v>66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151</v>
      </c>
      <c r="C1" s="1" t="s">
        <v>399</v>
      </c>
      <c r="D1" s="1" t="s">
        <v>400</v>
      </c>
      <c r="E1" s="1" t="s">
        <v>398</v>
      </c>
      <c r="F1" s="1" t="s">
        <v>402</v>
      </c>
      <c r="G1" s="1" t="s">
        <v>403</v>
      </c>
      <c r="H1" s="1" t="s">
        <v>404</v>
      </c>
      <c r="J1" s="1" t="s">
        <v>104</v>
      </c>
      <c r="K1" s="1" t="s">
        <v>14</v>
      </c>
      <c r="L1" s="1" t="s">
        <v>401</v>
      </c>
      <c r="M1" s="1" t="s">
        <v>283</v>
      </c>
      <c r="N1" s="1" t="s">
        <v>1</v>
      </c>
      <c r="O1" s="1" t="s">
        <v>276</v>
      </c>
      <c r="P1" s="1" t="s">
        <v>246</v>
      </c>
    </row>
    <row r="2" spans="1:16">
      <c r="A2" s="39" t="s">
        <v>128</v>
      </c>
      <c r="B2" s="39" t="s">
        <v>289</v>
      </c>
      <c r="C2" s="39" t="s">
        <v>283</v>
      </c>
      <c r="D2" s="56">
        <v>1</v>
      </c>
      <c r="E2" s="56">
        <f ca="1">COUNTA(INDIRECT(RecordCount[[#This Row],[Table Name]]&amp;"["&amp;RecordCount[[#This Row],[Count Field]]&amp;"]"))-RecordCount[[#This Row],[Count Reduce]]</f>
        <v>0</v>
      </c>
      <c r="F2" s="39" t="s">
        <v>150</v>
      </c>
      <c r="G2" s="56">
        <v>2</v>
      </c>
      <c r="H2" s="56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" s="6" t="str">
        <f ca="1">IF(IDNMaps[[#This Row],[Type]]="","",COUNTIF($K$1:IDNMaps[[#This Row],[Type]],IDNMaps[[#This Row],[Type]]))</f>
        <v/>
      </c>
      <c r="M2" s="6" t="str">
        <f ca="1">IFERROR(VLOOKUP(IDNMaps[[#This Row],[Type]],RecordCount[],6,0)&amp;"-"&amp;IDNMaps[[#This Row],[Type Count]],"")</f>
        <v/>
      </c>
      <c r="N2" s="6" t="str">
        <f ca="1">IFERROR(VLOOKUP(IDNMaps[[#This Row],[Primary]],INDIRECT(VLOOKUP(IDNMaps[[#This Row],[Type]],RecordCount[],2,0)),VLOOKUP(IDNMaps[[#This Row],[Type]],RecordCount[],7,0),0),"")</f>
        <v/>
      </c>
      <c r="O2" s="6" t="str">
        <f ca="1">IF(IDNMaps[[#This Row],[Name]]="","","("&amp;IDNMaps[[#This Row],[Type]]&amp;") "&amp;IDNMaps[[#This Row],[Name]])</f>
        <v/>
      </c>
      <c r="P2" s="6" t="str">
        <f ca="1">IFERROR(VLOOKUP(IDNMaps[[#This Row],[Primary]],INDIRECT(VLOOKUP(IDNMaps[[#This Row],[Type]],RecordCount[],2,0)),VLOOKUP(IDNMaps[[#This Row],[Type]],RecordCount[],8,0),0),"")</f>
        <v/>
      </c>
    </row>
    <row r="3" spans="1:16">
      <c r="A3" s="39" t="s">
        <v>126</v>
      </c>
      <c r="B3" s="39" t="s">
        <v>167</v>
      </c>
      <c r="C3" s="39" t="s">
        <v>283</v>
      </c>
      <c r="D3" s="56">
        <v>1</v>
      </c>
      <c r="E3" s="56">
        <f ca="1">COUNTA(INDIRECT(RecordCount[[#This Row],[Table Name]]&amp;"["&amp;RecordCount[[#This Row],[Count Field]]&amp;"]"))-RecordCount[[#This Row],[Count Reduce]]</f>
        <v>0</v>
      </c>
      <c r="F3" s="39" t="s">
        <v>155</v>
      </c>
      <c r="G3" s="56">
        <v>6</v>
      </c>
      <c r="H3" s="56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" s="6" t="str">
        <f ca="1">IF(IDNMaps[[#This Row],[Type]]="","",COUNTIF($K$1:IDNMaps[[#This Row],[Type]],IDNMaps[[#This Row],[Type]]))</f>
        <v/>
      </c>
      <c r="M3" s="6" t="str">
        <f ca="1">IFERROR(VLOOKUP(IDNMaps[[#This Row],[Type]],RecordCount[],6,0)&amp;"-"&amp;IDNMaps[[#This Row],[Type Count]],"")</f>
        <v/>
      </c>
      <c r="N3" s="6" t="str">
        <f ca="1">IFERROR(VLOOKUP(IDNMaps[[#This Row],[Primary]],INDIRECT(VLOOKUP(IDNMaps[[#This Row],[Type]],RecordCount[],2,0)),VLOOKUP(IDNMaps[[#This Row],[Type]],RecordCount[],7,0),0),"")</f>
        <v/>
      </c>
      <c r="O3" s="6" t="str">
        <f ca="1">IF(IDNMaps[[#This Row],[Name]]="","","("&amp;IDNMaps[[#This Row],[Type]]&amp;") "&amp;IDNMaps[[#This Row],[Name]])</f>
        <v/>
      </c>
      <c r="P3" s="6" t="str">
        <f ca="1">IFERROR(VLOOKUP(IDNMaps[[#This Row],[Primary]],INDIRECT(VLOOKUP(IDNMaps[[#This Row],[Type]],RecordCount[],2,0)),VLOOKUP(IDNMaps[[#This Row],[Type]],RecordCount[],8,0),0),"")</f>
        <v/>
      </c>
    </row>
    <row r="4" spans="1:16">
      <c r="A4" s="40" t="s">
        <v>127</v>
      </c>
      <c r="B4" s="39" t="s">
        <v>169</v>
      </c>
      <c r="C4" s="39" t="s">
        <v>283</v>
      </c>
      <c r="D4" s="56">
        <v>1</v>
      </c>
      <c r="E4" s="57">
        <f ca="1">COUNTA(INDIRECT(RecordCount[[#This Row],[Table Name]]&amp;"["&amp;RecordCount[[#This Row],[Count Field]]&amp;"]"))-RecordCount[[#This Row],[Count Reduce]]</f>
        <v>0</v>
      </c>
      <c r="F4" s="39" t="s">
        <v>171</v>
      </c>
      <c r="G4" s="56">
        <v>6</v>
      </c>
      <c r="H4" s="56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" s="6" t="str">
        <f ca="1">IF(IDNMaps[[#This Row],[Type]]="","",COUNTIF($K$1:IDNMaps[[#This Row],[Type]],IDNMaps[[#This Row],[Type]]))</f>
        <v/>
      </c>
      <c r="M4" s="6" t="str">
        <f ca="1">IFERROR(VLOOKUP(IDNMaps[[#This Row],[Type]],RecordCount[],6,0)&amp;"-"&amp;IDNMaps[[#This Row],[Type Count]],"")</f>
        <v/>
      </c>
      <c r="N4" s="6" t="str">
        <f ca="1">IFERROR(VLOOKUP(IDNMaps[[#This Row],[Primary]],INDIRECT(VLOOKUP(IDNMaps[[#This Row],[Type]],RecordCount[],2,0)),VLOOKUP(IDNMaps[[#This Row],[Type]],RecordCount[],7,0),0),"")</f>
        <v/>
      </c>
      <c r="O4" s="6" t="str">
        <f ca="1">IF(IDNMaps[[#This Row],[Name]]="","","("&amp;IDNMaps[[#This Row],[Type]]&amp;") "&amp;IDNMaps[[#This Row],[Name]])</f>
        <v/>
      </c>
      <c r="P4" s="6" t="str">
        <f ca="1">IFERROR(VLOOKUP(IDNMaps[[#This Row],[Primary]],INDIRECT(VLOOKUP(IDNMaps[[#This Row],[Type]],RecordCount[],2,0)),VLOOKUP(IDNMaps[[#This Row],[Type]],RecordCount[],8,0),0),"")</f>
        <v/>
      </c>
    </row>
    <row r="5" spans="1:16">
      <c r="A5" s="40" t="s">
        <v>110</v>
      </c>
      <c r="B5" s="40" t="s">
        <v>286</v>
      </c>
      <c r="C5" s="39" t="s">
        <v>283</v>
      </c>
      <c r="D5" s="56">
        <v>1</v>
      </c>
      <c r="E5" s="57">
        <f ca="1">COUNTA(INDIRECT(RecordCount[[#This Row],[Table Name]]&amp;"["&amp;RecordCount[[#This Row],[Count Field]]&amp;"]"))-RecordCount[[#This Row],[Count Reduce]]</f>
        <v>0</v>
      </c>
      <c r="F5" s="39" t="s">
        <v>156</v>
      </c>
      <c r="G5" s="56">
        <v>3</v>
      </c>
      <c r="H5" s="56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" s="6" t="str">
        <f ca="1">IF(IDNMaps[[#This Row],[Type]]="","",COUNTIF($K$1:IDNMaps[[#This Row],[Type]],IDNMaps[[#This Row],[Type]]))</f>
        <v/>
      </c>
      <c r="M5" s="6" t="str">
        <f ca="1">IFERROR(VLOOKUP(IDNMaps[[#This Row],[Type]],RecordCount[],6,0)&amp;"-"&amp;IDNMaps[[#This Row],[Type Count]],"")</f>
        <v/>
      </c>
      <c r="N5" s="6" t="str">
        <f ca="1">IFERROR(VLOOKUP(IDNMaps[[#This Row],[Primary]],INDIRECT(VLOOKUP(IDNMaps[[#This Row],[Type]],RecordCount[],2,0)),VLOOKUP(IDNMaps[[#This Row],[Type]],RecordCount[],7,0),0),"")</f>
        <v/>
      </c>
      <c r="O5" s="6" t="str">
        <f ca="1">IF(IDNMaps[[#This Row],[Name]]="","","("&amp;IDNMaps[[#This Row],[Type]]&amp;") "&amp;IDNMaps[[#This Row],[Name]])</f>
        <v/>
      </c>
      <c r="P5" s="6" t="str">
        <f ca="1">IFERROR(VLOOKUP(IDNMaps[[#This Row],[Primary]],INDIRECT(VLOOKUP(IDNMaps[[#This Row],[Type]],RecordCount[],2,0)),VLOOKUP(IDNMaps[[#This Row],[Type]],RecordCount[],8,0),0),"")</f>
        <v/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" s="6" t="str">
        <f ca="1">IF(IDNMaps[[#This Row],[Type]]="","",COUNTIF($K$1:IDNMaps[[#This Row],[Type]],IDNMaps[[#This Row],[Type]]))</f>
        <v/>
      </c>
      <c r="M6" s="6" t="str">
        <f ca="1">IFERROR(VLOOKUP(IDNMaps[[#This Row],[Type]],RecordCount[],6,0)&amp;"-"&amp;IDNMaps[[#This Row],[Type Count]],"")</f>
        <v/>
      </c>
      <c r="N6" s="6" t="str">
        <f ca="1">IFERROR(VLOOKUP(IDNMaps[[#This Row],[Primary]],INDIRECT(VLOOKUP(IDNMaps[[#This Row],[Type]],RecordCount[],2,0)),VLOOKUP(IDNMaps[[#This Row],[Type]],RecordCount[],7,0),0),"")</f>
        <v/>
      </c>
      <c r="O6" s="6" t="str">
        <f ca="1">IF(IDNMaps[[#This Row],[Name]]="","","("&amp;IDNMaps[[#This Row],[Type]]&amp;") "&amp;IDNMaps[[#This Row],[Name]])</f>
        <v/>
      </c>
      <c r="P6" s="6" t="str">
        <f ca="1">IFERROR(VLOOKUP(IDNMaps[[#This Row],[Primary]],INDIRECT(VLOOKUP(IDNMaps[[#This Row],[Type]],RecordCount[],2,0)),VLOOKUP(IDNMaps[[#This Row],[Type]],RecordCount[],8,0),0),"")</f>
        <v/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" s="6" t="str">
        <f ca="1">IF(IDNMaps[[#This Row],[Type]]="","",COUNTIF($K$1:IDNMaps[[#This Row],[Type]],IDNMaps[[#This Row],[Type]]))</f>
        <v/>
      </c>
      <c r="M7" s="6" t="str">
        <f ca="1">IFERROR(VLOOKUP(IDNMaps[[#This Row],[Type]],RecordCount[],6,0)&amp;"-"&amp;IDNMaps[[#This Row],[Type Count]],"")</f>
        <v/>
      </c>
      <c r="N7" s="6" t="str">
        <f ca="1">IFERROR(VLOOKUP(IDNMaps[[#This Row],[Primary]],INDIRECT(VLOOKUP(IDNMaps[[#This Row],[Type]],RecordCount[],2,0)),VLOOKUP(IDNMaps[[#This Row],[Type]],RecordCount[],7,0),0),"")</f>
        <v/>
      </c>
      <c r="O7" s="6" t="str">
        <f ca="1">IF(IDNMaps[[#This Row],[Name]]="","","("&amp;IDNMaps[[#This Row],[Type]]&amp;") "&amp;IDNMaps[[#This Row],[Name]])</f>
        <v/>
      </c>
      <c r="P7" s="6" t="str">
        <f ca="1">IFERROR(VLOOKUP(IDNMaps[[#This Row],[Primary]],INDIRECT(VLOOKUP(IDNMaps[[#This Row],[Type]],RecordCount[],2,0)),VLOOKUP(IDNMaps[[#This Row],[Type]],RecordCount[],8,0),0),"")</f>
        <v/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" s="6" t="str">
        <f ca="1">IF(IDNMaps[[#This Row],[Type]]="","",COUNTIF($K$1:IDNMaps[[#This Row],[Type]],IDNMaps[[#This Row],[Type]]))</f>
        <v/>
      </c>
      <c r="M8" s="6" t="str">
        <f ca="1">IFERROR(VLOOKUP(IDNMaps[[#This Row],[Type]],RecordCount[],6,0)&amp;"-"&amp;IDNMaps[[#This Row],[Type Count]],"")</f>
        <v/>
      </c>
      <c r="N8" s="6" t="str">
        <f ca="1">IFERROR(VLOOKUP(IDNMaps[[#This Row],[Primary]],INDIRECT(VLOOKUP(IDNMaps[[#This Row],[Type]],RecordCount[],2,0)),VLOOKUP(IDNMaps[[#This Row],[Type]],RecordCount[],7,0),0),"")</f>
        <v/>
      </c>
      <c r="O8" s="6" t="str">
        <f ca="1">IF(IDNMaps[[#This Row],[Name]]="","","("&amp;IDNMaps[[#This Row],[Type]]&amp;") "&amp;IDNMaps[[#This Row],[Name]])</f>
        <v/>
      </c>
      <c r="P8" s="6" t="str">
        <f ca="1">IFERROR(VLOOKUP(IDNMaps[[#This Row],[Primary]],INDIRECT(VLOOKUP(IDNMaps[[#This Row],[Type]],RecordCount[],2,0)),VLOOKUP(IDNMaps[[#This Row],[Type]],RecordCount[],8,0),0),"")</f>
        <v/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" s="6" t="str">
        <f ca="1">IF(IDNMaps[[#This Row],[Type]]="","",COUNTIF($K$1:IDNMaps[[#This Row],[Type]],IDNMaps[[#This Row],[Type]]))</f>
        <v/>
      </c>
      <c r="M9" s="6" t="str">
        <f ca="1">IFERROR(VLOOKUP(IDNMaps[[#This Row],[Type]],RecordCount[],6,0)&amp;"-"&amp;IDNMaps[[#This Row],[Type Count]],"")</f>
        <v/>
      </c>
      <c r="N9" s="6" t="str">
        <f ca="1">IFERROR(VLOOKUP(IDNMaps[[#This Row],[Primary]],INDIRECT(VLOOKUP(IDNMaps[[#This Row],[Type]],RecordCount[],2,0)),VLOOKUP(IDNMaps[[#This Row],[Type]],RecordCount[],7,0),0),"")</f>
        <v/>
      </c>
      <c r="O9" s="6" t="str">
        <f ca="1">IF(IDNMaps[[#This Row],[Name]]="","","("&amp;IDNMaps[[#This Row],[Type]]&amp;") "&amp;IDNMaps[[#This Row],[Name]])</f>
        <v/>
      </c>
      <c r="P9" s="6" t="str">
        <f ca="1">IFERROR(VLOOKUP(IDNMaps[[#This Row],[Primary]],INDIRECT(VLOOKUP(IDNMaps[[#This Row],[Type]],RecordCount[],2,0)),VLOOKUP(IDNMaps[[#This Row],[Type]],RecordCount[],8,0),0),"")</f>
        <v/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" s="6" t="str">
        <f ca="1">IF(IDNMaps[[#This Row],[Type]]="","",COUNTIF($K$1:IDNMaps[[#This Row],[Type]],IDNMaps[[#This Row],[Type]]))</f>
        <v/>
      </c>
      <c r="M10" s="6" t="str">
        <f ca="1">IFERROR(VLOOKUP(IDNMaps[[#This Row],[Type]],RecordCount[],6,0)&amp;"-"&amp;IDNMaps[[#This Row],[Type Count]],"")</f>
        <v/>
      </c>
      <c r="N10" s="6" t="str">
        <f ca="1">IFERROR(VLOOKUP(IDNMaps[[#This Row],[Primary]],INDIRECT(VLOOKUP(IDNMaps[[#This Row],[Type]],RecordCount[],2,0)),VLOOKUP(IDNMaps[[#This Row],[Type]],RecordCount[],7,0),0),"")</f>
        <v/>
      </c>
      <c r="O10" s="6" t="str">
        <f ca="1">IF(IDNMaps[[#This Row],[Name]]="","","("&amp;IDNMaps[[#This Row],[Type]]&amp;") "&amp;IDNMaps[[#This Row],[Name]])</f>
        <v/>
      </c>
      <c r="P10" s="6" t="str">
        <f ca="1">IFERROR(VLOOKUP(IDNMaps[[#This Row],[Primary]],INDIRECT(VLOOKUP(IDNMaps[[#This Row],[Type]],RecordCount[],2,0)),VLOOKUP(IDNMaps[[#This Row],[Type]],RecordCount[],8,0),0),"")</f>
        <v/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" s="6" t="str">
        <f ca="1">IF(IDNMaps[[#This Row],[Type]]="","",COUNTIF($K$1:IDNMaps[[#This Row],[Type]],IDNMaps[[#This Row],[Type]]))</f>
        <v/>
      </c>
      <c r="M11" s="6" t="str">
        <f ca="1">IFERROR(VLOOKUP(IDNMaps[[#This Row],[Type]],RecordCount[],6,0)&amp;"-"&amp;IDNMaps[[#This Row],[Type Count]],"")</f>
        <v/>
      </c>
      <c r="N11" s="6" t="str">
        <f ca="1">IFERROR(VLOOKUP(IDNMaps[[#This Row],[Primary]],INDIRECT(VLOOKUP(IDNMaps[[#This Row],[Type]],RecordCount[],2,0)),VLOOKUP(IDNMaps[[#This Row],[Type]],RecordCount[],7,0),0),"")</f>
        <v/>
      </c>
      <c r="O11" s="6" t="str">
        <f ca="1">IF(IDNMaps[[#This Row],[Name]]="","","("&amp;IDNMaps[[#This Row],[Type]]&amp;") "&amp;IDNMaps[[#This Row],[Name]])</f>
        <v/>
      </c>
      <c r="P11" s="6" t="str">
        <f ca="1">IFERROR(VLOOKUP(IDNMaps[[#This Row],[Primary]],INDIRECT(VLOOKUP(IDNMaps[[#This Row],[Type]],RecordCount[],2,0)),VLOOKUP(IDNMaps[[#This Row],[Type]],RecordCount[],8,0),0),"")</f>
        <v/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" s="6" t="str">
        <f ca="1">IF(IDNMaps[[#This Row],[Type]]="","",COUNTIF($K$1:IDNMaps[[#This Row],[Type]],IDNMaps[[#This Row],[Type]]))</f>
        <v/>
      </c>
      <c r="M12" s="6" t="str">
        <f ca="1">IFERROR(VLOOKUP(IDNMaps[[#This Row],[Type]],RecordCount[],6,0)&amp;"-"&amp;IDNMaps[[#This Row],[Type Count]],"")</f>
        <v/>
      </c>
      <c r="N12" s="6" t="str">
        <f ca="1">IFERROR(VLOOKUP(IDNMaps[[#This Row],[Primary]],INDIRECT(VLOOKUP(IDNMaps[[#This Row],[Type]],RecordCount[],2,0)),VLOOKUP(IDNMaps[[#This Row],[Type]],RecordCount[],7,0),0),"")</f>
        <v/>
      </c>
      <c r="O12" s="6" t="str">
        <f ca="1">IF(IDNMaps[[#This Row],[Name]]="","","("&amp;IDNMaps[[#This Row],[Type]]&amp;") "&amp;IDNMaps[[#This Row],[Name]])</f>
        <v/>
      </c>
      <c r="P12" s="6" t="str">
        <f ca="1">IFERROR(VLOOKUP(IDNMaps[[#This Row],[Primary]],INDIRECT(VLOOKUP(IDNMaps[[#This Row],[Type]],RecordCount[],2,0)),VLOOKUP(IDNMaps[[#This Row],[Type]],RecordCount[],8,0),0),"")</f>
        <v/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" s="6" t="str">
        <f ca="1">IF(IDNMaps[[#This Row],[Type]]="","",COUNTIF($K$1:IDNMaps[[#This Row],[Type]],IDNMaps[[#This Row],[Type]]))</f>
        <v/>
      </c>
      <c r="M13" s="6" t="str">
        <f ca="1">IFERROR(VLOOKUP(IDNMaps[[#This Row],[Type]],RecordCount[],6,0)&amp;"-"&amp;IDNMaps[[#This Row],[Type Count]],"")</f>
        <v/>
      </c>
      <c r="N13" s="6" t="str">
        <f ca="1">IFERROR(VLOOKUP(IDNMaps[[#This Row],[Primary]],INDIRECT(VLOOKUP(IDNMaps[[#This Row],[Type]],RecordCount[],2,0)),VLOOKUP(IDNMaps[[#This Row],[Type]],RecordCount[],7,0),0),"")</f>
        <v/>
      </c>
      <c r="O13" s="6" t="str">
        <f ca="1">IF(IDNMaps[[#This Row],[Name]]="","","("&amp;IDNMaps[[#This Row],[Type]]&amp;") "&amp;IDNMaps[[#This Row],[Name]])</f>
        <v/>
      </c>
      <c r="P13" s="6" t="str">
        <f ca="1">IFERROR(VLOOKUP(IDNMaps[[#This Row],[Primary]],INDIRECT(VLOOKUP(IDNMaps[[#This Row],[Type]],RecordCount[],2,0)),VLOOKUP(IDNMaps[[#This Row],[Type]],RecordCount[],8,0),0),"")</f>
        <v/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" s="6" t="str">
        <f ca="1">IF(IDNMaps[[#This Row],[Type]]="","",COUNTIF($K$1:IDNMaps[[#This Row],[Type]],IDNMaps[[#This Row],[Type]]))</f>
        <v/>
      </c>
      <c r="M14" s="6" t="str">
        <f ca="1">IFERROR(VLOOKUP(IDNMaps[[#This Row],[Type]],RecordCount[],6,0)&amp;"-"&amp;IDNMaps[[#This Row],[Type Count]],"")</f>
        <v/>
      </c>
      <c r="N14" s="6" t="str">
        <f ca="1">IFERROR(VLOOKUP(IDNMaps[[#This Row],[Primary]],INDIRECT(VLOOKUP(IDNMaps[[#This Row],[Type]],RecordCount[],2,0)),VLOOKUP(IDNMaps[[#This Row],[Type]],RecordCount[],7,0),0),"")</f>
        <v/>
      </c>
      <c r="O14" s="6" t="str">
        <f ca="1">IF(IDNMaps[[#This Row],[Name]]="","","("&amp;IDNMaps[[#This Row],[Type]]&amp;") "&amp;IDNMaps[[#This Row],[Name]])</f>
        <v/>
      </c>
      <c r="P14" s="6" t="str">
        <f ca="1">IFERROR(VLOOKUP(IDNMaps[[#This Row],[Primary]],INDIRECT(VLOOKUP(IDNMaps[[#This Row],[Type]],RecordCount[],2,0)),VLOOKUP(IDNMaps[[#This Row],[Type]],RecordCount[],8,0),0),"")</f>
        <v/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" s="6" t="str">
        <f ca="1">IF(IDNMaps[[#This Row],[Type]]="","",COUNTIF($K$1:IDNMaps[[#This Row],[Type]],IDNMaps[[#This Row],[Type]]))</f>
        <v/>
      </c>
      <c r="M15" s="6" t="str">
        <f ca="1">IFERROR(VLOOKUP(IDNMaps[[#This Row],[Type]],RecordCount[],6,0)&amp;"-"&amp;IDNMaps[[#This Row],[Type Count]],"")</f>
        <v/>
      </c>
      <c r="N15" s="6" t="str">
        <f ca="1">IFERROR(VLOOKUP(IDNMaps[[#This Row],[Primary]],INDIRECT(VLOOKUP(IDNMaps[[#This Row],[Type]],RecordCount[],2,0)),VLOOKUP(IDNMaps[[#This Row],[Type]],RecordCount[],7,0),0),"")</f>
        <v/>
      </c>
      <c r="O15" s="6" t="str">
        <f ca="1">IF(IDNMaps[[#This Row],[Name]]="","","("&amp;IDNMaps[[#This Row],[Type]]&amp;") "&amp;IDNMaps[[#This Row],[Name]])</f>
        <v/>
      </c>
      <c r="P15" s="6" t="str">
        <f ca="1">IFERROR(VLOOKUP(IDNMaps[[#This Row],[Primary]],INDIRECT(VLOOKUP(IDNMaps[[#This Row],[Type]],RecordCount[],2,0)),VLOOKUP(IDNMaps[[#This Row],[Type]],RecordCount[],8,0),0),"")</f>
        <v/>
      </c>
    </row>
    <row r="16" spans="1:16">
      <c r="J16" s="58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" s="6" t="str">
        <f ca="1">IF(IDNMaps[[#This Row],[Type]]="","",COUNTIF($K$1:IDNMaps[[#This Row],[Type]],IDNMaps[[#This Row],[Type]]))</f>
        <v/>
      </c>
      <c r="M16" s="6" t="str">
        <f ca="1">IFERROR(VLOOKUP(IDNMaps[[#This Row],[Type]],RecordCount[],6,0)&amp;"-"&amp;IDNMaps[[#This Row],[Type Count]],"")</f>
        <v/>
      </c>
      <c r="N16" s="6" t="str">
        <f ca="1">IFERROR(VLOOKUP(IDNMaps[[#This Row],[Primary]],INDIRECT(VLOOKUP(IDNMaps[[#This Row],[Type]],RecordCount[],2,0)),VLOOKUP(IDNMaps[[#This Row],[Type]],RecordCount[],7,0),0),"")</f>
        <v/>
      </c>
      <c r="O16" s="6" t="str">
        <f ca="1">IF(IDNMaps[[#This Row],[Name]]="","","("&amp;IDNMaps[[#This Row],[Type]]&amp;") "&amp;IDNMaps[[#This Row],[Name]])</f>
        <v/>
      </c>
      <c r="P16" s="6" t="str">
        <f ca="1">IFERROR(VLOOKUP(IDNMaps[[#This Row],[Primary]],INDIRECT(VLOOKUP(IDNMaps[[#This Row],[Type]],RecordCount[],2,0)),VLOOKUP(IDNMaps[[#This Row],[Type]],RecordCount[],8,0),0),"")</f>
        <v/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" s="6" t="str">
        <f ca="1">IF(IDNMaps[[#This Row],[Type]]="","",COUNTIF($K$1:IDNMaps[[#This Row],[Type]],IDNMaps[[#This Row],[Type]]))</f>
        <v/>
      </c>
      <c r="M17" s="6" t="str">
        <f ca="1">IFERROR(VLOOKUP(IDNMaps[[#This Row],[Type]],RecordCount[],6,0)&amp;"-"&amp;IDNMaps[[#This Row],[Type Count]],"")</f>
        <v/>
      </c>
      <c r="N17" s="6" t="str">
        <f ca="1">IFERROR(VLOOKUP(IDNMaps[[#This Row],[Primary]],INDIRECT(VLOOKUP(IDNMaps[[#This Row],[Type]],RecordCount[],2,0)),VLOOKUP(IDNMaps[[#This Row],[Type]],RecordCount[],7,0),0),"")</f>
        <v/>
      </c>
      <c r="O17" s="6" t="str">
        <f ca="1">IF(IDNMaps[[#This Row],[Name]]="","","("&amp;IDNMaps[[#This Row],[Type]]&amp;") "&amp;IDNMaps[[#This Row],[Name]])</f>
        <v/>
      </c>
      <c r="P17" s="6" t="str">
        <f ca="1">IFERROR(VLOOKUP(IDNMaps[[#This Row],[Primary]],INDIRECT(VLOOKUP(IDNMaps[[#This Row],[Type]],RecordCount[],2,0)),VLOOKUP(IDNMaps[[#This Row],[Type]],RecordCount[],8,0),0),"")</f>
        <v/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" s="6" t="str">
        <f ca="1">IF(IDNMaps[[#This Row],[Type]]="","",COUNTIF($K$1:IDNMaps[[#This Row],[Type]],IDNMaps[[#This Row],[Type]]))</f>
        <v/>
      </c>
      <c r="M18" s="6" t="str">
        <f ca="1">IFERROR(VLOOKUP(IDNMaps[[#This Row],[Type]],RecordCount[],6,0)&amp;"-"&amp;IDNMaps[[#This Row],[Type Count]],"")</f>
        <v/>
      </c>
      <c r="N18" s="6" t="str">
        <f ca="1">IFERROR(VLOOKUP(IDNMaps[[#This Row],[Primary]],INDIRECT(VLOOKUP(IDNMaps[[#This Row],[Type]],RecordCount[],2,0)),VLOOKUP(IDNMaps[[#This Row],[Type]],RecordCount[],7,0),0),"")</f>
        <v/>
      </c>
      <c r="O18" s="6" t="str">
        <f ca="1">IF(IDNMaps[[#This Row],[Name]]="","","("&amp;IDNMaps[[#This Row],[Type]]&amp;") "&amp;IDNMaps[[#This Row],[Name]])</f>
        <v/>
      </c>
      <c r="P18" s="6" t="str">
        <f ca="1">IFERROR(VLOOKUP(IDNMaps[[#This Row],[Primary]],INDIRECT(VLOOKUP(IDNMaps[[#This Row],[Type]],RecordCount[],2,0)),VLOOKUP(IDNMaps[[#This Row],[Type]],RecordCount[],8,0),0),"")</f>
        <v/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" s="6" t="str">
        <f ca="1">IF(IDNMaps[[#This Row],[Type]]="","",COUNTIF($K$1:IDNMaps[[#This Row],[Type]],IDNMaps[[#This Row],[Type]]))</f>
        <v/>
      </c>
      <c r="M19" s="6" t="str">
        <f ca="1">IFERROR(VLOOKUP(IDNMaps[[#This Row],[Type]],RecordCount[],6,0)&amp;"-"&amp;IDNMaps[[#This Row],[Type Count]],"")</f>
        <v/>
      </c>
      <c r="N19" s="6" t="str">
        <f ca="1">IFERROR(VLOOKUP(IDNMaps[[#This Row],[Primary]],INDIRECT(VLOOKUP(IDNMaps[[#This Row],[Type]],RecordCount[],2,0)),VLOOKUP(IDNMaps[[#This Row],[Type]],RecordCount[],7,0),0),"")</f>
        <v/>
      </c>
      <c r="O19" s="6" t="str">
        <f ca="1">IF(IDNMaps[[#This Row],[Name]]="","","("&amp;IDNMaps[[#This Row],[Type]]&amp;") "&amp;IDNMaps[[#This Row],[Name]])</f>
        <v/>
      </c>
      <c r="P19" s="6" t="str">
        <f ca="1">IFERROR(VLOOKUP(IDNMaps[[#This Row],[Primary]],INDIRECT(VLOOKUP(IDNMaps[[#This Row],[Type]],RecordCount[],2,0)),VLOOKUP(IDNMaps[[#This Row],[Type]],RecordCount[],8,0),0),"")</f>
        <v/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" s="6" t="str">
        <f ca="1">IF(IDNMaps[[#This Row],[Type]]="","",COUNTIF($K$1:IDNMaps[[#This Row],[Type]],IDNMaps[[#This Row],[Type]]))</f>
        <v/>
      </c>
      <c r="M20" s="6" t="str">
        <f ca="1">IFERROR(VLOOKUP(IDNMaps[[#This Row],[Type]],RecordCount[],6,0)&amp;"-"&amp;IDNMaps[[#This Row],[Type Count]],"")</f>
        <v/>
      </c>
      <c r="N20" s="6" t="str">
        <f ca="1">IFERROR(VLOOKUP(IDNMaps[[#This Row],[Primary]],INDIRECT(VLOOKUP(IDNMaps[[#This Row],[Type]],RecordCount[],2,0)),VLOOKUP(IDNMaps[[#This Row],[Type]],RecordCount[],7,0),0),"")</f>
        <v/>
      </c>
      <c r="O20" s="6" t="str">
        <f ca="1">IF(IDNMaps[[#This Row],[Name]]="","","("&amp;IDNMaps[[#This Row],[Type]]&amp;") "&amp;IDNMaps[[#This Row],[Name]])</f>
        <v/>
      </c>
      <c r="P20" s="6" t="str">
        <f ca="1">IFERROR(VLOOKUP(IDNMaps[[#This Row],[Primary]],INDIRECT(VLOOKUP(IDNMaps[[#This Row],[Type]],RecordCount[],2,0)),VLOOKUP(IDNMaps[[#This Row],[Type]],RecordCount[],8,0),0),"")</f>
        <v/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" s="6" t="str">
        <f ca="1">IF(IDNMaps[[#This Row],[Type]]="","",COUNTIF($K$1:IDNMaps[[#This Row],[Type]],IDNMaps[[#This Row],[Type]]))</f>
        <v/>
      </c>
      <c r="M21" s="6" t="str">
        <f ca="1">IFERROR(VLOOKUP(IDNMaps[[#This Row],[Type]],RecordCount[],6,0)&amp;"-"&amp;IDNMaps[[#This Row],[Type Count]],"")</f>
        <v/>
      </c>
      <c r="N21" s="6" t="str">
        <f ca="1">IFERROR(VLOOKUP(IDNMaps[[#This Row],[Primary]],INDIRECT(VLOOKUP(IDNMaps[[#This Row],[Type]],RecordCount[],2,0)),VLOOKUP(IDNMaps[[#This Row],[Type]],RecordCount[],7,0),0),"")</f>
        <v/>
      </c>
      <c r="O21" s="6" t="str">
        <f ca="1">IF(IDNMaps[[#This Row],[Name]]="","","("&amp;IDNMaps[[#This Row],[Type]]&amp;") "&amp;IDNMaps[[#This Row],[Name]])</f>
        <v/>
      </c>
      <c r="P21" s="6" t="str">
        <f ca="1">IFERROR(VLOOKUP(IDNMaps[[#This Row],[Primary]],INDIRECT(VLOOKUP(IDNMaps[[#This Row],[Type]],RecordCount[],2,0)),VLOOKUP(IDNMaps[[#This Row],[Type]],RecordCount[],8,0),0),"")</f>
        <v/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" s="6" t="str">
        <f ca="1">IF(IDNMaps[[#This Row],[Type]]="","",COUNTIF($K$1:IDNMaps[[#This Row],[Type]],IDNMaps[[#This Row],[Type]]))</f>
        <v/>
      </c>
      <c r="M22" s="6" t="str">
        <f ca="1">IFERROR(VLOOKUP(IDNMaps[[#This Row],[Type]],RecordCount[],6,0)&amp;"-"&amp;IDNMaps[[#This Row],[Type Count]],"")</f>
        <v/>
      </c>
      <c r="N22" s="6" t="str">
        <f ca="1">IFERROR(VLOOKUP(IDNMaps[[#This Row],[Primary]],INDIRECT(VLOOKUP(IDNMaps[[#This Row],[Type]],RecordCount[],2,0)),VLOOKUP(IDNMaps[[#This Row],[Type]],RecordCount[],7,0),0),"")</f>
        <v/>
      </c>
      <c r="O22" s="6" t="str">
        <f ca="1">IF(IDNMaps[[#This Row],[Name]]="","","("&amp;IDNMaps[[#This Row],[Type]]&amp;") "&amp;IDNMaps[[#This Row],[Name]])</f>
        <v/>
      </c>
      <c r="P22" s="6" t="str">
        <f ca="1">IFERROR(VLOOKUP(IDNMaps[[#This Row],[Primary]],INDIRECT(VLOOKUP(IDNMaps[[#This Row],[Type]],RecordCount[],2,0)),VLOOKUP(IDNMaps[[#This Row],[Type]],RecordCount[],8,0),0),"")</f>
        <v/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" s="6" t="str">
        <f ca="1">IF(IDNMaps[[#This Row],[Type]]="","",COUNTIF($K$1:IDNMaps[[#This Row],[Type]],IDNMaps[[#This Row],[Type]]))</f>
        <v/>
      </c>
      <c r="M23" s="6" t="str">
        <f ca="1">IFERROR(VLOOKUP(IDNMaps[[#This Row],[Type]],RecordCount[],6,0)&amp;"-"&amp;IDNMaps[[#This Row],[Type Count]],"")</f>
        <v/>
      </c>
      <c r="N23" s="6" t="str">
        <f ca="1">IFERROR(VLOOKUP(IDNMaps[[#This Row],[Primary]],INDIRECT(VLOOKUP(IDNMaps[[#This Row],[Type]],RecordCount[],2,0)),VLOOKUP(IDNMaps[[#This Row],[Type]],RecordCount[],7,0),0),"")</f>
        <v/>
      </c>
      <c r="O23" s="6" t="str">
        <f ca="1">IF(IDNMaps[[#This Row],[Name]]="","","("&amp;IDNMaps[[#This Row],[Type]]&amp;") "&amp;IDNMaps[[#This Row],[Name]])</f>
        <v/>
      </c>
      <c r="P23" s="6" t="str">
        <f ca="1">IFERROR(VLOOKUP(IDNMaps[[#This Row],[Primary]],INDIRECT(VLOOKUP(IDNMaps[[#This Row],[Type]],RecordCount[],2,0)),VLOOKUP(IDNMaps[[#This Row],[Type]],RecordCount[],8,0),0),"")</f>
        <v/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" s="6" t="str">
        <f ca="1">IF(IDNMaps[[#This Row],[Type]]="","",COUNTIF($K$1:IDNMaps[[#This Row],[Type]],IDNMaps[[#This Row],[Type]]))</f>
        <v/>
      </c>
      <c r="M24" s="6" t="str">
        <f ca="1">IFERROR(VLOOKUP(IDNMaps[[#This Row],[Type]],RecordCount[],6,0)&amp;"-"&amp;IDNMaps[[#This Row],[Type Count]],"")</f>
        <v/>
      </c>
      <c r="N24" s="6" t="str">
        <f ca="1">IFERROR(VLOOKUP(IDNMaps[[#This Row],[Primary]],INDIRECT(VLOOKUP(IDNMaps[[#This Row],[Type]],RecordCount[],2,0)),VLOOKUP(IDNMaps[[#This Row],[Type]],RecordCount[],7,0),0),"")</f>
        <v/>
      </c>
      <c r="O24" s="6" t="str">
        <f ca="1">IF(IDNMaps[[#This Row],[Name]]="","","("&amp;IDNMaps[[#This Row],[Type]]&amp;") "&amp;IDNMaps[[#This Row],[Name]])</f>
        <v/>
      </c>
      <c r="P24" s="6" t="str">
        <f ca="1">IFERROR(VLOOKUP(IDNMaps[[#This Row],[Primary]],INDIRECT(VLOOKUP(IDNMaps[[#This Row],[Type]],RecordCount[],2,0)),VLOOKUP(IDNMaps[[#This Row],[Type]],RecordCount[],8,0),0),"")</f>
        <v/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" s="6" t="str">
        <f ca="1">IF(IDNMaps[[#This Row],[Type]]="","",COUNTIF($K$1:IDNMaps[[#This Row],[Type]],IDNMaps[[#This Row],[Type]]))</f>
        <v/>
      </c>
      <c r="M25" s="6" t="str">
        <f ca="1">IFERROR(VLOOKUP(IDNMaps[[#This Row],[Type]],RecordCount[],6,0)&amp;"-"&amp;IDNMaps[[#This Row],[Type Count]],"")</f>
        <v/>
      </c>
      <c r="N25" s="6" t="str">
        <f ca="1">IFERROR(VLOOKUP(IDNMaps[[#This Row],[Primary]],INDIRECT(VLOOKUP(IDNMaps[[#This Row],[Type]],RecordCount[],2,0)),VLOOKUP(IDNMaps[[#This Row],[Type]],RecordCount[],7,0),0),"")</f>
        <v/>
      </c>
      <c r="O25" s="6" t="str">
        <f ca="1">IF(IDNMaps[[#This Row],[Name]]="","","("&amp;IDNMaps[[#This Row],[Type]]&amp;") "&amp;IDNMaps[[#This Row],[Name]])</f>
        <v/>
      </c>
      <c r="P25" s="6" t="str">
        <f ca="1">IFERROR(VLOOKUP(IDNMaps[[#This Row],[Primary]],INDIRECT(VLOOKUP(IDNMaps[[#This Row],[Type]],RecordCount[],2,0)),VLOOKUP(IDNMaps[[#This Row],[Type]],RecordCount[],8,0),0),"")</f>
        <v/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" s="6" t="str">
        <f ca="1">IF(IDNMaps[[#This Row],[Type]]="","",COUNTIF($K$1:IDNMaps[[#This Row],[Type]],IDNMaps[[#This Row],[Type]]))</f>
        <v/>
      </c>
      <c r="M26" s="6" t="str">
        <f ca="1">IFERROR(VLOOKUP(IDNMaps[[#This Row],[Type]],RecordCount[],6,0)&amp;"-"&amp;IDNMaps[[#This Row],[Type Count]],"")</f>
        <v/>
      </c>
      <c r="N26" s="6" t="str">
        <f ca="1">IFERROR(VLOOKUP(IDNMaps[[#This Row],[Primary]],INDIRECT(VLOOKUP(IDNMaps[[#This Row],[Type]],RecordCount[],2,0)),VLOOKUP(IDNMaps[[#This Row],[Type]],RecordCount[],7,0),0),"")</f>
        <v/>
      </c>
      <c r="O26" s="6" t="str">
        <f ca="1">IF(IDNMaps[[#This Row],[Name]]="","","("&amp;IDNMaps[[#This Row],[Type]]&amp;") "&amp;IDNMaps[[#This Row],[Name]])</f>
        <v/>
      </c>
      <c r="P26" s="6" t="str">
        <f ca="1">IFERROR(VLOOKUP(IDNMaps[[#This Row],[Primary]],INDIRECT(VLOOKUP(IDNMaps[[#This Row],[Type]],RecordCount[],2,0)),VLOOKUP(IDNMaps[[#This Row],[Type]],RecordCount[],8,0),0),"")</f>
        <v/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" s="6" t="str">
        <f ca="1">IF(IDNMaps[[#This Row],[Type]]="","",COUNTIF($K$1:IDNMaps[[#This Row],[Type]],IDNMaps[[#This Row],[Type]]))</f>
        <v/>
      </c>
      <c r="M27" s="6" t="str">
        <f ca="1">IFERROR(VLOOKUP(IDNMaps[[#This Row],[Type]],RecordCount[],6,0)&amp;"-"&amp;IDNMaps[[#This Row],[Type Count]],"")</f>
        <v/>
      </c>
      <c r="N27" s="6" t="str">
        <f ca="1">IFERROR(VLOOKUP(IDNMaps[[#This Row],[Primary]],INDIRECT(VLOOKUP(IDNMaps[[#This Row],[Type]],RecordCount[],2,0)),VLOOKUP(IDNMaps[[#This Row],[Type]],RecordCount[],7,0),0),"")</f>
        <v/>
      </c>
      <c r="O27" s="6" t="str">
        <f ca="1">IF(IDNMaps[[#This Row],[Name]]="","","("&amp;IDNMaps[[#This Row],[Type]]&amp;") "&amp;IDNMaps[[#This Row],[Name]])</f>
        <v/>
      </c>
      <c r="P27" s="6" t="str">
        <f ca="1">IFERROR(VLOOKUP(IDNMaps[[#This Row],[Primary]],INDIRECT(VLOOKUP(IDNMaps[[#This Row],[Type]],RecordCount[],2,0)),VLOOKUP(IDNMaps[[#This Row],[Type]],RecordCount[],8,0),0),"")</f>
        <v/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" s="6" t="str">
        <f ca="1">IF(IDNMaps[[#This Row],[Type]]="","",COUNTIF($K$1:IDNMaps[[#This Row],[Type]],IDNMaps[[#This Row],[Type]]))</f>
        <v/>
      </c>
      <c r="M28" s="6" t="str">
        <f ca="1">IFERROR(VLOOKUP(IDNMaps[[#This Row],[Type]],RecordCount[],6,0)&amp;"-"&amp;IDNMaps[[#This Row],[Type Count]],"")</f>
        <v/>
      </c>
      <c r="N28" s="6" t="str">
        <f ca="1">IFERROR(VLOOKUP(IDNMaps[[#This Row],[Primary]],INDIRECT(VLOOKUP(IDNMaps[[#This Row],[Type]],RecordCount[],2,0)),VLOOKUP(IDNMaps[[#This Row],[Type]],RecordCount[],7,0),0),"")</f>
        <v/>
      </c>
      <c r="O28" s="6" t="str">
        <f ca="1">IF(IDNMaps[[#This Row],[Name]]="","","("&amp;IDNMaps[[#This Row],[Type]]&amp;") "&amp;IDNMaps[[#This Row],[Name]])</f>
        <v/>
      </c>
      <c r="P28" s="6" t="str">
        <f ca="1">IFERROR(VLOOKUP(IDNMaps[[#This Row],[Primary]],INDIRECT(VLOOKUP(IDNMaps[[#This Row],[Type]],RecordCount[],2,0)),VLOOKUP(IDNMaps[[#This Row],[Type]],RecordCount[],8,0),0),"")</f>
        <v/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" s="6" t="str">
        <f ca="1">IF(IDNMaps[[#This Row],[Type]]="","",COUNTIF($K$1:IDNMaps[[#This Row],[Type]],IDNMaps[[#This Row],[Type]]))</f>
        <v/>
      </c>
      <c r="M29" s="6" t="str">
        <f ca="1">IFERROR(VLOOKUP(IDNMaps[[#This Row],[Type]],RecordCount[],6,0)&amp;"-"&amp;IDNMaps[[#This Row],[Type Count]],"")</f>
        <v/>
      </c>
      <c r="N29" s="6" t="str">
        <f ca="1">IFERROR(VLOOKUP(IDNMaps[[#This Row],[Primary]],INDIRECT(VLOOKUP(IDNMaps[[#This Row],[Type]],RecordCount[],2,0)),VLOOKUP(IDNMaps[[#This Row],[Type]],RecordCount[],7,0),0),"")</f>
        <v/>
      </c>
      <c r="O29" s="6" t="str">
        <f ca="1">IF(IDNMaps[[#This Row],[Name]]="","","("&amp;IDNMaps[[#This Row],[Type]]&amp;") "&amp;IDNMaps[[#This Row],[Name]])</f>
        <v/>
      </c>
      <c r="P29" s="6" t="str">
        <f ca="1">IFERROR(VLOOKUP(IDNMaps[[#This Row],[Primary]],INDIRECT(VLOOKUP(IDNMaps[[#This Row],[Type]],RecordCount[],2,0)),VLOOKUP(IDNMaps[[#This Row],[Type]],RecordCount[],8,0),0),"")</f>
        <v/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" s="6" t="str">
        <f ca="1">IF(IDNMaps[[#This Row],[Type]]="","",COUNTIF($K$1:IDNMaps[[#This Row],[Type]],IDNMaps[[#This Row],[Type]]))</f>
        <v/>
      </c>
      <c r="M30" s="6" t="str">
        <f ca="1">IFERROR(VLOOKUP(IDNMaps[[#This Row],[Type]],RecordCount[],6,0)&amp;"-"&amp;IDNMaps[[#This Row],[Type Count]],"")</f>
        <v/>
      </c>
      <c r="N30" s="6" t="str">
        <f ca="1">IFERROR(VLOOKUP(IDNMaps[[#This Row],[Primary]],INDIRECT(VLOOKUP(IDNMaps[[#This Row],[Type]],RecordCount[],2,0)),VLOOKUP(IDNMaps[[#This Row],[Type]],RecordCount[],7,0),0),"")</f>
        <v/>
      </c>
      <c r="O30" s="6" t="str">
        <f ca="1">IF(IDNMaps[[#This Row],[Name]]="","","("&amp;IDNMaps[[#This Row],[Type]]&amp;") "&amp;IDNMaps[[#This Row],[Name]])</f>
        <v/>
      </c>
      <c r="P30" s="6" t="str">
        <f ca="1">IFERROR(VLOOKUP(IDNMaps[[#This Row],[Primary]],INDIRECT(VLOOKUP(IDNMaps[[#This Row],[Type]],RecordCount[],2,0)),VLOOKUP(IDNMaps[[#This Row],[Type]],RecordCount[],8,0),0),"")</f>
        <v/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" s="6" t="str">
        <f ca="1">IF(IDNMaps[[#This Row],[Type]]="","",COUNTIF($K$1:IDNMaps[[#This Row],[Type]],IDNMaps[[#This Row],[Type]]))</f>
        <v/>
      </c>
      <c r="M31" s="6" t="str">
        <f ca="1">IFERROR(VLOOKUP(IDNMaps[[#This Row],[Type]],RecordCount[],6,0)&amp;"-"&amp;IDNMaps[[#This Row],[Type Count]],"")</f>
        <v/>
      </c>
      <c r="N31" s="6" t="str">
        <f ca="1">IFERROR(VLOOKUP(IDNMaps[[#This Row],[Primary]],INDIRECT(VLOOKUP(IDNMaps[[#This Row],[Type]],RecordCount[],2,0)),VLOOKUP(IDNMaps[[#This Row],[Type]],RecordCount[],7,0),0),"")</f>
        <v/>
      </c>
      <c r="O31" s="6" t="str">
        <f ca="1">IF(IDNMaps[[#This Row],[Name]]="","","("&amp;IDNMaps[[#This Row],[Type]]&amp;") "&amp;IDNMaps[[#This Row],[Name]])</f>
        <v/>
      </c>
      <c r="P31" s="6" t="str">
        <f ca="1">IFERROR(VLOOKUP(IDNMaps[[#This Row],[Primary]],INDIRECT(VLOOKUP(IDNMaps[[#This Row],[Type]],RecordCount[],2,0)),VLOOKUP(IDNMaps[[#This Row],[Type]],RecordCount[],8,0),0),"")</f>
        <v/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" s="6" t="str">
        <f ca="1">IF(IDNMaps[[#This Row],[Type]]="","",COUNTIF($K$1:IDNMaps[[#This Row],[Type]],IDNMaps[[#This Row],[Type]]))</f>
        <v/>
      </c>
      <c r="M32" s="6" t="str">
        <f ca="1">IFERROR(VLOOKUP(IDNMaps[[#This Row],[Type]],RecordCount[],6,0)&amp;"-"&amp;IDNMaps[[#This Row],[Type Count]],"")</f>
        <v/>
      </c>
      <c r="N32" s="6" t="str">
        <f ca="1">IFERROR(VLOOKUP(IDNMaps[[#This Row],[Primary]],INDIRECT(VLOOKUP(IDNMaps[[#This Row],[Type]],RecordCount[],2,0)),VLOOKUP(IDNMaps[[#This Row],[Type]],RecordCount[],7,0),0),"")</f>
        <v/>
      </c>
      <c r="O32" s="6" t="str">
        <f ca="1">IF(IDNMaps[[#This Row],[Name]]="","","("&amp;IDNMaps[[#This Row],[Type]]&amp;") "&amp;IDNMaps[[#This Row],[Name]])</f>
        <v/>
      </c>
      <c r="P32" s="6" t="str">
        <f ca="1">IFERROR(VLOOKUP(IDNMaps[[#This Row],[Primary]],INDIRECT(VLOOKUP(IDNMaps[[#This Row],[Type]],RecordCount[],2,0)),VLOOKUP(IDNMaps[[#This Row],[Type]],RecordCount[],8,0),0),"")</f>
        <v/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8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4"/>
  <sheetViews>
    <sheetView workbookViewId="0">
      <selection activeCell="C8" sqref="C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55</v>
      </c>
      <c r="B1" t="s">
        <v>14</v>
      </c>
      <c r="C1" t="s">
        <v>1</v>
      </c>
      <c r="D1" s="20" t="s">
        <v>192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5" t="s">
        <v>21</v>
      </c>
      <c r="B2" s="5" t="s">
        <v>22</v>
      </c>
      <c r="C2" s="5" t="s">
        <v>21</v>
      </c>
      <c r="D2" s="5"/>
      <c r="E2" s="5"/>
      <c r="F2" s="5"/>
      <c r="G2" s="5"/>
      <c r="H2" s="5"/>
      <c r="I2" s="5"/>
    </row>
    <row r="3" spans="1:9">
      <c r="A3" s="5" t="s">
        <v>521</v>
      </c>
      <c r="B3" s="5" t="s">
        <v>232</v>
      </c>
      <c r="C3" s="5" t="s">
        <v>231</v>
      </c>
      <c r="D3" s="5">
        <v>15</v>
      </c>
      <c r="E3" s="5" t="s">
        <v>29</v>
      </c>
      <c r="F3" s="5" t="s">
        <v>25</v>
      </c>
      <c r="G3" s="5"/>
      <c r="H3" s="5"/>
      <c r="I3" s="5"/>
    </row>
    <row r="4" spans="1:9">
      <c r="A4" s="5" t="s">
        <v>519</v>
      </c>
      <c r="B4" s="5" t="s">
        <v>565</v>
      </c>
      <c r="C4" s="5"/>
      <c r="D4" s="5"/>
      <c r="E4" s="5"/>
      <c r="F4" s="5"/>
      <c r="G4" s="5"/>
      <c r="H4" s="5"/>
      <c r="I4" s="5"/>
    </row>
    <row r="5" spans="1:9">
      <c r="A5" s="5" t="s">
        <v>39</v>
      </c>
      <c r="B5" s="5" t="s">
        <v>39</v>
      </c>
      <c r="C5" s="5"/>
      <c r="D5" s="5"/>
      <c r="E5" s="5"/>
      <c r="F5" s="5"/>
      <c r="G5" s="5"/>
      <c r="H5" s="5"/>
      <c r="I5" s="5"/>
    </row>
    <row r="6" spans="1:9">
      <c r="A6" s="5" t="s">
        <v>452</v>
      </c>
      <c r="B6" s="5" t="s">
        <v>27</v>
      </c>
      <c r="C6" s="5" t="s">
        <v>452</v>
      </c>
      <c r="D6" s="5">
        <v>64</v>
      </c>
      <c r="E6" s="5" t="s">
        <v>29</v>
      </c>
      <c r="F6" s="5"/>
      <c r="G6" s="5"/>
      <c r="H6" s="5"/>
      <c r="I6" s="5"/>
    </row>
    <row r="7" spans="1:9">
      <c r="A7" s="5" t="s">
        <v>524</v>
      </c>
      <c r="B7" s="5" t="s">
        <v>27</v>
      </c>
      <c r="C7" s="5" t="s">
        <v>524</v>
      </c>
      <c r="D7" s="5">
        <v>64</v>
      </c>
      <c r="E7" s="5" t="s">
        <v>29</v>
      </c>
      <c r="F7" s="5"/>
      <c r="G7" s="5"/>
      <c r="H7" s="5"/>
      <c r="I7" s="5"/>
    </row>
    <row r="8" spans="1:9">
      <c r="A8" s="5" t="s">
        <v>26</v>
      </c>
      <c r="B8" s="5" t="s">
        <v>27</v>
      </c>
      <c r="C8" s="5" t="s">
        <v>26</v>
      </c>
      <c r="D8" s="5">
        <v>64</v>
      </c>
      <c r="E8" s="5" t="s">
        <v>25</v>
      </c>
      <c r="F8" s="5"/>
      <c r="G8" s="5"/>
      <c r="H8" s="5"/>
      <c r="I8" s="5"/>
    </row>
    <row r="9" spans="1:9">
      <c r="A9" s="5" t="s">
        <v>455</v>
      </c>
      <c r="B9" s="5" t="s">
        <v>27</v>
      </c>
      <c r="C9" s="5" t="s">
        <v>26</v>
      </c>
      <c r="D9" s="5">
        <v>64</v>
      </c>
      <c r="E9" s="5" t="s">
        <v>29</v>
      </c>
      <c r="F9" s="5"/>
      <c r="G9" s="5"/>
      <c r="H9" s="5"/>
      <c r="I9" s="5"/>
    </row>
    <row r="10" spans="1:9">
      <c r="A10" s="5" t="s">
        <v>520</v>
      </c>
      <c r="B10" s="5" t="s">
        <v>24</v>
      </c>
      <c r="C10" s="5" t="s">
        <v>75</v>
      </c>
      <c r="D10" s="5"/>
      <c r="E10" s="5" t="s">
        <v>29</v>
      </c>
      <c r="F10" s="5" t="s">
        <v>25</v>
      </c>
      <c r="G10" s="5"/>
      <c r="H10" s="5"/>
      <c r="I10" s="5"/>
    </row>
    <row r="11" spans="1:9">
      <c r="A11" s="5" t="s">
        <v>522</v>
      </c>
      <c r="B11" s="5" t="s">
        <v>40</v>
      </c>
      <c r="C11" s="5" t="s">
        <v>75</v>
      </c>
      <c r="D11" s="5"/>
      <c r="E11" s="5" t="s">
        <v>41</v>
      </c>
      <c r="F11" s="5" t="s">
        <v>569</v>
      </c>
      <c r="G11" s="5" t="s">
        <v>42</v>
      </c>
      <c r="H11" s="5" t="s">
        <v>43</v>
      </c>
      <c r="I11" s="5"/>
    </row>
    <row r="12" spans="1:9">
      <c r="A12" s="5" t="s">
        <v>493</v>
      </c>
      <c r="B12" s="5" t="s">
        <v>44</v>
      </c>
      <c r="C12" s="5" t="s">
        <v>52</v>
      </c>
      <c r="D12" s="5" t="s">
        <v>161</v>
      </c>
      <c r="E12" s="5" t="s">
        <v>162</v>
      </c>
      <c r="F12" s="5"/>
      <c r="G12" s="5"/>
      <c r="H12" s="5"/>
      <c r="I12" s="5"/>
    </row>
    <row r="13" spans="1:9">
      <c r="A13" s="5" t="s">
        <v>453</v>
      </c>
      <c r="B13" s="5" t="s">
        <v>44</v>
      </c>
      <c r="C13" s="5" t="s">
        <v>45</v>
      </c>
      <c r="D13" s="5" t="s">
        <v>505</v>
      </c>
      <c r="E13" s="5" t="s">
        <v>492</v>
      </c>
      <c r="F13" s="5" t="s">
        <v>25</v>
      </c>
      <c r="G13" s="5"/>
      <c r="H13" s="5"/>
      <c r="I13" s="5"/>
    </row>
    <row r="14" spans="1:9">
      <c r="A14" s="5" t="s">
        <v>454</v>
      </c>
      <c r="B14" s="5" t="s">
        <v>44</v>
      </c>
      <c r="C14" s="5" t="s">
        <v>454</v>
      </c>
      <c r="D14" s="5" t="s">
        <v>495</v>
      </c>
      <c r="E14" s="5" t="s">
        <v>496</v>
      </c>
      <c r="F14" s="5" t="s">
        <v>25</v>
      </c>
      <c r="G14" s="5"/>
      <c r="H14" s="5"/>
      <c r="I14" s="5"/>
    </row>
    <row r="15" spans="1:9">
      <c r="A15" s="5" t="s">
        <v>28</v>
      </c>
      <c r="B15" s="5" t="s">
        <v>27</v>
      </c>
      <c r="C15" s="5" t="s">
        <v>28</v>
      </c>
      <c r="D15" s="5">
        <v>1024</v>
      </c>
      <c r="E15" s="5" t="s">
        <v>29</v>
      </c>
      <c r="F15" s="5"/>
      <c r="G15" s="5"/>
      <c r="H15" s="5"/>
      <c r="I15" s="5"/>
    </row>
    <row r="16" spans="1:9">
      <c r="A16" s="5" t="s">
        <v>456</v>
      </c>
      <c r="B16" s="5" t="s">
        <v>27</v>
      </c>
      <c r="C16" s="5" t="s">
        <v>456</v>
      </c>
      <c r="D16" s="5">
        <v>800</v>
      </c>
      <c r="E16" s="5" t="s">
        <v>29</v>
      </c>
      <c r="F16" s="5"/>
      <c r="G16" s="5"/>
      <c r="H16" s="5"/>
      <c r="I16" s="5"/>
    </row>
    <row r="17" spans="1:9">
      <c r="A17" s="5" t="s">
        <v>457</v>
      </c>
      <c r="B17" s="5" t="s">
        <v>27</v>
      </c>
      <c r="C17" s="5" t="s">
        <v>457</v>
      </c>
      <c r="D17" s="5">
        <v>800</v>
      </c>
      <c r="E17" s="5" t="s">
        <v>29</v>
      </c>
      <c r="F17" s="5"/>
      <c r="G17" s="5"/>
      <c r="H17" s="5"/>
      <c r="I17" s="5"/>
    </row>
    <row r="18" spans="1:9">
      <c r="A18" s="5" t="s">
        <v>458</v>
      </c>
      <c r="B18" s="5" t="s">
        <v>27</v>
      </c>
      <c r="C18" s="5" t="s">
        <v>458</v>
      </c>
      <c r="D18" s="5">
        <v>800</v>
      </c>
      <c r="E18" s="5" t="s">
        <v>29</v>
      </c>
      <c r="F18" s="5"/>
      <c r="G18" s="5"/>
      <c r="H18" s="5"/>
      <c r="I18" s="5"/>
    </row>
    <row r="19" spans="1:9">
      <c r="A19" s="5" t="s">
        <v>459</v>
      </c>
      <c r="B19" s="5" t="s">
        <v>27</v>
      </c>
      <c r="C19" s="5" t="s">
        <v>459</v>
      </c>
      <c r="D19" s="5">
        <v>800</v>
      </c>
      <c r="E19" s="5" t="s">
        <v>29</v>
      </c>
      <c r="F19" s="5"/>
      <c r="G19" s="5"/>
      <c r="H19" s="5"/>
      <c r="I19" s="5"/>
    </row>
    <row r="20" spans="1:9">
      <c r="A20" s="5" t="s">
        <v>460</v>
      </c>
      <c r="B20" s="5" t="s">
        <v>27</v>
      </c>
      <c r="C20" s="5" t="s">
        <v>460</v>
      </c>
      <c r="D20" s="5">
        <v>800</v>
      </c>
      <c r="E20" s="5" t="s">
        <v>29</v>
      </c>
      <c r="F20" s="5"/>
      <c r="G20" s="5"/>
      <c r="H20" s="5"/>
      <c r="I20" s="5"/>
    </row>
    <row r="21" spans="1:9">
      <c r="A21" s="5" t="s">
        <v>461</v>
      </c>
      <c r="B21" s="5" t="s">
        <v>27</v>
      </c>
      <c r="C21" s="5" t="s">
        <v>461</v>
      </c>
      <c r="D21" s="5">
        <v>800</v>
      </c>
      <c r="E21" s="5" t="s">
        <v>29</v>
      </c>
      <c r="F21" s="5"/>
      <c r="G21" s="5"/>
      <c r="H21" s="5"/>
      <c r="I21" s="5"/>
    </row>
    <row r="22" spans="1:9">
      <c r="A22" s="5" t="s">
        <v>462</v>
      </c>
      <c r="B22" s="5" t="s">
        <v>27</v>
      </c>
      <c r="C22" s="5" t="s">
        <v>462</v>
      </c>
      <c r="D22" s="5">
        <v>800</v>
      </c>
      <c r="E22" s="5" t="s">
        <v>29</v>
      </c>
      <c r="F22" s="5"/>
      <c r="G22" s="5"/>
      <c r="H22" s="5"/>
      <c r="I22" s="5"/>
    </row>
    <row r="23" spans="1:9">
      <c r="A23" s="5" t="s">
        <v>463</v>
      </c>
      <c r="B23" s="5" t="s">
        <v>27</v>
      </c>
      <c r="C23" s="5" t="s">
        <v>463</v>
      </c>
      <c r="D23" s="5">
        <v>800</v>
      </c>
      <c r="E23" s="5" t="s">
        <v>29</v>
      </c>
      <c r="F23" s="5"/>
      <c r="G23" s="5"/>
      <c r="H23" s="5"/>
      <c r="I23" s="5"/>
    </row>
    <row r="24" spans="1:9">
      <c r="A24" s="5" t="s">
        <v>464</v>
      </c>
      <c r="B24" s="5" t="s">
        <v>27</v>
      </c>
      <c r="C24" s="5" t="s">
        <v>464</v>
      </c>
      <c r="D24" s="5">
        <v>800</v>
      </c>
      <c r="E24" s="5" t="s">
        <v>29</v>
      </c>
      <c r="F24" s="5"/>
      <c r="G24" s="5"/>
      <c r="H24" s="5"/>
      <c r="I24" s="5"/>
    </row>
    <row r="25" spans="1:9">
      <c r="A25" s="5" t="s">
        <v>465</v>
      </c>
      <c r="B25" s="5" t="s">
        <v>27</v>
      </c>
      <c r="C25" s="5" t="s">
        <v>465</v>
      </c>
      <c r="D25" s="5">
        <v>800</v>
      </c>
      <c r="E25" s="5" t="s">
        <v>29</v>
      </c>
      <c r="F25" s="5"/>
      <c r="G25" s="5"/>
      <c r="H25" s="5"/>
      <c r="I25" s="5"/>
    </row>
    <row r="26" spans="1:9">
      <c r="A26" s="5" t="s">
        <v>466</v>
      </c>
      <c r="B26" s="5" t="s">
        <v>44</v>
      </c>
      <c r="C26" s="5" t="s">
        <v>466</v>
      </c>
      <c r="D26" s="5" t="s">
        <v>161</v>
      </c>
      <c r="E26" s="5" t="s">
        <v>187</v>
      </c>
      <c r="F26" s="5"/>
      <c r="G26" s="5"/>
      <c r="H26" s="5"/>
      <c r="I26" s="5"/>
    </row>
    <row r="27" spans="1:9">
      <c r="A27" s="5" t="s">
        <v>467</v>
      </c>
      <c r="B27" s="5" t="s">
        <v>44</v>
      </c>
      <c r="C27" s="5" t="s">
        <v>45</v>
      </c>
      <c r="D27" s="5" t="s">
        <v>491</v>
      </c>
      <c r="E27" s="5" t="s">
        <v>492</v>
      </c>
      <c r="F27" s="5"/>
      <c r="G27" s="5"/>
      <c r="H27" s="5"/>
      <c r="I27" s="5"/>
    </row>
    <row r="28" spans="1:9">
      <c r="A28" s="5" t="s">
        <v>523</v>
      </c>
      <c r="B28" s="5" t="s">
        <v>24</v>
      </c>
      <c r="C28" s="5" t="s">
        <v>544</v>
      </c>
      <c r="D28" s="5"/>
      <c r="E28" s="5" t="s">
        <v>29</v>
      </c>
      <c r="F28" s="5" t="s">
        <v>25</v>
      </c>
      <c r="G28" s="5"/>
      <c r="H28" s="5"/>
      <c r="I28" s="5"/>
    </row>
    <row r="29" spans="1:9">
      <c r="A29" s="5" t="s">
        <v>526</v>
      </c>
      <c r="B29" s="5" t="s">
        <v>24</v>
      </c>
      <c r="C29" s="5" t="s">
        <v>545</v>
      </c>
      <c r="D29" s="5"/>
      <c r="E29" s="5" t="s">
        <v>29</v>
      </c>
      <c r="F29" s="5" t="s">
        <v>25</v>
      </c>
      <c r="G29" s="5"/>
      <c r="H29" s="5"/>
      <c r="I29" s="5"/>
    </row>
    <row r="30" spans="1:9">
      <c r="A30" s="5" t="s">
        <v>527</v>
      </c>
      <c r="B30" s="5" t="s">
        <v>24</v>
      </c>
      <c r="C30" s="5" t="s">
        <v>546</v>
      </c>
      <c r="D30" s="5"/>
      <c r="E30" s="5" t="s">
        <v>29</v>
      </c>
      <c r="F30" s="5" t="s">
        <v>25</v>
      </c>
      <c r="G30" s="5"/>
      <c r="H30" s="5"/>
      <c r="I30" s="5"/>
    </row>
    <row r="31" spans="1:9">
      <c r="A31" s="5" t="s">
        <v>528</v>
      </c>
      <c r="B31" s="5" t="s">
        <v>24</v>
      </c>
      <c r="C31" s="5" t="s">
        <v>547</v>
      </c>
      <c r="D31" s="5"/>
      <c r="E31" s="5" t="s">
        <v>29</v>
      </c>
      <c r="F31" s="5" t="s">
        <v>25</v>
      </c>
      <c r="G31" s="5"/>
      <c r="H31" s="5"/>
      <c r="I31" s="5"/>
    </row>
    <row r="32" spans="1:9">
      <c r="A32" s="5" t="s">
        <v>529</v>
      </c>
      <c r="B32" s="5" t="s">
        <v>24</v>
      </c>
      <c r="C32" s="5" t="s">
        <v>548</v>
      </c>
      <c r="D32" s="5"/>
      <c r="E32" s="5" t="s">
        <v>29</v>
      </c>
      <c r="F32" s="5" t="s">
        <v>25</v>
      </c>
      <c r="G32" s="5"/>
      <c r="H32" s="5"/>
      <c r="I32" s="5"/>
    </row>
    <row r="33" spans="1:9">
      <c r="A33" s="5" t="s">
        <v>530</v>
      </c>
      <c r="B33" s="5" t="s">
        <v>24</v>
      </c>
      <c r="C33" s="5" t="s">
        <v>549</v>
      </c>
      <c r="D33" s="5"/>
      <c r="E33" s="5" t="s">
        <v>29</v>
      </c>
      <c r="F33" s="5" t="s">
        <v>25</v>
      </c>
      <c r="G33" s="5"/>
      <c r="H33" s="5"/>
      <c r="I33" s="5"/>
    </row>
    <row r="34" spans="1:9">
      <c r="A34" s="5" t="s">
        <v>531</v>
      </c>
      <c r="B34" s="5" t="s">
        <v>24</v>
      </c>
      <c r="C34" s="5" t="s">
        <v>550</v>
      </c>
      <c r="D34" s="5"/>
      <c r="E34" s="5" t="s">
        <v>29</v>
      </c>
      <c r="F34" s="5" t="s">
        <v>25</v>
      </c>
      <c r="G34" s="5"/>
      <c r="H34" s="5"/>
      <c r="I34" s="5"/>
    </row>
    <row r="35" spans="1:9">
      <c r="A35" s="5" t="s">
        <v>532</v>
      </c>
      <c r="B35" s="5" t="s">
        <v>24</v>
      </c>
      <c r="C35" s="5" t="s">
        <v>551</v>
      </c>
      <c r="D35" s="5"/>
      <c r="E35" s="5" t="s">
        <v>29</v>
      </c>
      <c r="F35" s="5" t="s">
        <v>25</v>
      </c>
      <c r="G35" s="5"/>
      <c r="H35" s="5"/>
      <c r="I35" s="5"/>
    </row>
    <row r="36" spans="1:9">
      <c r="A36" s="5" t="s">
        <v>533</v>
      </c>
      <c r="B36" s="5" t="s">
        <v>24</v>
      </c>
      <c r="C36" s="5" t="s">
        <v>552</v>
      </c>
      <c r="D36" s="5"/>
      <c r="E36" s="5" t="s">
        <v>29</v>
      </c>
      <c r="F36" s="5" t="s">
        <v>25</v>
      </c>
      <c r="G36" s="5"/>
      <c r="H36" s="5"/>
      <c r="I36" s="5"/>
    </row>
    <row r="37" spans="1:9">
      <c r="A37" s="5" t="s">
        <v>525</v>
      </c>
      <c r="B37" s="5" t="s">
        <v>24</v>
      </c>
      <c r="C37" s="5" t="s">
        <v>553</v>
      </c>
      <c r="D37" s="5"/>
      <c r="E37" s="5" t="s">
        <v>29</v>
      </c>
      <c r="F37" s="5" t="s">
        <v>25</v>
      </c>
      <c r="G37" s="5"/>
      <c r="H37" s="5"/>
      <c r="I37" s="5"/>
    </row>
    <row r="38" spans="1:9">
      <c r="A38" s="5" t="s">
        <v>534</v>
      </c>
      <c r="B38" s="5" t="s">
        <v>40</v>
      </c>
      <c r="C38" s="5" t="s">
        <v>544</v>
      </c>
      <c r="D38" s="5"/>
      <c r="E38" s="5" t="s">
        <v>41</v>
      </c>
      <c r="F38" s="5" t="s">
        <v>567</v>
      </c>
      <c r="G38" s="5" t="s">
        <v>42</v>
      </c>
      <c r="H38" s="5" t="s">
        <v>47</v>
      </c>
      <c r="I38" s="5"/>
    </row>
    <row r="39" spans="1:9">
      <c r="A39" s="5" t="s">
        <v>535</v>
      </c>
      <c r="B39" s="5" t="s">
        <v>40</v>
      </c>
      <c r="C39" s="5" t="s">
        <v>545</v>
      </c>
      <c r="D39" s="5"/>
      <c r="E39" s="5" t="s">
        <v>41</v>
      </c>
      <c r="F39" s="5" t="s">
        <v>567</v>
      </c>
      <c r="G39" s="5" t="s">
        <v>42</v>
      </c>
      <c r="H39" s="5" t="s">
        <v>47</v>
      </c>
      <c r="I39" s="5"/>
    </row>
    <row r="40" spans="1:9">
      <c r="A40" s="5" t="s">
        <v>536</v>
      </c>
      <c r="B40" s="5" t="s">
        <v>40</v>
      </c>
      <c r="C40" s="5" t="s">
        <v>546</v>
      </c>
      <c r="D40" s="5"/>
      <c r="E40" s="5" t="s">
        <v>41</v>
      </c>
      <c r="F40" s="5" t="s">
        <v>567</v>
      </c>
      <c r="G40" s="5" t="s">
        <v>42</v>
      </c>
      <c r="H40" s="5" t="s">
        <v>47</v>
      </c>
      <c r="I40" s="5"/>
    </row>
    <row r="41" spans="1:9">
      <c r="A41" s="5" t="s">
        <v>537</v>
      </c>
      <c r="B41" s="5" t="s">
        <v>40</v>
      </c>
      <c r="C41" s="5" t="s">
        <v>547</v>
      </c>
      <c r="D41" s="5"/>
      <c r="E41" s="5" t="s">
        <v>41</v>
      </c>
      <c r="F41" s="5" t="s">
        <v>567</v>
      </c>
      <c r="G41" s="5" t="s">
        <v>42</v>
      </c>
      <c r="H41" s="5" t="s">
        <v>47</v>
      </c>
      <c r="I41" s="5"/>
    </row>
    <row r="42" spans="1:9">
      <c r="A42" s="5" t="s">
        <v>538</v>
      </c>
      <c r="B42" s="5" t="s">
        <v>40</v>
      </c>
      <c r="C42" s="5" t="s">
        <v>548</v>
      </c>
      <c r="D42" s="5"/>
      <c r="E42" s="5" t="s">
        <v>41</v>
      </c>
      <c r="F42" s="5" t="s">
        <v>567</v>
      </c>
      <c r="G42" s="5" t="s">
        <v>42</v>
      </c>
      <c r="H42" s="5" t="s">
        <v>47</v>
      </c>
      <c r="I42" s="5"/>
    </row>
    <row r="43" spans="1:9">
      <c r="A43" s="5" t="s">
        <v>539</v>
      </c>
      <c r="B43" s="5" t="s">
        <v>40</v>
      </c>
      <c r="C43" s="5" t="s">
        <v>549</v>
      </c>
      <c r="D43" s="5"/>
      <c r="E43" s="5" t="s">
        <v>41</v>
      </c>
      <c r="F43" s="5" t="s">
        <v>567</v>
      </c>
      <c r="G43" s="5" t="s">
        <v>42</v>
      </c>
      <c r="H43" s="5" t="s">
        <v>47</v>
      </c>
      <c r="I43" s="5"/>
    </row>
    <row r="44" spans="1:9">
      <c r="A44" s="5" t="s">
        <v>540</v>
      </c>
      <c r="B44" s="5" t="s">
        <v>40</v>
      </c>
      <c r="C44" s="5" t="s">
        <v>550</v>
      </c>
      <c r="D44" s="5"/>
      <c r="E44" s="5" t="s">
        <v>41</v>
      </c>
      <c r="F44" s="5" t="s">
        <v>567</v>
      </c>
      <c r="G44" s="5" t="s">
        <v>42</v>
      </c>
      <c r="H44" s="5" t="s">
        <v>47</v>
      </c>
      <c r="I44" s="5"/>
    </row>
    <row r="45" spans="1:9">
      <c r="A45" s="5" t="s">
        <v>541</v>
      </c>
      <c r="B45" s="5" t="s">
        <v>40</v>
      </c>
      <c r="C45" s="5" t="s">
        <v>551</v>
      </c>
      <c r="D45" s="5"/>
      <c r="E45" s="5" t="s">
        <v>41</v>
      </c>
      <c r="F45" s="5" t="s">
        <v>567</v>
      </c>
      <c r="G45" s="5" t="s">
        <v>42</v>
      </c>
      <c r="H45" s="5" t="s">
        <v>47</v>
      </c>
      <c r="I45" s="5"/>
    </row>
    <row r="46" spans="1:9">
      <c r="A46" s="5" t="s">
        <v>542</v>
      </c>
      <c r="B46" s="5" t="s">
        <v>40</v>
      </c>
      <c r="C46" s="5" t="s">
        <v>552</v>
      </c>
      <c r="D46" s="5"/>
      <c r="E46" s="5" t="s">
        <v>41</v>
      </c>
      <c r="F46" s="5" t="s">
        <v>567</v>
      </c>
      <c r="G46" s="5" t="s">
        <v>42</v>
      </c>
      <c r="H46" s="5" t="s">
        <v>47</v>
      </c>
      <c r="I46" s="5"/>
    </row>
    <row r="47" spans="1:9">
      <c r="A47" s="5" t="s">
        <v>543</v>
      </c>
      <c r="B47" s="5" t="s">
        <v>40</v>
      </c>
      <c r="C47" s="5" t="s">
        <v>553</v>
      </c>
      <c r="D47" s="5"/>
      <c r="E47" s="5" t="s">
        <v>41</v>
      </c>
      <c r="F47" s="5" t="s">
        <v>567</v>
      </c>
      <c r="G47" s="5" t="s">
        <v>42</v>
      </c>
      <c r="H47" s="5" t="s">
        <v>47</v>
      </c>
      <c r="I47" s="5"/>
    </row>
    <row r="48" spans="1:9">
      <c r="A48" s="5" t="s">
        <v>472</v>
      </c>
      <c r="B48" s="5" t="s">
        <v>27</v>
      </c>
      <c r="C48" s="5" t="s">
        <v>472</v>
      </c>
      <c r="D48" s="5">
        <v>64</v>
      </c>
      <c r="E48" s="5" t="s">
        <v>29</v>
      </c>
      <c r="F48" s="5"/>
      <c r="G48" s="5"/>
      <c r="H48" s="5"/>
      <c r="I48" s="5"/>
    </row>
    <row r="49" spans="1:9">
      <c r="A49" s="5" t="s">
        <v>101</v>
      </c>
      <c r="B49" s="5" t="s">
        <v>27</v>
      </c>
      <c r="C49" s="5" t="s">
        <v>101</v>
      </c>
      <c r="D49" s="5">
        <v>256</v>
      </c>
      <c r="E49" s="5" t="s">
        <v>29</v>
      </c>
      <c r="F49" s="5"/>
      <c r="G49" s="5"/>
      <c r="H49" s="5"/>
      <c r="I49" s="5"/>
    </row>
    <row r="50" spans="1:9">
      <c r="A50" s="5" t="s">
        <v>473</v>
      </c>
      <c r="B50" s="5" t="s">
        <v>24</v>
      </c>
      <c r="C50" s="5" t="s">
        <v>494</v>
      </c>
      <c r="D50" s="5"/>
      <c r="E50" s="5" t="s">
        <v>29</v>
      </c>
      <c r="F50" s="5" t="s">
        <v>25</v>
      </c>
      <c r="G50" s="5"/>
      <c r="H50" s="5"/>
      <c r="I50" s="5"/>
    </row>
    <row r="51" spans="1:9">
      <c r="A51" s="5" t="s">
        <v>497</v>
      </c>
      <c r="B51" s="5" t="s">
        <v>24</v>
      </c>
      <c r="C51" s="5" t="s">
        <v>497</v>
      </c>
      <c r="D51" s="5"/>
      <c r="E51" s="5" t="s">
        <v>29</v>
      </c>
      <c r="F51" s="5" t="s">
        <v>25</v>
      </c>
      <c r="G51" s="5"/>
      <c r="H51" s="5"/>
      <c r="I51" s="5"/>
    </row>
    <row r="52" spans="1:9">
      <c r="A52" s="5" t="s">
        <v>498</v>
      </c>
      <c r="B52" s="5" t="s">
        <v>24</v>
      </c>
      <c r="C52" s="5" t="s">
        <v>498</v>
      </c>
      <c r="D52" s="5"/>
      <c r="E52" s="5" t="s">
        <v>29</v>
      </c>
      <c r="F52" s="5" t="s">
        <v>25</v>
      </c>
      <c r="G52" s="5"/>
      <c r="H52" s="5"/>
      <c r="I52" s="5"/>
    </row>
    <row r="53" spans="1:9">
      <c r="A53" s="5" t="s">
        <v>53</v>
      </c>
      <c r="B53" s="5" t="s">
        <v>27</v>
      </c>
      <c r="C53" s="5" t="s">
        <v>53</v>
      </c>
      <c r="D53" s="5">
        <v>32</v>
      </c>
      <c r="E53" s="5" t="s">
        <v>29</v>
      </c>
      <c r="F53" s="5"/>
      <c r="G53" s="5"/>
      <c r="H53" s="5"/>
      <c r="I53" s="5"/>
    </row>
    <row r="54" spans="1:9">
      <c r="A54" s="5" t="s">
        <v>499</v>
      </c>
      <c r="B54" s="5" t="s">
        <v>27</v>
      </c>
      <c r="C54" s="5" t="s">
        <v>499</v>
      </c>
      <c r="D54" s="5">
        <v>32</v>
      </c>
      <c r="E54" s="5" t="s">
        <v>29</v>
      </c>
      <c r="F54" s="5"/>
      <c r="G54" s="5"/>
      <c r="H54" s="5"/>
      <c r="I54" s="5"/>
    </row>
    <row r="55" spans="1:9">
      <c r="A55" s="5" t="s">
        <v>231</v>
      </c>
      <c r="B55" s="5" t="s">
        <v>27</v>
      </c>
      <c r="C55" s="5" t="s">
        <v>231</v>
      </c>
      <c r="D55" s="5">
        <v>64</v>
      </c>
      <c r="E55" s="5" t="s">
        <v>29</v>
      </c>
      <c r="F55" s="5"/>
      <c r="G55" s="5"/>
      <c r="H55" s="5"/>
      <c r="I55" s="5"/>
    </row>
    <row r="56" spans="1:9">
      <c r="A56" s="5" t="s">
        <v>500</v>
      </c>
      <c r="B56" s="5" t="s">
        <v>27</v>
      </c>
      <c r="C56" s="5" t="s">
        <v>500</v>
      </c>
      <c r="D56" s="5">
        <v>256</v>
      </c>
      <c r="E56" s="5" t="s">
        <v>29</v>
      </c>
      <c r="F56" s="5"/>
      <c r="G56" s="5"/>
      <c r="H56" s="5"/>
      <c r="I56" s="5"/>
    </row>
    <row r="57" spans="1:9">
      <c r="A57" s="5" t="s">
        <v>501</v>
      </c>
      <c r="B57" s="5" t="s">
        <v>27</v>
      </c>
      <c r="C57" s="5" t="s">
        <v>501</v>
      </c>
      <c r="D57" s="5">
        <v>256</v>
      </c>
      <c r="E57" s="5" t="s">
        <v>29</v>
      </c>
      <c r="F57" s="5"/>
      <c r="G57" s="5"/>
      <c r="H57" s="5"/>
      <c r="I57" s="5"/>
    </row>
    <row r="58" spans="1:9">
      <c r="A58" s="5" t="s">
        <v>502</v>
      </c>
      <c r="B58" s="5" t="s">
        <v>27</v>
      </c>
      <c r="C58" s="5" t="s">
        <v>502</v>
      </c>
      <c r="D58" s="5">
        <v>256</v>
      </c>
      <c r="E58" s="5" t="s">
        <v>29</v>
      </c>
      <c r="F58" s="5"/>
      <c r="G58" s="5"/>
      <c r="H58" s="5"/>
      <c r="I58" s="5"/>
    </row>
    <row r="59" spans="1:9">
      <c r="A59" s="5" t="s">
        <v>503</v>
      </c>
      <c r="B59" s="5" t="s">
        <v>27</v>
      </c>
      <c r="C59" s="5" t="s">
        <v>503</v>
      </c>
      <c r="D59" s="5">
        <v>256</v>
      </c>
      <c r="E59" s="5" t="s">
        <v>29</v>
      </c>
      <c r="F59" s="5"/>
      <c r="G59" s="5"/>
      <c r="H59" s="5"/>
      <c r="I59" s="5"/>
    </row>
    <row r="60" spans="1:9">
      <c r="A60" s="5" t="s">
        <v>504</v>
      </c>
      <c r="B60" s="5" t="s">
        <v>27</v>
      </c>
      <c r="C60" s="5" t="s">
        <v>504</v>
      </c>
      <c r="D60" s="5">
        <v>256</v>
      </c>
      <c r="E60" s="5" t="s">
        <v>29</v>
      </c>
      <c r="F60" s="5"/>
      <c r="G60" s="5"/>
      <c r="H60" s="5"/>
      <c r="I60" s="5"/>
    </row>
    <row r="61" spans="1:9">
      <c r="A61" s="5" t="s">
        <v>506</v>
      </c>
      <c r="B61" s="5" t="s">
        <v>27</v>
      </c>
      <c r="C61" s="5" t="s">
        <v>506</v>
      </c>
      <c r="D61" s="5">
        <v>32</v>
      </c>
      <c r="E61" s="5" t="s">
        <v>29</v>
      </c>
      <c r="F61" s="5"/>
      <c r="G61" s="5"/>
      <c r="H61" s="5"/>
      <c r="I61" s="5"/>
    </row>
    <row r="62" spans="1:9">
      <c r="A62" s="5" t="s">
        <v>468</v>
      </c>
      <c r="B62" s="5" t="s">
        <v>24</v>
      </c>
      <c r="C62" s="5" t="s">
        <v>468</v>
      </c>
      <c r="D62" s="5"/>
      <c r="E62" s="5" t="s">
        <v>29</v>
      </c>
      <c r="F62" s="5" t="s">
        <v>25</v>
      </c>
      <c r="G62" s="5"/>
      <c r="H62" s="5"/>
      <c r="I62" s="5"/>
    </row>
    <row r="63" spans="1:9">
      <c r="A63" s="5" t="s">
        <v>469</v>
      </c>
      <c r="B63" s="5" t="s">
        <v>27</v>
      </c>
      <c r="C63" s="5" t="s">
        <v>469</v>
      </c>
      <c r="D63" s="5">
        <v>128</v>
      </c>
      <c r="E63" s="5" t="s">
        <v>29</v>
      </c>
      <c r="F63" s="5"/>
      <c r="G63" s="5"/>
      <c r="H63" s="5"/>
      <c r="I63" s="5"/>
    </row>
    <row r="64" spans="1:9">
      <c r="A64" s="5" t="s">
        <v>470</v>
      </c>
      <c r="B64" s="5" t="s">
        <v>44</v>
      </c>
      <c r="C64" s="5" t="s">
        <v>507</v>
      </c>
      <c r="D64" s="5" t="s">
        <v>161</v>
      </c>
      <c r="E64" s="5" t="s">
        <v>162</v>
      </c>
      <c r="F64" s="5" t="s">
        <v>25</v>
      </c>
      <c r="G64" s="5"/>
      <c r="H64" s="5"/>
      <c r="I64" s="5"/>
    </row>
    <row r="65" spans="1:9">
      <c r="A65" s="5" t="s">
        <v>476</v>
      </c>
      <c r="B65" s="5" t="s">
        <v>24</v>
      </c>
      <c r="C65" s="5" t="s">
        <v>476</v>
      </c>
      <c r="D65" s="5"/>
      <c r="E65" s="5" t="s">
        <v>29</v>
      </c>
      <c r="F65" s="5" t="s">
        <v>25</v>
      </c>
      <c r="G65" s="5"/>
      <c r="H65" s="5"/>
      <c r="I65" s="5"/>
    </row>
    <row r="66" spans="1:9">
      <c r="A66" s="5" t="s">
        <v>482</v>
      </c>
      <c r="B66" s="5" t="s">
        <v>24</v>
      </c>
      <c r="C66" s="5" t="s">
        <v>482</v>
      </c>
      <c r="D66" s="5"/>
      <c r="E66" s="5" t="s">
        <v>29</v>
      </c>
      <c r="F66" s="5" t="s">
        <v>25</v>
      </c>
      <c r="G66" s="5"/>
      <c r="H66" s="5"/>
      <c r="I66" s="5"/>
    </row>
    <row r="67" spans="1:9">
      <c r="A67" s="5" t="s">
        <v>483</v>
      </c>
      <c r="B67" s="5" t="s">
        <v>508</v>
      </c>
      <c r="C67" s="5" t="s">
        <v>483</v>
      </c>
      <c r="D67" s="5"/>
      <c r="E67" s="5" t="s">
        <v>509</v>
      </c>
      <c r="F67" s="5"/>
      <c r="G67" s="5"/>
      <c r="H67" s="5"/>
      <c r="I67" s="5"/>
    </row>
    <row r="68" spans="1:9">
      <c r="A68" s="5" t="s">
        <v>484</v>
      </c>
      <c r="B68" s="5" t="s">
        <v>24</v>
      </c>
      <c r="C68" s="5" t="s">
        <v>484</v>
      </c>
      <c r="D68" s="5"/>
      <c r="E68" s="5" t="s">
        <v>29</v>
      </c>
      <c r="F68" s="5" t="s">
        <v>25</v>
      </c>
      <c r="G68" s="5"/>
      <c r="H68" s="5"/>
      <c r="I68" s="5"/>
    </row>
    <row r="69" spans="1:9">
      <c r="A69" s="5" t="s">
        <v>485</v>
      </c>
      <c r="B69" s="5" t="s">
        <v>508</v>
      </c>
      <c r="C69" s="5" t="s">
        <v>485</v>
      </c>
      <c r="D69" s="5"/>
      <c r="E69" s="5" t="s">
        <v>510</v>
      </c>
      <c r="F69" s="5"/>
      <c r="G69" s="5"/>
      <c r="H69" s="5"/>
      <c r="I69" s="5"/>
    </row>
    <row r="70" spans="1:9">
      <c r="A70" s="5" t="s">
        <v>486</v>
      </c>
      <c r="B70" s="5" t="s">
        <v>44</v>
      </c>
      <c r="C70" s="5" t="s">
        <v>486</v>
      </c>
      <c r="D70" s="5" t="s">
        <v>495</v>
      </c>
      <c r="E70" s="5" t="s">
        <v>496</v>
      </c>
      <c r="F70" s="5" t="s">
        <v>25</v>
      </c>
      <c r="G70" s="5"/>
      <c r="H70" s="5"/>
      <c r="I70" s="5"/>
    </row>
    <row r="71" spans="1:9">
      <c r="A71" s="5" t="s">
        <v>475</v>
      </c>
      <c r="B71" s="5" t="s">
        <v>24</v>
      </c>
      <c r="C71" s="5" t="s">
        <v>475</v>
      </c>
      <c r="D71" s="5"/>
      <c r="E71" s="5" t="s">
        <v>29</v>
      </c>
      <c r="F71" s="5" t="s">
        <v>25</v>
      </c>
      <c r="G71" s="5"/>
      <c r="H71" s="5"/>
      <c r="I71" s="5"/>
    </row>
    <row r="72" spans="1:9">
      <c r="A72" s="5" t="s">
        <v>477</v>
      </c>
      <c r="B72" s="5" t="s">
        <v>44</v>
      </c>
      <c r="C72" s="5" t="s">
        <v>477</v>
      </c>
      <c r="D72" s="5" t="s">
        <v>161</v>
      </c>
      <c r="E72" s="5" t="s">
        <v>187</v>
      </c>
      <c r="F72" s="5" t="s">
        <v>25</v>
      </c>
      <c r="G72" s="5"/>
      <c r="H72" s="5"/>
      <c r="I72" s="5"/>
    </row>
    <row r="73" spans="1:9">
      <c r="A73" s="5" t="s">
        <v>480</v>
      </c>
      <c r="B73" s="5" t="s">
        <v>27</v>
      </c>
      <c r="C73" s="5" t="s">
        <v>480</v>
      </c>
      <c r="D73" s="5">
        <v>512</v>
      </c>
      <c r="E73" s="5" t="s">
        <v>29</v>
      </c>
      <c r="F73" s="5"/>
      <c r="G73" s="5"/>
      <c r="H73" s="5"/>
      <c r="I73" s="5"/>
    </row>
    <row r="74" spans="1:9">
      <c r="A74" s="5" t="s">
        <v>481</v>
      </c>
      <c r="B74" s="5" t="s">
        <v>24</v>
      </c>
      <c r="C74" s="5" t="s">
        <v>494</v>
      </c>
      <c r="D74" s="5"/>
      <c r="E74" s="5" t="s">
        <v>29</v>
      </c>
      <c r="F74" s="5" t="s">
        <v>25</v>
      </c>
      <c r="G74" s="5"/>
      <c r="H74" s="5"/>
      <c r="I74" s="5"/>
    </row>
    <row r="75" spans="1:9">
      <c r="A75" s="5" t="s">
        <v>489</v>
      </c>
      <c r="B75" s="5" t="s">
        <v>24</v>
      </c>
      <c r="C75" s="5" t="s">
        <v>489</v>
      </c>
      <c r="D75" s="5"/>
      <c r="E75" s="5" t="s">
        <v>29</v>
      </c>
      <c r="F75" s="5" t="s">
        <v>25</v>
      </c>
      <c r="G75" s="5"/>
      <c r="H75" s="5"/>
      <c r="I75" s="5"/>
    </row>
    <row r="76" spans="1:9">
      <c r="A76" s="5" t="s">
        <v>511</v>
      </c>
      <c r="B76" s="5" t="s">
        <v>40</v>
      </c>
      <c r="C76" s="5" t="s">
        <v>497</v>
      </c>
      <c r="D76" s="5"/>
      <c r="E76" s="5" t="s">
        <v>41</v>
      </c>
      <c r="F76" s="5" t="s">
        <v>512</v>
      </c>
      <c r="G76" s="5" t="s">
        <v>42</v>
      </c>
      <c r="H76" s="5" t="s">
        <v>47</v>
      </c>
      <c r="I76" s="5"/>
    </row>
    <row r="77" spans="1:9">
      <c r="A77" s="5" t="s">
        <v>513</v>
      </c>
      <c r="B77" s="5" t="s">
        <v>40</v>
      </c>
      <c r="C77" s="5" t="s">
        <v>498</v>
      </c>
      <c r="D77" s="5"/>
      <c r="E77" s="5" t="s">
        <v>41</v>
      </c>
      <c r="F77" s="5" t="s">
        <v>514</v>
      </c>
      <c r="G77" s="5" t="s">
        <v>42</v>
      </c>
      <c r="H77" s="5" t="s">
        <v>47</v>
      </c>
      <c r="I77" s="5"/>
    </row>
    <row r="78" spans="1:9">
      <c r="A78" s="5" t="s">
        <v>471</v>
      </c>
      <c r="B78" s="5" t="s">
        <v>40</v>
      </c>
      <c r="C78" s="5" t="s">
        <v>468</v>
      </c>
      <c r="D78" s="5"/>
      <c r="E78" s="5" t="s">
        <v>41</v>
      </c>
      <c r="F78" s="5" t="s">
        <v>515</v>
      </c>
      <c r="G78" s="5" t="s">
        <v>42</v>
      </c>
      <c r="H78" s="5" t="s">
        <v>43</v>
      </c>
      <c r="I78" s="5"/>
    </row>
    <row r="79" spans="1:9">
      <c r="A79" s="5" t="s">
        <v>478</v>
      </c>
      <c r="B79" s="5" t="s">
        <v>40</v>
      </c>
      <c r="C79" s="5" t="s">
        <v>475</v>
      </c>
      <c r="D79" s="5"/>
      <c r="E79" s="5" t="s">
        <v>41</v>
      </c>
      <c r="F79" s="5" t="s">
        <v>516</v>
      </c>
      <c r="G79" s="5" t="s">
        <v>42</v>
      </c>
      <c r="H79" s="5" t="s">
        <v>47</v>
      </c>
      <c r="I79" s="5"/>
    </row>
    <row r="80" spans="1:9">
      <c r="A80" s="5" t="s">
        <v>474</v>
      </c>
      <c r="B80" s="5" t="s">
        <v>40</v>
      </c>
      <c r="C80" s="5" t="s">
        <v>494</v>
      </c>
      <c r="D80" s="5"/>
      <c r="E80" s="5" t="s">
        <v>41</v>
      </c>
      <c r="F80" s="5" t="s">
        <v>516</v>
      </c>
      <c r="G80" s="5" t="s">
        <v>42</v>
      </c>
      <c r="H80" s="5" t="s">
        <v>47</v>
      </c>
      <c r="I80" s="5"/>
    </row>
    <row r="81" spans="1:9">
      <c r="A81" s="5" t="s">
        <v>479</v>
      </c>
      <c r="B81" s="5" t="s">
        <v>40</v>
      </c>
      <c r="C81" s="5" t="s">
        <v>476</v>
      </c>
      <c r="D81" s="5"/>
      <c r="E81" s="5" t="s">
        <v>41</v>
      </c>
      <c r="F81" s="5" t="s">
        <v>517</v>
      </c>
      <c r="G81" s="5" t="s">
        <v>42</v>
      </c>
      <c r="H81" s="5" t="s">
        <v>43</v>
      </c>
      <c r="I81" s="5"/>
    </row>
    <row r="82" spans="1:9">
      <c r="A82" s="5" t="s">
        <v>490</v>
      </c>
      <c r="B82" s="5" t="s">
        <v>40</v>
      </c>
      <c r="C82" s="5" t="s">
        <v>489</v>
      </c>
      <c r="D82" s="5"/>
      <c r="E82" s="5" t="s">
        <v>41</v>
      </c>
      <c r="F82" s="5" t="s">
        <v>518</v>
      </c>
      <c r="G82" s="5" t="s">
        <v>42</v>
      </c>
      <c r="H82" s="5" t="s">
        <v>43</v>
      </c>
      <c r="I82" s="5"/>
    </row>
    <row r="83" spans="1:9">
      <c r="A83" s="5" t="s">
        <v>487</v>
      </c>
      <c r="B83" s="5" t="s">
        <v>40</v>
      </c>
      <c r="C83" s="5" t="s">
        <v>482</v>
      </c>
      <c r="D83" s="5"/>
      <c r="E83" s="5" t="s">
        <v>41</v>
      </c>
      <c r="F83" s="5" t="s">
        <v>516</v>
      </c>
      <c r="G83" s="5" t="s">
        <v>42</v>
      </c>
      <c r="H83" s="5" t="s">
        <v>47</v>
      </c>
      <c r="I83" s="5"/>
    </row>
    <row r="84" spans="1:9">
      <c r="A84" s="5" t="s">
        <v>488</v>
      </c>
      <c r="B84" s="5" t="s">
        <v>40</v>
      </c>
      <c r="C84" s="5" t="s">
        <v>484</v>
      </c>
      <c r="D84" s="5"/>
      <c r="E84" s="5" t="s">
        <v>41</v>
      </c>
      <c r="F84" s="5" t="s">
        <v>516</v>
      </c>
      <c r="G84" s="5" t="s">
        <v>42</v>
      </c>
      <c r="H84" s="5" t="s">
        <v>47</v>
      </c>
      <c r="I84" s="5"/>
    </row>
  </sheetData>
  <conditionalFormatting sqref="A2:A15 A17:A84">
    <cfRule type="duplicateValues" dxfId="450" priority="4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tabSelected="1" topLeftCell="A48" workbookViewId="0">
      <selection activeCell="K52" sqref="K5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54</v>
      </c>
    </row>
    <row r="2" spans="1:11">
      <c r="A2" s="5" t="s">
        <v>520</v>
      </c>
      <c r="B2" s="5" t="s">
        <v>21</v>
      </c>
      <c r="C2" s="5" t="str">
        <f>VLOOKUP([Field],Columns[],2,0)&amp;"("</f>
        <v>increments(</v>
      </c>
      <c r="D2" s="5" t="str">
        <f>IF(VLOOKUP([Field],Columns[],3,0)&lt;&gt;"","'"&amp;VLOOKUP([Field],Columns[],3,0)&amp;"'","")</f>
        <v>'id'</v>
      </c>
      <c r="E2" s="8" t="str">
        <f>IF(VLOOKUP([Field],Columns[],4,0)&lt;&gt;0,", "&amp;VLOOKUP([Field],Columns[],4,0)&amp;")",")")</f>
        <v>)</v>
      </c>
      <c r="F2" s="5" t="str">
        <f>IF(VLOOKUP([Field],Columns[],5,0)=0,"","-&gt;"&amp;VLOOKUP([Field],Columns[],5,0))</f>
        <v/>
      </c>
      <c r="G2" s="5" t="str">
        <f>IF(VLOOKUP([Field],Columns[],6,0)=0,"","-&gt;"&amp;VLOOKUP([Field],Columns[],6,0))</f>
        <v/>
      </c>
      <c r="H2" s="5" t="str">
        <f>IF(VLOOKUP([Field],Columns[],7,0)=0,"","-&gt;"&amp;VLOOKUP([Field],Columns[],7,0))</f>
        <v/>
      </c>
      <c r="I2" s="5" t="str">
        <f>IF(VLOOKUP([Field],Columns[],8,0)=0,"","-&gt;"&amp;VLOOKUP([Field],Columns[],8,0))</f>
        <v/>
      </c>
      <c r="J2" s="5" t="str">
        <f>IF(VLOOKUP([Field],Columns[],9,0)=0,"","-&gt;"&amp;VLOOKUP([Field],Columns[],9,0))</f>
        <v/>
      </c>
      <c r="K2" s="5" t="str">
        <f>"$table-&gt;"&amp;[Type]&amp;[Name]&amp;[Arg2]&amp;[Method1]&amp;[Method2]&amp;[Method3]&amp;[Method4]&amp;[Method5]&amp;";"</f>
        <v>$table-&gt;increments('id');</v>
      </c>
    </row>
    <row r="3" spans="1:11">
      <c r="A3" s="5" t="s">
        <v>520</v>
      </c>
      <c r="B3" s="5" t="s">
        <v>521</v>
      </c>
      <c r="C3" s="5" t="str">
        <f>VLOOKUP([Field],Columns[],2,0)&amp;"("</f>
        <v>char(</v>
      </c>
      <c r="D3" s="5" t="str">
        <f>IF(VLOOKUP([Field],Columns[],3,0)&lt;&gt;"","'"&amp;VLOOKUP([Field],Columns[],3,0)&amp;"'","")</f>
        <v>'code'</v>
      </c>
      <c r="E3" s="8" t="str">
        <f>IF(VLOOKUP([Field],Columns[],4,0)&lt;&gt;0,", "&amp;VLOOKUP([Field],Columns[],4,0)&amp;")",")")</f>
        <v>, 15)</v>
      </c>
      <c r="F3" s="5" t="str">
        <f>IF(VLOOKUP([Field],Columns[],5,0)=0,"","-&gt;"&amp;VLOOKUP([Field],Columns[],5,0))</f>
        <v>-&gt;nullable()</v>
      </c>
      <c r="G3" s="5" t="str">
        <f>IF(VLOOKUP([Field],Columns[],6,0)=0,"","-&gt;"&amp;VLOOKUP([Field],Columns[],6,0))</f>
        <v>-&gt;index()</v>
      </c>
      <c r="H3" s="5" t="str">
        <f>IF(VLOOKUP([Field],Columns[],7,0)=0,"","-&gt;"&amp;VLOOKUP([Field],Columns[],7,0))</f>
        <v/>
      </c>
      <c r="I3" s="5" t="str">
        <f>IF(VLOOKUP([Field],Columns[],8,0)=0,"","-&gt;"&amp;VLOOKUP([Field],Columns[],8,0))</f>
        <v/>
      </c>
      <c r="J3" s="5" t="str">
        <f>IF(VLOOKUP([Field],Columns[],9,0)=0,"","-&gt;"&amp;VLOOKUP([Field],Columns[],9,0))</f>
        <v/>
      </c>
      <c r="K3" s="5" t="str">
        <f>"$table-&gt;"&amp;[Type]&amp;[Name]&amp;[Arg2]&amp;[Method1]&amp;[Method2]&amp;[Method3]&amp;[Method4]&amp;[Method5]&amp;";"</f>
        <v>$table-&gt;char('code', 15)-&gt;nullable()-&gt;index();</v>
      </c>
    </row>
    <row r="4" spans="1:11">
      <c r="A4" s="5" t="s">
        <v>520</v>
      </c>
      <c r="B4" s="5" t="s">
        <v>26</v>
      </c>
      <c r="C4" s="5" t="str">
        <f>VLOOKUP([Field],Columns[],2,0)&amp;"("</f>
        <v>string(</v>
      </c>
      <c r="D4" s="5" t="str">
        <f>IF(VLOOKUP([Field],Columns[],3,0)&lt;&gt;"","'"&amp;VLOOKUP([Field],Columns[],3,0)&amp;"'","")</f>
        <v>'name'</v>
      </c>
      <c r="E4" s="8" t="str">
        <f>IF(VLOOKUP([Field],Columns[],4,0)&lt;&gt;0,", "&amp;VLOOKUP([Field],Columns[],4,0)&amp;")",")")</f>
        <v>, 64)</v>
      </c>
      <c r="F4" s="5" t="str">
        <f>IF(VLOOKUP([Field],Columns[],5,0)=0,"","-&gt;"&amp;VLOOKUP([Field],Columns[],5,0))</f>
        <v>-&gt;index()</v>
      </c>
      <c r="G4" s="5" t="str">
        <f>IF(VLOOKUP([Field],Columns[],6,0)=0,"","-&gt;"&amp;VLOOKUP([Field],Columns[],6,0))</f>
        <v/>
      </c>
      <c r="H4" s="5" t="str">
        <f>IF(VLOOKUP([Field],Columns[],7,0)=0,"","-&gt;"&amp;VLOOKUP([Field],Columns[],7,0))</f>
        <v/>
      </c>
      <c r="I4" s="5" t="str">
        <f>IF(VLOOKUP([Field],Columns[],8,0)=0,"","-&gt;"&amp;VLOOKUP([Field],Columns[],8,0))</f>
        <v/>
      </c>
      <c r="J4" s="5" t="str">
        <f>IF(VLOOKUP([Field],Columns[],9,0)=0,"","-&gt;"&amp;VLOOKUP([Field],Columns[],9,0))</f>
        <v/>
      </c>
      <c r="K4" s="5" t="str">
        <f>"$table-&gt;"&amp;[Type]&amp;[Name]&amp;[Arg2]&amp;[Method1]&amp;[Method2]&amp;[Method3]&amp;[Method4]&amp;[Method5]&amp;";"</f>
        <v>$table-&gt;string('name', 64)-&gt;index();</v>
      </c>
    </row>
    <row r="5" spans="1:11">
      <c r="A5" s="5" t="s">
        <v>520</v>
      </c>
      <c r="B5" s="5" t="s">
        <v>453</v>
      </c>
      <c r="C5" s="5" t="str">
        <f>VLOOKUP([Field],Columns[],2,0)&amp;"("</f>
        <v>enum(</v>
      </c>
      <c r="D5" s="5" t="str">
        <f>IF(VLOOKUP([Field],Columns[],3,0)&lt;&gt;"","'"&amp;VLOOKUP([Field],Columns[],3,0)&amp;"'","")</f>
        <v>'type'</v>
      </c>
      <c r="E5" s="8" t="str">
        <f>IF(VLOOKUP([Field],Columns[],4,0)&lt;&gt;0,", "&amp;VLOOKUP([Field],Columns[],4,0)&amp;")",")")</f>
        <v>, ['Public','Private'])</v>
      </c>
      <c r="F5" s="5" t="str">
        <f>IF(VLOOKUP([Field],Columns[],5,0)=0,"","-&gt;"&amp;VLOOKUP([Field],Columns[],5,0))</f>
        <v>-&gt;default('Public')</v>
      </c>
      <c r="G5" s="5" t="str">
        <f>IF(VLOOKUP([Field],Columns[],6,0)=0,"","-&gt;"&amp;VLOOKUP([Field],Columns[],6,0))</f>
        <v>-&gt;index()</v>
      </c>
      <c r="H5" s="5" t="str">
        <f>IF(VLOOKUP([Field],Columns[],7,0)=0,"","-&gt;"&amp;VLOOKUP([Field],Columns[],7,0))</f>
        <v/>
      </c>
      <c r="I5" s="5" t="str">
        <f>IF(VLOOKUP([Field],Columns[],8,0)=0,"","-&gt;"&amp;VLOOKUP([Field],Columns[],8,0))</f>
        <v/>
      </c>
      <c r="J5" s="5" t="str">
        <f>IF(VLOOKUP([Field],Columns[],9,0)=0,"","-&gt;"&amp;VLOOKUP([Field],Columns[],9,0))</f>
        <v/>
      </c>
      <c r="K5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6" spans="1:11">
      <c r="A6" s="5" t="s">
        <v>520</v>
      </c>
      <c r="B6" s="5" t="s">
        <v>454</v>
      </c>
      <c r="C6" s="5" t="str">
        <f>VLOOKUP([Field],Columns[],2,0)&amp;"("</f>
        <v>enum(</v>
      </c>
      <c r="D6" s="5" t="str">
        <f>IF(VLOOKUP([Field],Columns[],3,0)&lt;&gt;"","'"&amp;VLOOKUP([Field],Columns[],3,0)&amp;"'","")</f>
        <v>'status'</v>
      </c>
      <c r="E6" s="8" t="str">
        <f>IF(VLOOKUP([Field],Columns[],4,0)&lt;&gt;0,", "&amp;VLOOKUP([Field],Columns[],4,0)&amp;")",")")</f>
        <v>, ['Active','Inactive'])</v>
      </c>
      <c r="F6" s="5" t="str">
        <f>IF(VLOOKUP([Field],Columns[],5,0)=0,"","-&gt;"&amp;VLOOKUP([Field],Columns[],5,0))</f>
        <v>-&gt;default('Active')</v>
      </c>
      <c r="G6" s="5" t="str">
        <f>IF(VLOOKUP([Field],Columns[],6,0)=0,"","-&gt;"&amp;VLOOKUP([Field],Columns[],6,0))</f>
        <v>-&gt;index()</v>
      </c>
      <c r="H6" s="5" t="str">
        <f>IF(VLOOKUP([Field],Columns[],7,0)=0,"","-&gt;"&amp;VLOOKUP([Field],Columns[],7,0))</f>
        <v/>
      </c>
      <c r="I6" s="5" t="str">
        <f>IF(VLOOKUP([Field],Columns[],8,0)=0,"","-&gt;"&amp;VLOOKUP([Field],Columns[],8,0))</f>
        <v/>
      </c>
      <c r="J6" s="5" t="str">
        <f>IF(VLOOKUP([Field],Columns[],9,0)=0,"","-&gt;"&amp;VLOOKUP([Field],Columns[],9,0))</f>
        <v/>
      </c>
      <c r="K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" spans="1:11">
      <c r="A7" s="5" t="s">
        <v>520</v>
      </c>
      <c r="B7" s="5" t="s">
        <v>519</v>
      </c>
      <c r="C7" s="5" t="str">
        <f>VLOOKUP([Field],Columns[],2,0)&amp;"("</f>
        <v>audit(</v>
      </c>
      <c r="D7" s="5" t="str">
        <f>IF(VLOOKUP([Field],Columns[],3,0)&lt;&gt;"","'"&amp;VLOOKUP([Field],Columns[],3,0)&amp;"'","")</f>
        <v/>
      </c>
      <c r="E7" s="8" t="str">
        <f>IF(VLOOKUP([Field],Columns[],4,0)&lt;&gt;0,", "&amp;VLOOKUP([Field],Columns[],4,0)&amp;")",")")</f>
        <v>)</v>
      </c>
      <c r="F7" s="5" t="str">
        <f>IF(VLOOKUP([Field],Columns[],5,0)=0,"","-&gt;"&amp;VLOOKUP([Field],Columns[],5,0))</f>
        <v/>
      </c>
      <c r="G7" s="5" t="str">
        <f>IF(VLOOKUP([Field],Columns[],6,0)=0,"","-&gt;"&amp;VLOOKUP([Field],Columns[],6,0))</f>
        <v/>
      </c>
      <c r="H7" s="5" t="str">
        <f>IF(VLOOKUP([Field],Columns[],7,0)=0,"","-&gt;"&amp;VLOOKUP([Field],Columns[],7,0))</f>
        <v/>
      </c>
      <c r="I7" s="5" t="str">
        <f>IF(VLOOKUP([Field],Columns[],8,0)=0,"","-&gt;"&amp;VLOOKUP([Field],Columns[],8,0))</f>
        <v/>
      </c>
      <c r="J7" s="5" t="str">
        <f>IF(VLOOKUP([Field],Columns[],9,0)=0,"","-&gt;"&amp;VLOOKUP([Field],Columns[],9,0))</f>
        <v/>
      </c>
      <c r="K7" s="5" t="str">
        <f>"$table-&gt;"&amp;[Type]&amp;[Name]&amp;[Arg2]&amp;[Method1]&amp;[Method2]&amp;[Method3]&amp;[Method4]&amp;[Method5]&amp;";"</f>
        <v>$table-&gt;audit();</v>
      </c>
    </row>
    <row r="8" spans="1:11">
      <c r="A8" s="5" t="s">
        <v>566</v>
      </c>
      <c r="B8" s="5" t="s">
        <v>21</v>
      </c>
      <c r="C8" s="5" t="str">
        <f>VLOOKUP([Field],Columns[],2,0)&amp;"("</f>
        <v>increments(</v>
      </c>
      <c r="D8" s="5" t="str">
        <f>IF(VLOOKUP([Field],Columns[],3,0)&lt;&gt;"","'"&amp;VLOOKUP([Field],Columns[],3,0)&amp;"'","")</f>
        <v>'id'</v>
      </c>
      <c r="E8" s="8" t="str">
        <f>IF(VLOOKUP([Field],Columns[],4,0)&lt;&gt;0,", "&amp;VLOOKUP([Field],Columns[],4,0)&amp;")",")")</f>
        <v>)</v>
      </c>
      <c r="F8" s="5" t="str">
        <f>IF(VLOOKUP([Field],Columns[],5,0)=0,"","-&gt;"&amp;VLOOKUP([Field],Columns[],5,0))</f>
        <v/>
      </c>
      <c r="G8" s="5" t="str">
        <f>IF(VLOOKUP([Field],Columns[],6,0)=0,"","-&gt;"&amp;VLOOKUP([Field],Columns[],6,0))</f>
        <v/>
      </c>
      <c r="H8" s="5" t="str">
        <f>IF(VLOOKUP([Field],Columns[],7,0)=0,"","-&gt;"&amp;VLOOKUP([Field],Columns[],7,0))</f>
        <v/>
      </c>
      <c r="I8" s="5" t="str">
        <f>IF(VLOOKUP([Field],Columns[],8,0)=0,"","-&gt;"&amp;VLOOKUP([Field],Columns[],8,0))</f>
        <v/>
      </c>
      <c r="J8" s="5" t="str">
        <f>IF(VLOOKUP([Field],Columns[],9,0)=0,"","-&gt;"&amp;VLOOKUP([Field],Columns[],9,0))</f>
        <v/>
      </c>
      <c r="K8" s="5" t="str">
        <f>"$table-&gt;"&amp;[Type]&amp;[Name]&amp;[Arg2]&amp;[Method1]&amp;[Method2]&amp;[Method3]&amp;[Method4]&amp;[Method5]&amp;";"</f>
        <v>$table-&gt;increments('id');</v>
      </c>
    </row>
    <row r="9" spans="1:11">
      <c r="A9" s="5" t="s">
        <v>566</v>
      </c>
      <c r="B9" s="5" t="s">
        <v>452</v>
      </c>
      <c r="C9" s="5" t="str">
        <f>VLOOKUP([Field],Columns[],2,0)&amp;"("</f>
        <v>string(</v>
      </c>
      <c r="D9" s="5" t="str">
        <f>IF(VLOOKUP([Field],Columns[],3,0)&lt;&gt;"","'"&amp;VLOOKUP([Field],Columns[],3,0)&amp;"'","")</f>
        <v>'refno'</v>
      </c>
      <c r="E9" s="8" t="str">
        <f>IF(VLOOKUP([Field],Columns[],4,0)&lt;&gt;0,", "&amp;VLOOKUP([Field],Columns[],4,0)&amp;")",")")</f>
        <v>, 64)</v>
      </c>
      <c r="F9" s="5" t="str">
        <f>IF(VLOOKUP([Field],Columns[],5,0)=0,"","-&gt;"&amp;VLOOKUP([Field],Columns[],5,0))</f>
        <v>-&gt;nullable()</v>
      </c>
      <c r="G9" s="5" t="str">
        <f>IF(VLOOKUP([Field],Columns[],6,0)=0,"","-&gt;"&amp;VLOOKUP([Field],Columns[],6,0))</f>
        <v/>
      </c>
      <c r="H9" s="5" t="str">
        <f>IF(VLOOKUP([Field],Columns[],7,0)=0,"","-&gt;"&amp;VLOOKUP([Field],Columns[],7,0))</f>
        <v/>
      </c>
      <c r="I9" s="5" t="str">
        <f>IF(VLOOKUP([Field],Columns[],8,0)=0,"","-&gt;"&amp;VLOOKUP([Field],Columns[],8,0))</f>
        <v/>
      </c>
      <c r="J9" s="5" t="str">
        <f>IF(VLOOKUP([Field],Columns[],9,0)=0,"","-&gt;"&amp;VLOOKUP([Field],Columns[],9,0))</f>
        <v/>
      </c>
      <c r="K9" s="5" t="str">
        <f>"$table-&gt;"&amp;[Type]&amp;[Name]&amp;[Arg2]&amp;[Method1]&amp;[Method2]&amp;[Method3]&amp;[Method4]&amp;[Method5]&amp;";"</f>
        <v>$table-&gt;string('refno', 64)-&gt;nullable();</v>
      </c>
    </row>
    <row r="10" spans="1:11">
      <c r="A10" s="5" t="s">
        <v>566</v>
      </c>
      <c r="B10" s="5" t="s">
        <v>520</v>
      </c>
      <c r="C10" s="5" t="str">
        <f>VLOOKUP([Field],Columns[],2,0)&amp;"("</f>
        <v>unsignedInteger(</v>
      </c>
      <c r="D10" s="5" t="str">
        <f>IF(VLOOKUP([Field],Columns[],3,0)&lt;&gt;"","'"&amp;VLOOKUP([Field],Columns[],3,0)&amp;"'","")</f>
        <v>'group'</v>
      </c>
      <c r="E10" s="8" t="str">
        <f>IF(VLOOKUP([Field],Columns[],4,0)&lt;&gt;0,", "&amp;VLOOKUP([Field],Columns[],4,0)&amp;")",")")</f>
        <v>)</v>
      </c>
      <c r="F10" s="5" t="str">
        <f>IF(VLOOKUP([Field],Columns[],5,0)=0,"","-&gt;"&amp;VLOOKUP([Field],Columns[],5,0))</f>
        <v>-&gt;nullable()</v>
      </c>
      <c r="G10" s="5" t="str">
        <f>IF(VLOOKUP([Field],Columns[],6,0)=0,"","-&gt;"&amp;VLOOKUP([Field],Columns[],6,0))</f>
        <v>-&gt;index()</v>
      </c>
      <c r="H10" s="5" t="str">
        <f>IF(VLOOKUP([Field],Columns[],7,0)=0,"","-&gt;"&amp;VLOOKUP([Field],Columns[],7,0))</f>
        <v/>
      </c>
      <c r="I10" s="5" t="str">
        <f>IF(VLOOKUP([Field],Columns[],8,0)=0,"","-&gt;"&amp;VLOOKUP([Field],Columns[],8,0))</f>
        <v/>
      </c>
      <c r="J10" s="5" t="str">
        <f>IF(VLOOKUP([Field],Columns[],9,0)=0,"","-&gt;"&amp;VLOOKUP([Field],Columns[],9,0))</f>
        <v/>
      </c>
      <c r="K10" s="5" t="str">
        <f>"$table-&gt;"&amp;[Type]&amp;[Name]&amp;[Arg2]&amp;[Method1]&amp;[Method2]&amp;[Method3]&amp;[Method4]&amp;[Method5]&amp;";"</f>
        <v>$table-&gt;unsignedInteger('group')-&gt;nullable()-&gt;index();</v>
      </c>
    </row>
    <row r="11" spans="1:11">
      <c r="A11" s="5" t="s">
        <v>566</v>
      </c>
      <c r="B11" s="5" t="s">
        <v>521</v>
      </c>
      <c r="C11" s="5" t="str">
        <f>VLOOKUP([Field],Columns[],2,0)&amp;"("</f>
        <v>char(</v>
      </c>
      <c r="D11" s="5" t="str">
        <f>IF(VLOOKUP([Field],Columns[],3,0)&lt;&gt;"","'"&amp;VLOOKUP([Field],Columns[],3,0)&amp;"'","")</f>
        <v>'code'</v>
      </c>
      <c r="E11" s="8" t="str">
        <f>IF(VLOOKUP([Field],Columns[],4,0)&lt;&gt;0,", "&amp;VLOOKUP([Field],Columns[],4,0)&amp;")",")")</f>
        <v>, 15)</v>
      </c>
      <c r="F11" s="5" t="str">
        <f>IF(VLOOKUP([Field],Columns[],5,0)=0,"","-&gt;"&amp;VLOOKUP([Field],Columns[],5,0))</f>
        <v>-&gt;nullable()</v>
      </c>
      <c r="G11" s="5" t="str">
        <f>IF(VLOOKUP([Field],Columns[],6,0)=0,"","-&gt;"&amp;VLOOKUP([Field],Columns[],6,0))</f>
        <v>-&gt;index()</v>
      </c>
      <c r="H11" s="5" t="str">
        <f>IF(VLOOKUP([Field],Columns[],7,0)=0,"","-&gt;"&amp;VLOOKUP([Field],Columns[],7,0))</f>
        <v/>
      </c>
      <c r="I11" s="5" t="str">
        <f>IF(VLOOKUP([Field],Columns[],8,0)=0,"","-&gt;"&amp;VLOOKUP([Field],Columns[],8,0))</f>
        <v/>
      </c>
      <c r="J11" s="5" t="str">
        <f>IF(VLOOKUP([Field],Columns[],9,0)=0,"","-&gt;"&amp;VLOOKUP([Field],Columns[],9,0))</f>
        <v/>
      </c>
      <c r="K11" s="5" t="str">
        <f>"$table-&gt;"&amp;[Type]&amp;[Name]&amp;[Arg2]&amp;[Method1]&amp;[Method2]&amp;[Method3]&amp;[Method4]&amp;[Method5]&amp;";"</f>
        <v>$table-&gt;char('code', 15)-&gt;nullable()-&gt;index();</v>
      </c>
    </row>
    <row r="12" spans="1:11">
      <c r="A12" s="5" t="s">
        <v>566</v>
      </c>
      <c r="B12" s="5" t="s">
        <v>26</v>
      </c>
      <c r="C12" s="5" t="str">
        <f>VLOOKUP([Field],Columns[],2,0)&amp;"("</f>
        <v>string(</v>
      </c>
      <c r="D12" s="5" t="str">
        <f>IF(VLOOKUP([Field],Columns[],3,0)&lt;&gt;"","'"&amp;VLOOKUP([Field],Columns[],3,0)&amp;"'","")</f>
        <v>'name'</v>
      </c>
      <c r="E12" s="8" t="str">
        <f>IF(VLOOKUP([Field],Columns[],4,0)&lt;&gt;0,", "&amp;VLOOKUP([Field],Columns[],4,0)&amp;")",")")</f>
        <v>, 64)</v>
      </c>
      <c r="F12" s="5" t="str">
        <f>IF(VLOOKUP([Field],Columns[],5,0)=0,"","-&gt;"&amp;VLOOKUP([Field],Columns[],5,0))</f>
        <v>-&gt;index()</v>
      </c>
      <c r="G12" s="5" t="str">
        <f>IF(VLOOKUP([Field],Columns[],6,0)=0,"","-&gt;"&amp;VLOOKUP([Field],Columns[],6,0))</f>
        <v/>
      </c>
      <c r="H12" s="5" t="str">
        <f>IF(VLOOKUP([Field],Columns[],7,0)=0,"","-&gt;"&amp;VLOOKUP([Field],Columns[],7,0))</f>
        <v/>
      </c>
      <c r="I12" s="5" t="str">
        <f>IF(VLOOKUP([Field],Columns[],8,0)=0,"","-&gt;"&amp;VLOOKUP([Field],Columns[],8,0))</f>
        <v/>
      </c>
      <c r="J12" s="5" t="str">
        <f>IF(VLOOKUP([Field],Columns[],9,0)=0,"","-&gt;"&amp;VLOOKUP([Field],Columns[],9,0))</f>
        <v/>
      </c>
      <c r="K12" s="5" t="str">
        <f>"$table-&gt;"&amp;[Type]&amp;[Name]&amp;[Arg2]&amp;[Method1]&amp;[Method2]&amp;[Method3]&amp;[Method4]&amp;[Method5]&amp;";"</f>
        <v>$table-&gt;string('name', 64)-&gt;index();</v>
      </c>
    </row>
    <row r="13" spans="1:11">
      <c r="A13" s="5" t="s">
        <v>566</v>
      </c>
      <c r="B13" s="5" t="s">
        <v>493</v>
      </c>
      <c r="C13" s="5" t="str">
        <f>VLOOKUP([Field],Columns[],2,0)&amp;"("</f>
        <v>enum(</v>
      </c>
      <c r="D13" s="5" t="str">
        <f>IF(VLOOKUP([Field],Columns[],3,0)&lt;&gt;"","'"&amp;VLOOKUP([Field],Columns[],3,0)&amp;"'","")</f>
        <v>'list'</v>
      </c>
      <c r="E13" s="8" t="str">
        <f>IF(VLOOKUP([Field],Columns[],4,0)&lt;&gt;0,", "&amp;VLOOKUP([Field],Columns[],4,0)&amp;")",")")</f>
        <v>, ['Yes','No'])</v>
      </c>
      <c r="F13" s="5" t="str">
        <f>IF(VLOOKUP([Field],Columns[],5,0)=0,"","-&gt;"&amp;VLOOKUP([Field],Columns[],5,0))</f>
        <v>-&gt;default('Yes')</v>
      </c>
      <c r="G13" s="5" t="str">
        <f>IF(VLOOKUP([Field],Columns[],6,0)=0,"","-&gt;"&amp;VLOOKUP([Field],Columns[],6,0))</f>
        <v/>
      </c>
      <c r="H13" s="5" t="str">
        <f>IF(VLOOKUP([Field],Columns[],7,0)=0,"","-&gt;"&amp;VLOOKUP([Field],Columns[],7,0))</f>
        <v/>
      </c>
      <c r="I13" s="5" t="str">
        <f>IF(VLOOKUP([Field],Columns[],8,0)=0,"","-&gt;"&amp;VLOOKUP([Field],Columns[],8,0))</f>
        <v/>
      </c>
      <c r="J13" s="5" t="str">
        <f>IF(VLOOKUP([Field],Columns[],9,0)=0,"","-&gt;"&amp;VLOOKUP([Field],Columns[],9,0))</f>
        <v/>
      </c>
      <c r="K13" s="5" t="str">
        <f>"$table-&gt;"&amp;[Type]&amp;[Name]&amp;[Arg2]&amp;[Method1]&amp;[Method2]&amp;[Method3]&amp;[Method4]&amp;[Method5]&amp;";"</f>
        <v>$table-&gt;enum('list', ['Yes','No'])-&gt;default('Yes');</v>
      </c>
    </row>
    <row r="14" spans="1:11">
      <c r="A14" s="5" t="s">
        <v>566</v>
      </c>
      <c r="B14" s="5" t="s">
        <v>453</v>
      </c>
      <c r="C14" s="5" t="str">
        <f>VLOOKUP([Field],Columns[],2,0)&amp;"("</f>
        <v>enum(</v>
      </c>
      <c r="D14" s="5" t="str">
        <f>IF(VLOOKUP([Field],Columns[],3,0)&lt;&gt;"","'"&amp;VLOOKUP([Field],Columns[],3,0)&amp;"'","")</f>
        <v>'type'</v>
      </c>
      <c r="E14" s="8" t="str">
        <f>IF(VLOOKUP([Field],Columns[],4,0)&lt;&gt;0,", "&amp;VLOOKUP([Field],Columns[],4,0)&amp;")",")")</f>
        <v>, ['Public','Private'])</v>
      </c>
      <c r="F14" s="5" t="str">
        <f>IF(VLOOKUP([Field],Columns[],5,0)=0,"","-&gt;"&amp;VLOOKUP([Field],Columns[],5,0))</f>
        <v>-&gt;default('Public')</v>
      </c>
      <c r="G14" s="5" t="str">
        <f>IF(VLOOKUP([Field],Columns[],6,0)=0,"","-&gt;"&amp;VLOOKUP([Field],Columns[],6,0))</f>
        <v>-&gt;index()</v>
      </c>
      <c r="H14" s="5" t="str">
        <f>IF(VLOOKUP([Field],Columns[],7,0)=0,"","-&gt;"&amp;VLOOKUP([Field],Columns[],7,0))</f>
        <v/>
      </c>
      <c r="I14" s="5" t="str">
        <f>IF(VLOOKUP([Field],Columns[],8,0)=0,"","-&gt;"&amp;VLOOKUP([Field],Columns[],8,0))</f>
        <v/>
      </c>
      <c r="J14" s="5" t="str">
        <f>IF(VLOOKUP([Field],Columns[],9,0)=0,"","-&gt;"&amp;VLOOKUP([Field],Columns[],9,0))</f>
        <v/>
      </c>
      <c r="K14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15" spans="1:11">
      <c r="A15" s="5" t="s">
        <v>566</v>
      </c>
      <c r="B15" s="5" t="s">
        <v>454</v>
      </c>
      <c r="C15" s="5" t="str">
        <f>VLOOKUP([Field],Columns[],2,0)&amp;"("</f>
        <v>enum(</v>
      </c>
      <c r="D15" s="5" t="str">
        <f>IF(VLOOKUP([Field],Columns[],3,0)&lt;&gt;"","'"&amp;VLOOKUP([Field],Columns[],3,0)&amp;"'","")</f>
        <v>'status'</v>
      </c>
      <c r="E15" s="8" t="str">
        <f>IF(VLOOKUP([Field],Columns[],4,0)&lt;&gt;0,", "&amp;VLOOKUP([Field],Columns[],4,0)&amp;")",")")</f>
        <v>, ['Active','Inactive'])</v>
      </c>
      <c r="F15" s="5" t="str">
        <f>IF(VLOOKUP([Field],Columns[],5,0)=0,"","-&gt;"&amp;VLOOKUP([Field],Columns[],5,0))</f>
        <v>-&gt;default('Active')</v>
      </c>
      <c r="G15" s="5" t="str">
        <f>IF(VLOOKUP([Field],Columns[],6,0)=0,"","-&gt;"&amp;VLOOKUP([Field],Columns[],6,0))</f>
        <v>-&gt;index()</v>
      </c>
      <c r="H15" s="5" t="str">
        <f>IF(VLOOKUP([Field],Columns[],7,0)=0,"","-&gt;"&amp;VLOOKUP([Field],Columns[],7,0))</f>
        <v/>
      </c>
      <c r="I15" s="5" t="str">
        <f>IF(VLOOKUP([Field],Columns[],8,0)=0,"","-&gt;"&amp;VLOOKUP([Field],Columns[],8,0))</f>
        <v/>
      </c>
      <c r="J15" s="5" t="str">
        <f>IF(VLOOKUP([Field],Columns[],9,0)=0,"","-&gt;"&amp;VLOOKUP([Field],Columns[],9,0))</f>
        <v/>
      </c>
      <c r="K1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6" spans="1:11">
      <c r="A16" s="5" t="s">
        <v>566</v>
      </c>
      <c r="B16" s="5" t="s">
        <v>519</v>
      </c>
      <c r="C16" s="5" t="str">
        <f>VLOOKUP([Field],Columns[],2,0)&amp;"("</f>
        <v>audit(</v>
      </c>
      <c r="D16" s="5" t="str">
        <f>IF(VLOOKUP([Field],Columns[],3,0)&lt;&gt;"","'"&amp;VLOOKUP([Field],Columns[],3,0)&amp;"'","")</f>
        <v/>
      </c>
      <c r="E16" s="8" t="str">
        <f>IF(VLOOKUP([Field],Columns[],4,0)&lt;&gt;0,", "&amp;VLOOKUP([Field],Columns[],4,0)&amp;")",")")</f>
        <v>)</v>
      </c>
      <c r="F16" s="5" t="str">
        <f>IF(VLOOKUP([Field],Columns[],5,0)=0,"","-&gt;"&amp;VLOOKUP([Field],Columns[],5,0))</f>
        <v/>
      </c>
      <c r="G16" s="5" t="str">
        <f>IF(VLOOKUP([Field],Columns[],6,0)=0,"","-&gt;"&amp;VLOOKUP([Field],Columns[],6,0))</f>
        <v/>
      </c>
      <c r="H16" s="5" t="str">
        <f>IF(VLOOKUP([Field],Columns[],7,0)=0,"","-&gt;"&amp;VLOOKUP([Field],Columns[],7,0))</f>
        <v/>
      </c>
      <c r="I16" s="5" t="str">
        <f>IF(VLOOKUP([Field],Columns[],8,0)=0,"","-&gt;"&amp;VLOOKUP([Field],Columns[],8,0))</f>
        <v/>
      </c>
      <c r="J16" s="5" t="str">
        <f>IF(VLOOKUP([Field],Columns[],9,0)=0,"","-&gt;"&amp;VLOOKUP([Field],Columns[],9,0))</f>
        <v/>
      </c>
      <c r="K16" s="5" t="str">
        <f>"$table-&gt;"&amp;[Type]&amp;[Name]&amp;[Arg2]&amp;[Method1]&amp;[Method2]&amp;[Method3]&amp;[Method4]&amp;[Method5]&amp;";"</f>
        <v>$table-&gt;audit();</v>
      </c>
    </row>
    <row r="17" spans="1:11">
      <c r="A17" s="5" t="s">
        <v>566</v>
      </c>
      <c r="B17" s="5" t="s">
        <v>522</v>
      </c>
      <c r="C17" s="5" t="str">
        <f>VLOOKUP([Field],Columns[],2,0)&amp;"("</f>
        <v>foreign(</v>
      </c>
      <c r="D17" s="5" t="str">
        <f>IF(VLOOKUP([Field],Columns[],3,0)&lt;&gt;"","'"&amp;VLOOKUP([Field],Columns[],3,0)&amp;"'","")</f>
        <v>'group'</v>
      </c>
      <c r="E17" s="8" t="str">
        <f>IF(VLOOKUP([Field],Columns[],4,0)&lt;&gt;0,", "&amp;VLOOKUP([Field],Columns[],4,0)&amp;")",")")</f>
        <v>)</v>
      </c>
      <c r="F17" s="5" t="str">
        <f>IF(VLOOKUP([Field],Columns[],5,0)=0,"","-&gt;"&amp;VLOOKUP([Field],Columns[],5,0))</f>
        <v>-&gt;references('id')</v>
      </c>
      <c r="G17" s="5" t="str">
        <f>IF(VLOOKUP([Field],Columns[],6,0)=0,"","-&gt;"&amp;VLOOKUP([Field],Columns[],6,0))</f>
        <v>-&gt;on('group_master')</v>
      </c>
      <c r="H17" s="5" t="str">
        <f>IF(VLOOKUP([Field],Columns[],7,0)=0,"","-&gt;"&amp;VLOOKUP([Field],Columns[],7,0))</f>
        <v>-&gt;onUpdate('cascade')</v>
      </c>
      <c r="I17" s="5" t="str">
        <f>IF(VLOOKUP([Field],Columns[],8,0)=0,"","-&gt;"&amp;VLOOKUP([Field],Columns[],8,0))</f>
        <v>-&gt;onDelete('cascade')</v>
      </c>
      <c r="J17" s="5" t="str">
        <f>IF(VLOOKUP([Field],Columns[],9,0)=0,"","-&gt;"&amp;VLOOKUP([Field],Columns[],9,0))</f>
        <v/>
      </c>
      <c r="K17" s="5" t="str">
        <f>"$table-&gt;"&amp;[Type]&amp;[Name]&amp;[Arg2]&amp;[Method1]&amp;[Method2]&amp;[Method3]&amp;[Method4]&amp;[Method5]&amp;";"</f>
        <v>$table-&gt;foreign('group')-&gt;references('id')-&gt;on('group_master')-&gt;onUpdate('cascade')-&gt;onDelete('cascade');</v>
      </c>
    </row>
    <row r="18" spans="1:11">
      <c r="A18" s="5" t="s">
        <v>443</v>
      </c>
      <c r="B18" s="5" t="s">
        <v>21</v>
      </c>
      <c r="C18" s="5" t="str">
        <f>VLOOKUP([Field],Columns[],2,0)&amp;"("</f>
        <v>increments(</v>
      </c>
      <c r="D18" s="5" t="str">
        <f>IF(VLOOKUP([Field],Columns[],3,0)&lt;&gt;"","'"&amp;VLOOKUP([Field],Columns[],3,0)&amp;"'","")</f>
        <v>'id'</v>
      </c>
      <c r="E18" s="8" t="str">
        <f>IF(VLOOKUP([Field],Columns[],4,0)&lt;&gt;0,", "&amp;VLOOKUP([Field],Columns[],4,0)&amp;")",")")</f>
        <v>)</v>
      </c>
      <c r="F18" s="5" t="str">
        <f>IF(VLOOKUP([Field],Columns[],5,0)=0,"","-&gt;"&amp;VLOOKUP([Field],Columns[],5,0))</f>
        <v/>
      </c>
      <c r="G18" s="5" t="str">
        <f>IF(VLOOKUP([Field],Columns[],6,0)=0,"","-&gt;"&amp;VLOOKUP([Field],Columns[],6,0))</f>
        <v/>
      </c>
      <c r="H18" s="5" t="str">
        <f>IF(VLOOKUP([Field],Columns[],7,0)=0,"","-&gt;"&amp;VLOOKUP([Field],Columns[],7,0))</f>
        <v/>
      </c>
      <c r="I18" s="5" t="str">
        <f>IF(VLOOKUP([Field],Columns[],8,0)=0,"","-&gt;"&amp;VLOOKUP([Field],Columns[],8,0))</f>
        <v/>
      </c>
      <c r="J18" s="5" t="str">
        <f>IF(VLOOKUP([Field],Columns[],9,0)=0,"","-&gt;"&amp;VLOOKUP([Field],Columns[],9,0))</f>
        <v/>
      </c>
      <c r="K18" s="5" t="str">
        <f>"$table-&gt;"&amp;[Type]&amp;[Name]&amp;[Arg2]&amp;[Method1]&amp;[Method2]&amp;[Method3]&amp;[Method4]&amp;[Method5]&amp;";"</f>
        <v>$table-&gt;increments('id');</v>
      </c>
    </row>
    <row r="19" spans="1:11">
      <c r="A19" s="5" t="s">
        <v>443</v>
      </c>
      <c r="B19" s="5" t="s">
        <v>521</v>
      </c>
      <c r="C19" s="5" t="str">
        <f>VLOOKUP([Field],Columns[],2,0)&amp;"("</f>
        <v>char(</v>
      </c>
      <c r="D19" s="5" t="str">
        <f>IF(VLOOKUP([Field],Columns[],3,0)&lt;&gt;"","'"&amp;VLOOKUP([Field],Columns[],3,0)&amp;"'","")</f>
        <v>'code'</v>
      </c>
      <c r="E19" s="8" t="str">
        <f>IF(VLOOKUP([Field],Columns[],4,0)&lt;&gt;0,", "&amp;VLOOKUP([Field],Columns[],4,0)&amp;")",")")</f>
        <v>, 15)</v>
      </c>
      <c r="F19" s="5" t="str">
        <f>IF(VLOOKUP([Field],Columns[],5,0)=0,"","-&gt;"&amp;VLOOKUP([Field],Columns[],5,0))</f>
        <v>-&gt;nullable()</v>
      </c>
      <c r="G19" s="5" t="str">
        <f>IF(VLOOKUP([Field],Columns[],6,0)=0,"","-&gt;"&amp;VLOOKUP([Field],Columns[],6,0))</f>
        <v>-&gt;index()</v>
      </c>
      <c r="H19" s="5" t="str">
        <f>IF(VLOOKUP([Field],Columns[],7,0)=0,"","-&gt;"&amp;VLOOKUP([Field],Columns[],7,0))</f>
        <v/>
      </c>
      <c r="I19" s="5" t="str">
        <f>IF(VLOOKUP([Field],Columns[],8,0)=0,"","-&gt;"&amp;VLOOKUP([Field],Columns[],8,0))</f>
        <v/>
      </c>
      <c r="J19" s="5" t="str">
        <f>IF(VLOOKUP([Field],Columns[],9,0)=0,"","-&gt;"&amp;VLOOKUP([Field],Columns[],9,0))</f>
        <v/>
      </c>
      <c r="K19" s="5" t="str">
        <f>"$table-&gt;"&amp;[Type]&amp;[Name]&amp;[Arg2]&amp;[Method1]&amp;[Method2]&amp;[Method3]&amp;[Method4]&amp;[Method5]&amp;";"</f>
        <v>$table-&gt;char('code', 15)-&gt;nullable()-&gt;index();</v>
      </c>
    </row>
    <row r="20" spans="1:11">
      <c r="A20" s="5" t="s">
        <v>443</v>
      </c>
      <c r="B20" s="5" t="s">
        <v>455</v>
      </c>
      <c r="C20" s="5" t="str">
        <f>VLOOKUP([Field],Columns[],2,0)&amp;"("</f>
        <v>string(</v>
      </c>
      <c r="D20" s="5" t="str">
        <f>IF(VLOOKUP([Field],Columns[],3,0)&lt;&gt;"","'"&amp;VLOOKUP([Field],Columns[],3,0)&amp;"'","")</f>
        <v>'name'</v>
      </c>
      <c r="E20" s="8" t="str">
        <f>IF(VLOOKUP([Field],Columns[],4,0)&lt;&gt;0,", "&amp;VLOOKUP([Field],Columns[],4,0)&amp;")",")")</f>
        <v>, 64)</v>
      </c>
      <c r="F20" s="5" t="str">
        <f>IF(VLOOKUP([Field],Columns[],5,0)=0,"","-&gt;"&amp;VLOOKUP([Field],Columns[],5,0))</f>
        <v>-&gt;nullable()</v>
      </c>
      <c r="G20" s="5" t="str">
        <f>IF(VLOOKUP([Field],Columns[],6,0)=0,"","-&gt;"&amp;VLOOKUP([Field],Columns[],6,0))</f>
        <v/>
      </c>
      <c r="H20" s="5" t="str">
        <f>IF(VLOOKUP([Field],Columns[],7,0)=0,"","-&gt;"&amp;VLOOKUP([Field],Columns[],7,0))</f>
        <v/>
      </c>
      <c r="I20" s="5" t="str">
        <f>IF(VLOOKUP([Field],Columns[],8,0)=0,"","-&gt;"&amp;VLOOKUP([Field],Columns[],8,0))</f>
        <v/>
      </c>
      <c r="J20" s="5" t="str">
        <f>IF(VLOOKUP([Field],Columns[],9,0)=0,"","-&gt;"&amp;VLOOKUP([Field],Columns[],9,0))</f>
        <v/>
      </c>
      <c r="K20" s="5" t="str">
        <f>"$table-&gt;"&amp;[Type]&amp;[Name]&amp;[Arg2]&amp;[Method1]&amp;[Method2]&amp;[Method3]&amp;[Method4]&amp;[Method5]&amp;";"</f>
        <v>$table-&gt;string('name', 64)-&gt;nullable();</v>
      </c>
    </row>
    <row r="21" spans="1:11">
      <c r="A21" s="5" t="s">
        <v>443</v>
      </c>
      <c r="B21" s="5" t="s">
        <v>28</v>
      </c>
      <c r="C21" s="5" t="str">
        <f>VLOOKUP([Field],Columns[],2,0)&amp;"("</f>
        <v>string(</v>
      </c>
      <c r="D21" s="5" t="str">
        <f>IF(VLOOKUP([Field],Columns[],3,0)&lt;&gt;"","'"&amp;VLOOKUP([Field],Columns[],3,0)&amp;"'","")</f>
        <v>'description'</v>
      </c>
      <c r="E21" s="8" t="str">
        <f>IF(VLOOKUP([Field],Columns[],4,0)&lt;&gt;0,", "&amp;VLOOKUP([Field],Columns[],4,0)&amp;")",")")</f>
        <v>, 1024)</v>
      </c>
      <c r="F21" s="5" t="str">
        <f>IF(VLOOKUP([Field],Columns[],5,0)=0,"","-&gt;"&amp;VLOOKUP([Field],Columns[],5,0))</f>
        <v>-&gt;nullable()</v>
      </c>
      <c r="G21" s="5" t="str">
        <f>IF(VLOOKUP([Field],Columns[],6,0)=0,"","-&gt;"&amp;VLOOKUP([Field],Columns[],6,0))</f>
        <v/>
      </c>
      <c r="H21" s="5" t="str">
        <f>IF(VLOOKUP([Field],Columns[],7,0)=0,"","-&gt;"&amp;VLOOKUP([Field],Columns[],7,0))</f>
        <v/>
      </c>
      <c r="I21" s="5" t="str">
        <f>IF(VLOOKUP([Field],Columns[],8,0)=0,"","-&gt;"&amp;VLOOKUP([Field],Columns[],8,0))</f>
        <v/>
      </c>
      <c r="J21" s="5" t="str">
        <f>IF(VLOOKUP([Field],Columns[],9,0)=0,"","-&gt;"&amp;VLOOKUP([Field],Columns[],9,0))</f>
        <v/>
      </c>
      <c r="K21" s="5" t="str">
        <f>"$table-&gt;"&amp;[Type]&amp;[Name]&amp;[Arg2]&amp;[Method1]&amp;[Method2]&amp;[Method3]&amp;[Method4]&amp;[Method5]&amp;";"</f>
        <v>$table-&gt;string('description', 1024)-&gt;nullable();</v>
      </c>
    </row>
    <row r="22" spans="1:11">
      <c r="A22" s="5" t="s">
        <v>443</v>
      </c>
      <c r="B22" s="5" t="s">
        <v>456</v>
      </c>
      <c r="C22" s="5" t="str">
        <f>VLOOKUP([Field],Columns[],2,0)&amp;"("</f>
        <v>string(</v>
      </c>
      <c r="D22" s="5" t="str">
        <f>IF(VLOOKUP([Field],Columns[],3,0)&lt;&gt;"","'"&amp;VLOOKUP([Field],Columns[],3,0)&amp;"'","")</f>
        <v>'narration'</v>
      </c>
      <c r="E22" s="8" t="str">
        <f>IF(VLOOKUP([Field],Columns[],4,0)&lt;&gt;0,", "&amp;VLOOKUP([Field],Columns[],4,0)&amp;")",")")</f>
        <v>, 800)</v>
      </c>
      <c r="F22" s="5" t="str">
        <f>IF(VLOOKUP([Field],Columns[],5,0)=0,"","-&gt;"&amp;VLOOKUP([Field],Columns[],5,0))</f>
        <v>-&gt;nullable()</v>
      </c>
      <c r="G22" s="5" t="str">
        <f>IF(VLOOKUP([Field],Columns[],6,0)=0,"","-&gt;"&amp;VLOOKUP([Field],Columns[],6,0))</f>
        <v/>
      </c>
      <c r="H22" s="5" t="str">
        <f>IF(VLOOKUP([Field],Columns[],7,0)=0,"","-&gt;"&amp;VLOOKUP([Field],Columns[],7,0))</f>
        <v/>
      </c>
      <c r="I22" s="5" t="str">
        <f>IF(VLOOKUP([Field],Columns[],8,0)=0,"","-&gt;"&amp;VLOOKUP([Field],Columns[],8,0))</f>
        <v/>
      </c>
      <c r="J22" s="5" t="str">
        <f>IF(VLOOKUP([Field],Columns[],9,0)=0,"","-&gt;"&amp;VLOOKUP([Field],Columns[],9,0))</f>
        <v/>
      </c>
      <c r="K22" s="5" t="str">
        <f>"$table-&gt;"&amp;[Type]&amp;[Name]&amp;[Arg2]&amp;[Method1]&amp;[Method2]&amp;[Method3]&amp;[Method4]&amp;[Method5]&amp;";"</f>
        <v>$table-&gt;string('narration', 800)-&gt;nullable();</v>
      </c>
    </row>
    <row r="23" spans="1:11">
      <c r="A23" s="5" t="s">
        <v>443</v>
      </c>
      <c r="B23" s="5" t="s">
        <v>457</v>
      </c>
      <c r="C23" s="5" t="str">
        <f>VLOOKUP([Field],Columns[],2,0)&amp;"("</f>
        <v>string(</v>
      </c>
      <c r="D23" s="5" t="str">
        <f>IF(VLOOKUP([Field],Columns[],3,0)&lt;&gt;"","'"&amp;VLOOKUP([Field],Columns[],3,0)&amp;"'","")</f>
        <v>'narration2'</v>
      </c>
      <c r="E23" s="8" t="str">
        <f>IF(VLOOKUP([Field],Columns[],4,0)&lt;&gt;0,", "&amp;VLOOKUP([Field],Columns[],4,0)&amp;")",")")</f>
        <v>, 800)</v>
      </c>
      <c r="F23" s="5" t="str">
        <f>IF(VLOOKUP([Field],Columns[],5,0)=0,"","-&gt;"&amp;VLOOKUP([Field],Columns[],5,0))</f>
        <v>-&gt;nullable()</v>
      </c>
      <c r="G23" s="5" t="str">
        <f>IF(VLOOKUP([Field],Columns[],6,0)=0,"","-&gt;"&amp;VLOOKUP([Field],Columns[],6,0))</f>
        <v/>
      </c>
      <c r="H23" s="5" t="str">
        <f>IF(VLOOKUP([Field],Columns[],7,0)=0,"","-&gt;"&amp;VLOOKUP([Field],Columns[],7,0))</f>
        <v/>
      </c>
      <c r="I23" s="5" t="str">
        <f>IF(VLOOKUP([Field],Columns[],8,0)=0,"","-&gt;"&amp;VLOOKUP([Field],Columns[],8,0))</f>
        <v/>
      </c>
      <c r="J23" s="5" t="str">
        <f>IF(VLOOKUP([Field],Columns[],9,0)=0,"","-&gt;"&amp;VLOOKUP([Field],Columns[],9,0))</f>
        <v/>
      </c>
      <c r="K23" s="5" t="str">
        <f>"$table-&gt;"&amp;[Type]&amp;[Name]&amp;[Arg2]&amp;[Method1]&amp;[Method2]&amp;[Method3]&amp;[Method4]&amp;[Method5]&amp;";"</f>
        <v>$table-&gt;string('narration2', 800)-&gt;nullable();</v>
      </c>
    </row>
    <row r="24" spans="1:11">
      <c r="A24" s="5" t="s">
        <v>443</v>
      </c>
      <c r="B24" s="5" t="s">
        <v>458</v>
      </c>
      <c r="C24" s="5" t="str">
        <f>VLOOKUP([Field],Columns[],2,0)&amp;"("</f>
        <v>string(</v>
      </c>
      <c r="D24" s="5" t="str">
        <f>IF(VLOOKUP([Field],Columns[],3,0)&lt;&gt;"","'"&amp;VLOOKUP([Field],Columns[],3,0)&amp;"'","")</f>
        <v>'narration3'</v>
      </c>
      <c r="E24" s="8" t="str">
        <f>IF(VLOOKUP([Field],Columns[],4,0)&lt;&gt;0,", "&amp;VLOOKUP([Field],Columns[],4,0)&amp;")",")")</f>
        <v>, 800)</v>
      </c>
      <c r="F24" s="5" t="str">
        <f>IF(VLOOKUP([Field],Columns[],5,0)=0,"","-&gt;"&amp;VLOOKUP([Field],Columns[],5,0))</f>
        <v>-&gt;nullable()</v>
      </c>
      <c r="G24" s="5" t="str">
        <f>IF(VLOOKUP([Field],Columns[],6,0)=0,"","-&gt;"&amp;VLOOKUP([Field],Columns[],6,0))</f>
        <v/>
      </c>
      <c r="H24" s="5" t="str">
        <f>IF(VLOOKUP([Field],Columns[],7,0)=0,"","-&gt;"&amp;VLOOKUP([Field],Columns[],7,0))</f>
        <v/>
      </c>
      <c r="I24" s="5" t="str">
        <f>IF(VLOOKUP([Field],Columns[],8,0)=0,"","-&gt;"&amp;VLOOKUP([Field],Columns[],8,0))</f>
        <v/>
      </c>
      <c r="J24" s="5" t="str">
        <f>IF(VLOOKUP([Field],Columns[],9,0)=0,"","-&gt;"&amp;VLOOKUP([Field],Columns[],9,0))</f>
        <v/>
      </c>
      <c r="K24" s="5" t="str">
        <f>"$table-&gt;"&amp;[Type]&amp;[Name]&amp;[Arg2]&amp;[Method1]&amp;[Method2]&amp;[Method3]&amp;[Method4]&amp;[Method5]&amp;";"</f>
        <v>$table-&gt;string('narration3', 800)-&gt;nullable();</v>
      </c>
    </row>
    <row r="25" spans="1:11">
      <c r="A25" s="5" t="s">
        <v>443</v>
      </c>
      <c r="B25" s="5" t="s">
        <v>459</v>
      </c>
      <c r="C25" s="5" t="str">
        <f>VLOOKUP([Field],Columns[],2,0)&amp;"("</f>
        <v>string(</v>
      </c>
      <c r="D25" s="5" t="str">
        <f>IF(VLOOKUP([Field],Columns[],3,0)&lt;&gt;"","'"&amp;VLOOKUP([Field],Columns[],3,0)&amp;"'","")</f>
        <v>'narration4'</v>
      </c>
      <c r="E25" s="8" t="str">
        <f>IF(VLOOKUP([Field],Columns[],4,0)&lt;&gt;0,", "&amp;VLOOKUP([Field],Columns[],4,0)&amp;")",")")</f>
        <v>, 800)</v>
      </c>
      <c r="F25" s="5" t="str">
        <f>IF(VLOOKUP([Field],Columns[],5,0)=0,"","-&gt;"&amp;VLOOKUP([Field],Columns[],5,0))</f>
        <v>-&gt;nullable()</v>
      </c>
      <c r="G25" s="5" t="str">
        <f>IF(VLOOKUP([Field],Columns[],6,0)=0,"","-&gt;"&amp;VLOOKUP([Field],Columns[],6,0))</f>
        <v/>
      </c>
      <c r="H25" s="5" t="str">
        <f>IF(VLOOKUP([Field],Columns[],7,0)=0,"","-&gt;"&amp;VLOOKUP([Field],Columns[],7,0))</f>
        <v/>
      </c>
      <c r="I25" s="5" t="str">
        <f>IF(VLOOKUP([Field],Columns[],8,0)=0,"","-&gt;"&amp;VLOOKUP([Field],Columns[],8,0))</f>
        <v/>
      </c>
      <c r="J25" s="5" t="str">
        <f>IF(VLOOKUP([Field],Columns[],9,0)=0,"","-&gt;"&amp;VLOOKUP([Field],Columns[],9,0))</f>
        <v/>
      </c>
      <c r="K25" s="5" t="str">
        <f>"$table-&gt;"&amp;[Type]&amp;[Name]&amp;[Arg2]&amp;[Method1]&amp;[Method2]&amp;[Method3]&amp;[Method4]&amp;[Method5]&amp;";"</f>
        <v>$table-&gt;string('narration4', 800)-&gt;nullable();</v>
      </c>
    </row>
    <row r="26" spans="1:11">
      <c r="A26" s="5" t="s">
        <v>443</v>
      </c>
      <c r="B26" s="5" t="s">
        <v>460</v>
      </c>
      <c r="C26" s="5" t="str">
        <f>VLOOKUP([Field],Columns[],2,0)&amp;"("</f>
        <v>string(</v>
      </c>
      <c r="D26" s="5" t="str">
        <f>IF(VLOOKUP([Field],Columns[],3,0)&lt;&gt;"","'"&amp;VLOOKUP([Field],Columns[],3,0)&amp;"'","")</f>
        <v>'narration5'</v>
      </c>
      <c r="E26" s="8" t="str">
        <f>IF(VLOOKUP([Field],Columns[],4,0)&lt;&gt;0,", "&amp;VLOOKUP([Field],Columns[],4,0)&amp;")",")")</f>
        <v>, 800)</v>
      </c>
      <c r="F26" s="5" t="str">
        <f>IF(VLOOKUP([Field],Columns[],5,0)=0,"","-&gt;"&amp;VLOOKUP([Field],Columns[],5,0))</f>
        <v>-&gt;nullable()</v>
      </c>
      <c r="G26" s="5" t="str">
        <f>IF(VLOOKUP([Field],Columns[],6,0)=0,"","-&gt;"&amp;VLOOKUP([Field],Columns[],6,0))</f>
        <v/>
      </c>
      <c r="H26" s="5" t="str">
        <f>IF(VLOOKUP([Field],Columns[],7,0)=0,"","-&gt;"&amp;VLOOKUP([Field],Columns[],7,0))</f>
        <v/>
      </c>
      <c r="I26" s="5" t="str">
        <f>IF(VLOOKUP([Field],Columns[],8,0)=0,"","-&gt;"&amp;VLOOKUP([Field],Columns[],8,0))</f>
        <v/>
      </c>
      <c r="J26" s="5" t="str">
        <f>IF(VLOOKUP([Field],Columns[],9,0)=0,"","-&gt;"&amp;VLOOKUP([Field],Columns[],9,0))</f>
        <v/>
      </c>
      <c r="K26" s="5" t="str">
        <f>"$table-&gt;"&amp;[Type]&amp;[Name]&amp;[Arg2]&amp;[Method1]&amp;[Method2]&amp;[Method3]&amp;[Method4]&amp;[Method5]&amp;";"</f>
        <v>$table-&gt;string('narration5', 800)-&gt;nullable();</v>
      </c>
    </row>
    <row r="27" spans="1:11">
      <c r="A27" s="5" t="s">
        <v>443</v>
      </c>
      <c r="B27" s="5" t="s">
        <v>461</v>
      </c>
      <c r="C27" s="5" t="str">
        <f>VLOOKUP([Field],Columns[],2,0)&amp;"("</f>
        <v>string(</v>
      </c>
      <c r="D27" s="5" t="str">
        <f>IF(VLOOKUP([Field],Columns[],3,0)&lt;&gt;"","'"&amp;VLOOKUP([Field],Columns[],3,0)&amp;"'","")</f>
        <v>'narration6'</v>
      </c>
      <c r="E27" s="8" t="str">
        <f>IF(VLOOKUP([Field],Columns[],4,0)&lt;&gt;0,", "&amp;VLOOKUP([Field],Columns[],4,0)&amp;")",")")</f>
        <v>, 800)</v>
      </c>
      <c r="F27" s="5" t="str">
        <f>IF(VLOOKUP([Field],Columns[],5,0)=0,"","-&gt;"&amp;VLOOKUP([Field],Columns[],5,0))</f>
        <v>-&gt;nullable()</v>
      </c>
      <c r="G27" s="5" t="str">
        <f>IF(VLOOKUP([Field],Columns[],6,0)=0,"","-&gt;"&amp;VLOOKUP([Field],Columns[],6,0))</f>
        <v/>
      </c>
      <c r="H27" s="5" t="str">
        <f>IF(VLOOKUP([Field],Columns[],7,0)=0,"","-&gt;"&amp;VLOOKUP([Field],Columns[],7,0))</f>
        <v/>
      </c>
      <c r="I27" s="5" t="str">
        <f>IF(VLOOKUP([Field],Columns[],8,0)=0,"","-&gt;"&amp;VLOOKUP([Field],Columns[],8,0))</f>
        <v/>
      </c>
      <c r="J27" s="5" t="str">
        <f>IF(VLOOKUP([Field],Columns[],9,0)=0,"","-&gt;"&amp;VLOOKUP([Field],Columns[],9,0))</f>
        <v/>
      </c>
      <c r="K27" s="5" t="str">
        <f>"$table-&gt;"&amp;[Type]&amp;[Name]&amp;[Arg2]&amp;[Method1]&amp;[Method2]&amp;[Method3]&amp;[Method4]&amp;[Method5]&amp;";"</f>
        <v>$table-&gt;string('narration6', 800)-&gt;nullable();</v>
      </c>
    </row>
    <row r="28" spans="1:11">
      <c r="A28" s="5" t="s">
        <v>443</v>
      </c>
      <c r="B28" s="5" t="s">
        <v>462</v>
      </c>
      <c r="C28" s="5" t="str">
        <f>VLOOKUP([Field],Columns[],2,0)&amp;"("</f>
        <v>string(</v>
      </c>
      <c r="D28" s="5" t="str">
        <f>IF(VLOOKUP([Field],Columns[],3,0)&lt;&gt;"","'"&amp;VLOOKUP([Field],Columns[],3,0)&amp;"'","")</f>
        <v>'narration7'</v>
      </c>
      <c r="E28" s="8" t="str">
        <f>IF(VLOOKUP([Field],Columns[],4,0)&lt;&gt;0,", "&amp;VLOOKUP([Field],Columns[],4,0)&amp;")",")")</f>
        <v>, 800)</v>
      </c>
      <c r="F28" s="5" t="str">
        <f>IF(VLOOKUP([Field],Columns[],5,0)=0,"","-&gt;"&amp;VLOOKUP([Field],Columns[],5,0))</f>
        <v>-&gt;nullable()</v>
      </c>
      <c r="G28" s="5" t="str">
        <f>IF(VLOOKUP([Field],Columns[],6,0)=0,"","-&gt;"&amp;VLOOKUP([Field],Columns[],6,0))</f>
        <v/>
      </c>
      <c r="H28" s="5" t="str">
        <f>IF(VLOOKUP([Field],Columns[],7,0)=0,"","-&gt;"&amp;VLOOKUP([Field],Columns[],7,0))</f>
        <v/>
      </c>
      <c r="I28" s="5" t="str">
        <f>IF(VLOOKUP([Field],Columns[],8,0)=0,"","-&gt;"&amp;VLOOKUP([Field],Columns[],8,0))</f>
        <v/>
      </c>
      <c r="J28" s="5" t="str">
        <f>IF(VLOOKUP([Field],Columns[],9,0)=0,"","-&gt;"&amp;VLOOKUP([Field],Columns[],9,0))</f>
        <v/>
      </c>
      <c r="K28" s="5" t="str">
        <f>"$table-&gt;"&amp;[Type]&amp;[Name]&amp;[Arg2]&amp;[Method1]&amp;[Method2]&amp;[Method3]&amp;[Method4]&amp;[Method5]&amp;";"</f>
        <v>$table-&gt;string('narration7', 800)-&gt;nullable();</v>
      </c>
    </row>
    <row r="29" spans="1:11">
      <c r="A29" s="5" t="s">
        <v>443</v>
      </c>
      <c r="B29" s="5" t="s">
        <v>463</v>
      </c>
      <c r="C29" s="5" t="str">
        <f>VLOOKUP([Field],Columns[],2,0)&amp;"("</f>
        <v>string(</v>
      </c>
      <c r="D29" s="5" t="str">
        <f>IF(VLOOKUP([Field],Columns[],3,0)&lt;&gt;"","'"&amp;VLOOKUP([Field],Columns[],3,0)&amp;"'","")</f>
        <v>'narration8'</v>
      </c>
      <c r="E29" s="8" t="str">
        <f>IF(VLOOKUP([Field],Columns[],4,0)&lt;&gt;0,", "&amp;VLOOKUP([Field],Columns[],4,0)&amp;")",")")</f>
        <v>, 800)</v>
      </c>
      <c r="F29" s="5" t="str">
        <f>IF(VLOOKUP([Field],Columns[],5,0)=0,"","-&gt;"&amp;VLOOKUP([Field],Columns[],5,0))</f>
        <v>-&gt;nullable()</v>
      </c>
      <c r="G29" s="5" t="str">
        <f>IF(VLOOKUP([Field],Columns[],6,0)=0,"","-&gt;"&amp;VLOOKUP([Field],Columns[],6,0))</f>
        <v/>
      </c>
      <c r="H29" s="5" t="str">
        <f>IF(VLOOKUP([Field],Columns[],7,0)=0,"","-&gt;"&amp;VLOOKUP([Field],Columns[],7,0))</f>
        <v/>
      </c>
      <c r="I29" s="5" t="str">
        <f>IF(VLOOKUP([Field],Columns[],8,0)=0,"","-&gt;"&amp;VLOOKUP([Field],Columns[],8,0))</f>
        <v/>
      </c>
      <c r="J29" s="5" t="str">
        <f>IF(VLOOKUP([Field],Columns[],9,0)=0,"","-&gt;"&amp;VLOOKUP([Field],Columns[],9,0))</f>
        <v/>
      </c>
      <c r="K29" s="5" t="str">
        <f>"$table-&gt;"&amp;[Type]&amp;[Name]&amp;[Arg2]&amp;[Method1]&amp;[Method2]&amp;[Method3]&amp;[Method4]&amp;[Method5]&amp;";"</f>
        <v>$table-&gt;string('narration8', 800)-&gt;nullable();</v>
      </c>
    </row>
    <row r="30" spans="1:11">
      <c r="A30" s="5" t="s">
        <v>443</v>
      </c>
      <c r="B30" s="5" t="s">
        <v>464</v>
      </c>
      <c r="C30" s="5" t="str">
        <f>VLOOKUP([Field],Columns[],2,0)&amp;"("</f>
        <v>string(</v>
      </c>
      <c r="D30" s="5" t="str">
        <f>IF(VLOOKUP([Field],Columns[],3,0)&lt;&gt;"","'"&amp;VLOOKUP([Field],Columns[],3,0)&amp;"'","")</f>
        <v>'narration9'</v>
      </c>
      <c r="E30" s="8" t="str">
        <f>IF(VLOOKUP([Field],Columns[],4,0)&lt;&gt;0,", "&amp;VLOOKUP([Field],Columns[],4,0)&amp;")",")")</f>
        <v>, 800)</v>
      </c>
      <c r="F30" s="5" t="str">
        <f>IF(VLOOKUP([Field],Columns[],5,0)=0,"","-&gt;"&amp;VLOOKUP([Field],Columns[],5,0))</f>
        <v>-&gt;nullable()</v>
      </c>
      <c r="G30" s="5" t="str">
        <f>IF(VLOOKUP([Field],Columns[],6,0)=0,"","-&gt;"&amp;VLOOKUP([Field],Columns[],6,0))</f>
        <v/>
      </c>
      <c r="H30" s="5" t="str">
        <f>IF(VLOOKUP([Field],Columns[],7,0)=0,"","-&gt;"&amp;VLOOKUP([Field],Columns[],7,0))</f>
        <v/>
      </c>
      <c r="I30" s="5" t="str">
        <f>IF(VLOOKUP([Field],Columns[],8,0)=0,"","-&gt;"&amp;VLOOKUP([Field],Columns[],8,0))</f>
        <v/>
      </c>
      <c r="J30" s="5" t="str">
        <f>IF(VLOOKUP([Field],Columns[],9,0)=0,"","-&gt;"&amp;VLOOKUP([Field],Columns[],9,0))</f>
        <v/>
      </c>
      <c r="K30" s="5" t="str">
        <f>"$table-&gt;"&amp;[Type]&amp;[Name]&amp;[Arg2]&amp;[Method1]&amp;[Method2]&amp;[Method3]&amp;[Method4]&amp;[Method5]&amp;";"</f>
        <v>$table-&gt;string('narration9', 800)-&gt;nullable();</v>
      </c>
    </row>
    <row r="31" spans="1:11">
      <c r="A31" s="5" t="s">
        <v>443</v>
      </c>
      <c r="B31" s="5" t="s">
        <v>465</v>
      </c>
      <c r="C31" s="5" t="str">
        <f>VLOOKUP([Field],Columns[],2,0)&amp;"("</f>
        <v>string(</v>
      </c>
      <c r="D31" s="5" t="str">
        <f>IF(VLOOKUP([Field],Columns[],3,0)&lt;&gt;"","'"&amp;VLOOKUP([Field],Columns[],3,0)&amp;"'","")</f>
        <v>'narration10'</v>
      </c>
      <c r="E31" s="8" t="str">
        <f>IF(VLOOKUP([Field],Columns[],4,0)&lt;&gt;0,", "&amp;VLOOKUP([Field],Columns[],4,0)&amp;")",")")</f>
        <v>, 800)</v>
      </c>
      <c r="F31" s="5" t="str">
        <f>IF(VLOOKUP([Field],Columns[],5,0)=0,"","-&gt;"&amp;VLOOKUP([Field],Columns[],5,0))</f>
        <v>-&gt;nullable()</v>
      </c>
      <c r="G31" s="5" t="str">
        <f>IF(VLOOKUP([Field],Columns[],6,0)=0,"","-&gt;"&amp;VLOOKUP([Field],Columns[],6,0))</f>
        <v/>
      </c>
      <c r="H31" s="5" t="str">
        <f>IF(VLOOKUP([Field],Columns[],7,0)=0,"","-&gt;"&amp;VLOOKUP([Field],Columns[],7,0))</f>
        <v/>
      </c>
      <c r="I31" s="5" t="str">
        <f>IF(VLOOKUP([Field],Columns[],8,0)=0,"","-&gt;"&amp;VLOOKUP([Field],Columns[],8,0))</f>
        <v/>
      </c>
      <c r="J31" s="5" t="str">
        <f>IF(VLOOKUP([Field],Columns[],9,0)=0,"","-&gt;"&amp;VLOOKUP([Field],Columns[],9,0))</f>
        <v/>
      </c>
      <c r="K31" s="5" t="str">
        <f>"$table-&gt;"&amp;[Type]&amp;[Name]&amp;[Arg2]&amp;[Method1]&amp;[Method2]&amp;[Method3]&amp;[Method4]&amp;[Method5]&amp;";"</f>
        <v>$table-&gt;string('narration10', 800)-&gt;nullable();</v>
      </c>
    </row>
    <row r="32" spans="1:11">
      <c r="A32" s="5" t="s">
        <v>443</v>
      </c>
      <c r="B32" s="5" t="s">
        <v>452</v>
      </c>
      <c r="C32" s="5" t="str">
        <f>VLOOKUP([Field],Columns[],2,0)&amp;"("</f>
        <v>string(</v>
      </c>
      <c r="D32" s="5" t="str">
        <f>IF(VLOOKUP([Field],Columns[],3,0)&lt;&gt;"","'"&amp;VLOOKUP([Field],Columns[],3,0)&amp;"'","")</f>
        <v>'refno'</v>
      </c>
      <c r="E32" s="8" t="str">
        <f>IF(VLOOKUP([Field],Columns[],4,0)&lt;&gt;0,", "&amp;VLOOKUP([Field],Columns[],4,0)&amp;")",")")</f>
        <v>, 64)</v>
      </c>
      <c r="F32" s="5" t="str">
        <f>IF(VLOOKUP([Field],Columns[],5,0)=0,"","-&gt;"&amp;VLOOKUP([Field],Columns[],5,0))</f>
        <v>-&gt;nullable()</v>
      </c>
      <c r="G32" s="5" t="str">
        <f>IF(VLOOKUP([Field],Columns[],6,0)=0,"","-&gt;"&amp;VLOOKUP([Field],Columns[],6,0))</f>
        <v/>
      </c>
      <c r="H32" s="5" t="str">
        <f>IF(VLOOKUP([Field],Columns[],7,0)=0,"","-&gt;"&amp;VLOOKUP([Field],Columns[],7,0))</f>
        <v/>
      </c>
      <c r="I32" s="5" t="str">
        <f>IF(VLOOKUP([Field],Columns[],8,0)=0,"","-&gt;"&amp;VLOOKUP([Field],Columns[],8,0))</f>
        <v/>
      </c>
      <c r="J32" s="5" t="str">
        <f>IF(VLOOKUP([Field],Columns[],9,0)=0,"","-&gt;"&amp;VLOOKUP([Field],Columns[],9,0))</f>
        <v/>
      </c>
      <c r="K32" s="5" t="str">
        <f>"$table-&gt;"&amp;[Type]&amp;[Name]&amp;[Arg2]&amp;[Method1]&amp;[Method2]&amp;[Method3]&amp;[Method4]&amp;[Method5]&amp;";"</f>
        <v>$table-&gt;string('refno', 64)-&gt;nullable();</v>
      </c>
    </row>
    <row r="33" spans="1:11">
      <c r="A33" s="5" t="s">
        <v>443</v>
      </c>
      <c r="B33" s="5" t="s">
        <v>524</v>
      </c>
      <c r="C33" s="5" t="str">
        <f>VLOOKUP([Field],Columns[],2,0)&amp;"("</f>
        <v>string(</v>
      </c>
      <c r="D33" s="5" t="str">
        <f>IF(VLOOKUP([Field],Columns[],3,0)&lt;&gt;"","'"&amp;VLOOKUP([Field],Columns[],3,0)&amp;"'","")</f>
        <v>'refno2'</v>
      </c>
      <c r="E33" s="8" t="str">
        <f>IF(VLOOKUP([Field],Columns[],4,0)&lt;&gt;0,", "&amp;VLOOKUP([Field],Columns[],4,0)&amp;")",")")</f>
        <v>, 64)</v>
      </c>
      <c r="F33" s="5" t="str">
        <f>IF(VLOOKUP([Field],Columns[],5,0)=0,"","-&gt;"&amp;VLOOKUP([Field],Columns[],5,0))</f>
        <v>-&gt;nullable()</v>
      </c>
      <c r="G33" s="5" t="str">
        <f>IF(VLOOKUP([Field],Columns[],6,0)=0,"","-&gt;"&amp;VLOOKUP([Field],Columns[],6,0))</f>
        <v/>
      </c>
      <c r="H33" s="5" t="str">
        <f>IF(VLOOKUP([Field],Columns[],7,0)=0,"","-&gt;"&amp;VLOOKUP([Field],Columns[],7,0))</f>
        <v/>
      </c>
      <c r="I33" s="5" t="str">
        <f>IF(VLOOKUP([Field],Columns[],8,0)=0,"","-&gt;"&amp;VLOOKUP([Field],Columns[],8,0))</f>
        <v/>
      </c>
      <c r="J33" s="5" t="str">
        <f>IF(VLOOKUP([Field],Columns[],9,0)=0,"","-&gt;"&amp;VLOOKUP([Field],Columns[],9,0))</f>
        <v/>
      </c>
      <c r="K33" s="5" t="str">
        <f>"$table-&gt;"&amp;[Type]&amp;[Name]&amp;[Arg2]&amp;[Method1]&amp;[Method2]&amp;[Method3]&amp;[Method4]&amp;[Method5]&amp;";"</f>
        <v>$table-&gt;string('refno2', 64)-&gt;nullable();</v>
      </c>
    </row>
    <row r="34" spans="1:11">
      <c r="A34" s="5" t="s">
        <v>443</v>
      </c>
      <c r="B34" s="5" t="s">
        <v>466</v>
      </c>
      <c r="C34" s="5" t="str">
        <f>VLOOKUP([Field],Columns[],2,0)&amp;"("</f>
        <v>enum(</v>
      </c>
      <c r="D34" s="5" t="str">
        <f>IF(VLOOKUP([Field],Columns[],3,0)&lt;&gt;"","'"&amp;VLOOKUP([Field],Columns[],3,0)&amp;"'","")</f>
        <v>'itemserial'</v>
      </c>
      <c r="E34" s="8" t="str">
        <f>IF(VLOOKUP([Field],Columns[],4,0)&lt;&gt;0,", "&amp;VLOOKUP([Field],Columns[],4,0)&amp;")",")")</f>
        <v>, ['Yes','No'])</v>
      </c>
      <c r="F34" s="5" t="str">
        <f>IF(VLOOKUP([Field],Columns[],5,0)=0,"","-&gt;"&amp;VLOOKUP([Field],Columns[],5,0))</f>
        <v>-&gt;default('No')</v>
      </c>
      <c r="G34" s="5" t="str">
        <f>IF(VLOOKUP([Field],Columns[],6,0)=0,"","-&gt;"&amp;VLOOKUP([Field],Columns[],6,0))</f>
        <v/>
      </c>
      <c r="H34" s="5" t="str">
        <f>IF(VLOOKUP([Field],Columns[],7,0)=0,"","-&gt;"&amp;VLOOKUP([Field],Columns[],7,0))</f>
        <v/>
      </c>
      <c r="I34" s="5" t="str">
        <f>IF(VLOOKUP([Field],Columns[],8,0)=0,"","-&gt;"&amp;VLOOKUP([Field],Columns[],8,0))</f>
        <v/>
      </c>
      <c r="J34" s="5" t="str">
        <f>IF(VLOOKUP([Field],Columns[],9,0)=0,"","-&gt;"&amp;VLOOKUP([Field],Columns[],9,0))</f>
        <v/>
      </c>
      <c r="K34" s="5" t="str">
        <f>"$table-&gt;"&amp;[Type]&amp;[Name]&amp;[Arg2]&amp;[Method1]&amp;[Method2]&amp;[Method3]&amp;[Method4]&amp;[Method5]&amp;";"</f>
        <v>$table-&gt;enum('itemserial', ['Yes','No'])-&gt;default('No');</v>
      </c>
    </row>
    <row r="35" spans="1:11">
      <c r="A35" s="5" t="s">
        <v>443</v>
      </c>
      <c r="B35" s="5" t="s">
        <v>467</v>
      </c>
      <c r="C35" s="5" t="str">
        <f>VLOOKUP([Field],Columns[],2,0)&amp;"("</f>
        <v>enum(</v>
      </c>
      <c r="D35" s="5" t="str">
        <f>IF(VLOOKUP([Field],Columns[],3,0)&lt;&gt;"","'"&amp;VLOOKUP([Field],Columns[],3,0)&amp;"'","")</f>
        <v>'type'</v>
      </c>
      <c r="E35" s="8" t="str">
        <f>IF(VLOOKUP([Field],Columns[],4,0)&lt;&gt;0,", "&amp;VLOOKUP([Field],Columns[],4,0)&amp;")",")")</f>
        <v>, ['Public','Protected','System'])</v>
      </c>
      <c r="F35" s="5" t="str">
        <f>IF(VLOOKUP([Field],Columns[],5,0)=0,"","-&gt;"&amp;VLOOKUP([Field],Columns[],5,0))</f>
        <v>-&gt;default('Public')</v>
      </c>
      <c r="G35" s="5" t="str">
        <f>IF(VLOOKUP([Field],Columns[],6,0)=0,"","-&gt;"&amp;VLOOKUP([Field],Columns[],6,0))</f>
        <v/>
      </c>
      <c r="H35" s="5" t="str">
        <f>IF(VLOOKUP([Field],Columns[],7,0)=0,"","-&gt;"&amp;VLOOKUP([Field],Columns[],7,0))</f>
        <v/>
      </c>
      <c r="I35" s="5" t="str">
        <f>IF(VLOOKUP([Field],Columns[],8,0)=0,"","-&gt;"&amp;VLOOKUP([Field],Columns[],8,0))</f>
        <v/>
      </c>
      <c r="J35" s="5" t="str">
        <f>IF(VLOOKUP([Field],Columns[],9,0)=0,"","-&gt;"&amp;VLOOKUP([Field],Columns[],9,0))</f>
        <v/>
      </c>
      <c r="K35" s="5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36" spans="1:11">
      <c r="A36" s="5" t="s">
        <v>443</v>
      </c>
      <c r="B36" s="5" t="s">
        <v>523</v>
      </c>
      <c r="C36" s="5" t="str">
        <f>VLOOKUP([Field],Columns[],2,0)&amp;"("</f>
        <v>unsignedInteger(</v>
      </c>
      <c r="D36" s="5" t="str">
        <f>IF(VLOOKUP([Field],Columns[],3,0)&lt;&gt;"","'"&amp;VLOOKUP([Field],Columns[],3,0)&amp;"'","")</f>
        <v>'group01'</v>
      </c>
      <c r="E36" s="8" t="str">
        <f>IF(VLOOKUP([Field],Columns[],4,0)&lt;&gt;0,", "&amp;VLOOKUP([Field],Columns[],4,0)&amp;")",")")</f>
        <v>)</v>
      </c>
      <c r="F36" s="5" t="str">
        <f>IF(VLOOKUP([Field],Columns[],5,0)=0,"","-&gt;"&amp;VLOOKUP([Field],Columns[],5,0))</f>
        <v>-&gt;nullable()</v>
      </c>
      <c r="G36" s="5" t="str">
        <f>IF(VLOOKUP([Field],Columns[],6,0)=0,"","-&gt;"&amp;VLOOKUP([Field],Columns[],6,0))</f>
        <v>-&gt;index()</v>
      </c>
      <c r="H36" s="5" t="str">
        <f>IF(VLOOKUP([Field],Columns[],7,0)=0,"","-&gt;"&amp;VLOOKUP([Field],Columns[],7,0))</f>
        <v/>
      </c>
      <c r="I36" s="5" t="str">
        <f>IF(VLOOKUP([Field],Columns[],8,0)=0,"","-&gt;"&amp;VLOOKUP([Field],Columns[],8,0))</f>
        <v/>
      </c>
      <c r="J36" s="5" t="str">
        <f>IF(VLOOKUP([Field],Columns[],9,0)=0,"","-&gt;"&amp;VLOOKUP([Field],Columns[],9,0))</f>
        <v/>
      </c>
      <c r="K36" s="5" t="str">
        <f>"$table-&gt;"&amp;[Type]&amp;[Name]&amp;[Arg2]&amp;[Method1]&amp;[Method2]&amp;[Method3]&amp;[Method4]&amp;[Method5]&amp;";"</f>
        <v>$table-&gt;unsignedInteger('group01')-&gt;nullable()-&gt;index();</v>
      </c>
    </row>
    <row r="37" spans="1:11">
      <c r="A37" s="5" t="s">
        <v>443</v>
      </c>
      <c r="B37" s="5" t="s">
        <v>526</v>
      </c>
      <c r="C37" s="5" t="str">
        <f>VLOOKUP([Field],Columns[],2,0)&amp;"("</f>
        <v>unsignedInteger(</v>
      </c>
      <c r="D37" s="5" t="str">
        <f>IF(VLOOKUP([Field],Columns[],3,0)&lt;&gt;"","'"&amp;VLOOKUP([Field],Columns[],3,0)&amp;"'","")</f>
        <v>'group02'</v>
      </c>
      <c r="E37" s="8" t="str">
        <f>IF(VLOOKUP([Field],Columns[],4,0)&lt;&gt;0,", "&amp;VLOOKUP([Field],Columns[],4,0)&amp;")",")")</f>
        <v>)</v>
      </c>
      <c r="F37" s="5" t="str">
        <f>IF(VLOOKUP([Field],Columns[],5,0)=0,"","-&gt;"&amp;VLOOKUP([Field],Columns[],5,0))</f>
        <v>-&gt;nullable()</v>
      </c>
      <c r="G37" s="5" t="str">
        <f>IF(VLOOKUP([Field],Columns[],6,0)=0,"","-&gt;"&amp;VLOOKUP([Field],Columns[],6,0))</f>
        <v>-&gt;index()</v>
      </c>
      <c r="H37" s="5" t="str">
        <f>IF(VLOOKUP([Field],Columns[],7,0)=0,"","-&gt;"&amp;VLOOKUP([Field],Columns[],7,0))</f>
        <v/>
      </c>
      <c r="I37" s="5" t="str">
        <f>IF(VLOOKUP([Field],Columns[],8,0)=0,"","-&gt;"&amp;VLOOKUP([Field],Columns[],8,0))</f>
        <v/>
      </c>
      <c r="J37" s="5" t="str">
        <f>IF(VLOOKUP([Field],Columns[],9,0)=0,"","-&gt;"&amp;VLOOKUP([Field],Columns[],9,0))</f>
        <v/>
      </c>
      <c r="K37" s="5" t="str">
        <f>"$table-&gt;"&amp;[Type]&amp;[Name]&amp;[Arg2]&amp;[Method1]&amp;[Method2]&amp;[Method3]&amp;[Method4]&amp;[Method5]&amp;";"</f>
        <v>$table-&gt;unsignedInteger('group02')-&gt;nullable()-&gt;index();</v>
      </c>
    </row>
    <row r="38" spans="1:11">
      <c r="A38" s="5" t="s">
        <v>443</v>
      </c>
      <c r="B38" s="5" t="s">
        <v>527</v>
      </c>
      <c r="C38" s="5" t="str">
        <f>VLOOKUP([Field],Columns[],2,0)&amp;"("</f>
        <v>unsignedInteger(</v>
      </c>
      <c r="D38" s="5" t="str">
        <f>IF(VLOOKUP([Field],Columns[],3,0)&lt;&gt;"","'"&amp;VLOOKUP([Field],Columns[],3,0)&amp;"'","")</f>
        <v>'group03'</v>
      </c>
      <c r="E38" s="8" t="str">
        <f>IF(VLOOKUP([Field],Columns[],4,0)&lt;&gt;0,", "&amp;VLOOKUP([Field],Columns[],4,0)&amp;")",")")</f>
        <v>)</v>
      </c>
      <c r="F38" s="5" t="str">
        <f>IF(VLOOKUP([Field],Columns[],5,0)=0,"","-&gt;"&amp;VLOOKUP([Field],Columns[],5,0))</f>
        <v>-&gt;nullable()</v>
      </c>
      <c r="G38" s="5" t="str">
        <f>IF(VLOOKUP([Field],Columns[],6,0)=0,"","-&gt;"&amp;VLOOKUP([Field],Columns[],6,0))</f>
        <v>-&gt;index()</v>
      </c>
      <c r="H38" s="5" t="str">
        <f>IF(VLOOKUP([Field],Columns[],7,0)=0,"","-&gt;"&amp;VLOOKUP([Field],Columns[],7,0))</f>
        <v/>
      </c>
      <c r="I38" s="5" t="str">
        <f>IF(VLOOKUP([Field],Columns[],8,0)=0,"","-&gt;"&amp;VLOOKUP([Field],Columns[],8,0))</f>
        <v/>
      </c>
      <c r="J38" s="5" t="str">
        <f>IF(VLOOKUP([Field],Columns[],9,0)=0,"","-&gt;"&amp;VLOOKUP([Field],Columns[],9,0))</f>
        <v/>
      </c>
      <c r="K38" s="5" t="str">
        <f>"$table-&gt;"&amp;[Type]&amp;[Name]&amp;[Arg2]&amp;[Method1]&amp;[Method2]&amp;[Method3]&amp;[Method4]&amp;[Method5]&amp;";"</f>
        <v>$table-&gt;unsignedInteger('group03')-&gt;nullable()-&gt;index();</v>
      </c>
    </row>
    <row r="39" spans="1:11">
      <c r="A39" s="5" t="s">
        <v>443</v>
      </c>
      <c r="B39" s="5" t="s">
        <v>528</v>
      </c>
      <c r="C39" s="5" t="str">
        <f>VLOOKUP([Field],Columns[],2,0)&amp;"("</f>
        <v>unsignedInteger(</v>
      </c>
      <c r="D39" s="5" t="str">
        <f>IF(VLOOKUP([Field],Columns[],3,0)&lt;&gt;"","'"&amp;VLOOKUP([Field],Columns[],3,0)&amp;"'","")</f>
        <v>'group04'</v>
      </c>
      <c r="E39" s="8" t="str">
        <f>IF(VLOOKUP([Field],Columns[],4,0)&lt;&gt;0,", "&amp;VLOOKUP([Field],Columns[],4,0)&amp;")",")")</f>
        <v>)</v>
      </c>
      <c r="F39" s="5" t="str">
        <f>IF(VLOOKUP([Field],Columns[],5,0)=0,"","-&gt;"&amp;VLOOKUP([Field],Columns[],5,0))</f>
        <v>-&gt;nullable()</v>
      </c>
      <c r="G39" s="5" t="str">
        <f>IF(VLOOKUP([Field],Columns[],6,0)=0,"","-&gt;"&amp;VLOOKUP([Field],Columns[],6,0))</f>
        <v>-&gt;index()</v>
      </c>
      <c r="H39" s="5" t="str">
        <f>IF(VLOOKUP([Field],Columns[],7,0)=0,"","-&gt;"&amp;VLOOKUP([Field],Columns[],7,0))</f>
        <v/>
      </c>
      <c r="I39" s="5" t="str">
        <f>IF(VLOOKUP([Field],Columns[],8,0)=0,"","-&gt;"&amp;VLOOKUP([Field],Columns[],8,0))</f>
        <v/>
      </c>
      <c r="J39" s="5" t="str">
        <f>IF(VLOOKUP([Field],Columns[],9,0)=0,"","-&gt;"&amp;VLOOKUP([Field],Columns[],9,0))</f>
        <v/>
      </c>
      <c r="K39" s="5" t="str">
        <f>"$table-&gt;"&amp;[Type]&amp;[Name]&amp;[Arg2]&amp;[Method1]&amp;[Method2]&amp;[Method3]&amp;[Method4]&amp;[Method5]&amp;";"</f>
        <v>$table-&gt;unsignedInteger('group04')-&gt;nullable()-&gt;index();</v>
      </c>
    </row>
    <row r="40" spans="1:11">
      <c r="A40" s="5" t="s">
        <v>443</v>
      </c>
      <c r="B40" s="5" t="s">
        <v>529</v>
      </c>
      <c r="C40" s="5" t="str">
        <f>VLOOKUP([Field],Columns[],2,0)&amp;"("</f>
        <v>unsignedInteger(</v>
      </c>
      <c r="D40" s="5" t="str">
        <f>IF(VLOOKUP([Field],Columns[],3,0)&lt;&gt;"","'"&amp;VLOOKUP([Field],Columns[],3,0)&amp;"'","")</f>
        <v>'group05'</v>
      </c>
      <c r="E40" s="8" t="str">
        <f>IF(VLOOKUP([Field],Columns[],4,0)&lt;&gt;0,", "&amp;VLOOKUP([Field],Columns[],4,0)&amp;")",")")</f>
        <v>)</v>
      </c>
      <c r="F40" s="5" t="str">
        <f>IF(VLOOKUP([Field],Columns[],5,0)=0,"","-&gt;"&amp;VLOOKUP([Field],Columns[],5,0))</f>
        <v>-&gt;nullable()</v>
      </c>
      <c r="G40" s="5" t="str">
        <f>IF(VLOOKUP([Field],Columns[],6,0)=0,"","-&gt;"&amp;VLOOKUP([Field],Columns[],6,0))</f>
        <v>-&gt;index()</v>
      </c>
      <c r="H40" s="5" t="str">
        <f>IF(VLOOKUP([Field],Columns[],7,0)=0,"","-&gt;"&amp;VLOOKUP([Field],Columns[],7,0))</f>
        <v/>
      </c>
      <c r="I40" s="5" t="str">
        <f>IF(VLOOKUP([Field],Columns[],8,0)=0,"","-&gt;"&amp;VLOOKUP([Field],Columns[],8,0))</f>
        <v/>
      </c>
      <c r="J40" s="5" t="str">
        <f>IF(VLOOKUP([Field],Columns[],9,0)=0,"","-&gt;"&amp;VLOOKUP([Field],Columns[],9,0))</f>
        <v/>
      </c>
      <c r="K40" s="5" t="str">
        <f>"$table-&gt;"&amp;[Type]&amp;[Name]&amp;[Arg2]&amp;[Method1]&amp;[Method2]&amp;[Method3]&amp;[Method4]&amp;[Method5]&amp;";"</f>
        <v>$table-&gt;unsignedInteger('group05')-&gt;nullable()-&gt;index();</v>
      </c>
    </row>
    <row r="41" spans="1:11">
      <c r="A41" s="5" t="s">
        <v>443</v>
      </c>
      <c r="B41" s="5" t="s">
        <v>530</v>
      </c>
      <c r="C41" s="5" t="str">
        <f>VLOOKUP([Field],Columns[],2,0)&amp;"("</f>
        <v>unsignedInteger(</v>
      </c>
      <c r="D41" s="5" t="str">
        <f>IF(VLOOKUP([Field],Columns[],3,0)&lt;&gt;"","'"&amp;VLOOKUP([Field],Columns[],3,0)&amp;"'","")</f>
        <v>'group06'</v>
      </c>
      <c r="E41" s="8" t="str">
        <f>IF(VLOOKUP([Field],Columns[],4,0)&lt;&gt;0,", "&amp;VLOOKUP([Field],Columns[],4,0)&amp;")",")")</f>
        <v>)</v>
      </c>
      <c r="F41" s="5" t="str">
        <f>IF(VLOOKUP([Field],Columns[],5,0)=0,"","-&gt;"&amp;VLOOKUP([Field],Columns[],5,0))</f>
        <v>-&gt;nullable()</v>
      </c>
      <c r="G41" s="5" t="str">
        <f>IF(VLOOKUP([Field],Columns[],6,0)=0,"","-&gt;"&amp;VLOOKUP([Field],Columns[],6,0))</f>
        <v>-&gt;index()</v>
      </c>
      <c r="H41" s="5" t="str">
        <f>IF(VLOOKUP([Field],Columns[],7,0)=0,"","-&gt;"&amp;VLOOKUP([Field],Columns[],7,0))</f>
        <v/>
      </c>
      <c r="I41" s="5" t="str">
        <f>IF(VLOOKUP([Field],Columns[],8,0)=0,"","-&gt;"&amp;VLOOKUP([Field],Columns[],8,0))</f>
        <v/>
      </c>
      <c r="J41" s="5" t="str">
        <f>IF(VLOOKUP([Field],Columns[],9,0)=0,"","-&gt;"&amp;VLOOKUP([Field],Columns[],9,0))</f>
        <v/>
      </c>
      <c r="K41" s="5" t="str">
        <f>"$table-&gt;"&amp;[Type]&amp;[Name]&amp;[Arg2]&amp;[Method1]&amp;[Method2]&amp;[Method3]&amp;[Method4]&amp;[Method5]&amp;";"</f>
        <v>$table-&gt;unsignedInteger('group06')-&gt;nullable()-&gt;index();</v>
      </c>
    </row>
    <row r="42" spans="1:11">
      <c r="A42" s="5" t="s">
        <v>443</v>
      </c>
      <c r="B42" s="5" t="s">
        <v>531</v>
      </c>
      <c r="C42" s="5" t="str">
        <f>VLOOKUP([Field],Columns[],2,0)&amp;"("</f>
        <v>unsignedInteger(</v>
      </c>
      <c r="D42" s="5" t="str">
        <f>IF(VLOOKUP([Field],Columns[],3,0)&lt;&gt;"","'"&amp;VLOOKUP([Field],Columns[],3,0)&amp;"'","")</f>
        <v>'group07'</v>
      </c>
      <c r="E42" s="8" t="str">
        <f>IF(VLOOKUP([Field],Columns[],4,0)&lt;&gt;0,", "&amp;VLOOKUP([Field],Columns[],4,0)&amp;")",")")</f>
        <v>)</v>
      </c>
      <c r="F42" s="5" t="str">
        <f>IF(VLOOKUP([Field],Columns[],5,0)=0,"","-&gt;"&amp;VLOOKUP([Field],Columns[],5,0))</f>
        <v>-&gt;nullable()</v>
      </c>
      <c r="G42" s="5" t="str">
        <f>IF(VLOOKUP([Field],Columns[],6,0)=0,"","-&gt;"&amp;VLOOKUP([Field],Columns[],6,0))</f>
        <v>-&gt;index()</v>
      </c>
      <c r="H42" s="5" t="str">
        <f>IF(VLOOKUP([Field],Columns[],7,0)=0,"","-&gt;"&amp;VLOOKUP([Field],Columns[],7,0))</f>
        <v/>
      </c>
      <c r="I42" s="5" t="str">
        <f>IF(VLOOKUP([Field],Columns[],8,0)=0,"","-&gt;"&amp;VLOOKUP([Field],Columns[],8,0))</f>
        <v/>
      </c>
      <c r="J42" s="5" t="str">
        <f>IF(VLOOKUP([Field],Columns[],9,0)=0,"","-&gt;"&amp;VLOOKUP([Field],Columns[],9,0))</f>
        <v/>
      </c>
      <c r="K42" s="5" t="str">
        <f>"$table-&gt;"&amp;[Type]&amp;[Name]&amp;[Arg2]&amp;[Method1]&amp;[Method2]&amp;[Method3]&amp;[Method4]&amp;[Method5]&amp;";"</f>
        <v>$table-&gt;unsignedInteger('group07')-&gt;nullable()-&gt;index();</v>
      </c>
    </row>
    <row r="43" spans="1:11">
      <c r="A43" s="5" t="s">
        <v>443</v>
      </c>
      <c r="B43" s="5" t="s">
        <v>532</v>
      </c>
      <c r="C43" s="5" t="str">
        <f>VLOOKUP([Field],Columns[],2,0)&amp;"("</f>
        <v>unsignedInteger(</v>
      </c>
      <c r="D43" s="5" t="str">
        <f>IF(VLOOKUP([Field],Columns[],3,0)&lt;&gt;"","'"&amp;VLOOKUP([Field],Columns[],3,0)&amp;"'","")</f>
        <v>'group08'</v>
      </c>
      <c r="E43" s="8" t="str">
        <f>IF(VLOOKUP([Field],Columns[],4,0)&lt;&gt;0,", "&amp;VLOOKUP([Field],Columns[],4,0)&amp;")",")")</f>
        <v>)</v>
      </c>
      <c r="F43" s="5" t="str">
        <f>IF(VLOOKUP([Field],Columns[],5,0)=0,"","-&gt;"&amp;VLOOKUP([Field],Columns[],5,0))</f>
        <v>-&gt;nullable()</v>
      </c>
      <c r="G43" s="5" t="str">
        <f>IF(VLOOKUP([Field],Columns[],6,0)=0,"","-&gt;"&amp;VLOOKUP([Field],Columns[],6,0))</f>
        <v>-&gt;index()</v>
      </c>
      <c r="H43" s="5" t="str">
        <f>IF(VLOOKUP([Field],Columns[],7,0)=0,"","-&gt;"&amp;VLOOKUP([Field],Columns[],7,0))</f>
        <v/>
      </c>
      <c r="I43" s="5" t="str">
        <f>IF(VLOOKUP([Field],Columns[],8,0)=0,"","-&gt;"&amp;VLOOKUP([Field],Columns[],8,0))</f>
        <v/>
      </c>
      <c r="J43" s="5" t="str">
        <f>IF(VLOOKUP([Field],Columns[],9,0)=0,"","-&gt;"&amp;VLOOKUP([Field],Columns[],9,0))</f>
        <v/>
      </c>
      <c r="K43" s="5" t="str">
        <f>"$table-&gt;"&amp;[Type]&amp;[Name]&amp;[Arg2]&amp;[Method1]&amp;[Method2]&amp;[Method3]&amp;[Method4]&amp;[Method5]&amp;";"</f>
        <v>$table-&gt;unsignedInteger('group08')-&gt;nullable()-&gt;index();</v>
      </c>
    </row>
    <row r="44" spans="1:11">
      <c r="A44" s="5" t="s">
        <v>443</v>
      </c>
      <c r="B44" s="5" t="s">
        <v>533</v>
      </c>
      <c r="C44" s="5" t="str">
        <f>VLOOKUP([Field],Columns[],2,0)&amp;"("</f>
        <v>unsignedInteger(</v>
      </c>
      <c r="D44" s="5" t="str">
        <f>IF(VLOOKUP([Field],Columns[],3,0)&lt;&gt;"","'"&amp;VLOOKUP([Field],Columns[],3,0)&amp;"'","")</f>
        <v>'group09'</v>
      </c>
      <c r="E44" s="8" t="str">
        <f>IF(VLOOKUP([Field],Columns[],4,0)&lt;&gt;0,", "&amp;VLOOKUP([Field],Columns[],4,0)&amp;")",")")</f>
        <v>)</v>
      </c>
      <c r="F44" s="5" t="str">
        <f>IF(VLOOKUP([Field],Columns[],5,0)=0,"","-&gt;"&amp;VLOOKUP([Field],Columns[],5,0))</f>
        <v>-&gt;nullable()</v>
      </c>
      <c r="G44" s="5" t="str">
        <f>IF(VLOOKUP([Field],Columns[],6,0)=0,"","-&gt;"&amp;VLOOKUP([Field],Columns[],6,0))</f>
        <v>-&gt;index()</v>
      </c>
      <c r="H44" s="5" t="str">
        <f>IF(VLOOKUP([Field],Columns[],7,0)=0,"","-&gt;"&amp;VLOOKUP([Field],Columns[],7,0))</f>
        <v/>
      </c>
      <c r="I44" s="5" t="str">
        <f>IF(VLOOKUP([Field],Columns[],8,0)=0,"","-&gt;"&amp;VLOOKUP([Field],Columns[],8,0))</f>
        <v/>
      </c>
      <c r="J44" s="5" t="str">
        <f>IF(VLOOKUP([Field],Columns[],9,0)=0,"","-&gt;"&amp;VLOOKUP([Field],Columns[],9,0))</f>
        <v/>
      </c>
      <c r="K44" s="5" t="str">
        <f>"$table-&gt;"&amp;[Type]&amp;[Name]&amp;[Arg2]&amp;[Method1]&amp;[Method2]&amp;[Method3]&amp;[Method4]&amp;[Method5]&amp;";"</f>
        <v>$table-&gt;unsignedInteger('group09')-&gt;nullable()-&gt;index();</v>
      </c>
    </row>
    <row r="45" spans="1:11">
      <c r="A45" s="5" t="s">
        <v>443</v>
      </c>
      <c r="B45" s="5" t="s">
        <v>525</v>
      </c>
      <c r="C45" s="5" t="str">
        <f>VLOOKUP([Field],Columns[],2,0)&amp;"("</f>
        <v>unsignedInteger(</v>
      </c>
      <c r="D45" s="5" t="str">
        <f>IF(VLOOKUP([Field],Columns[],3,0)&lt;&gt;"","'"&amp;VLOOKUP([Field],Columns[],3,0)&amp;"'","")</f>
        <v>'group10'</v>
      </c>
      <c r="E45" s="8" t="str">
        <f>IF(VLOOKUP([Field],Columns[],4,0)&lt;&gt;0,", "&amp;VLOOKUP([Field],Columns[],4,0)&amp;")",")")</f>
        <v>)</v>
      </c>
      <c r="F45" s="5" t="str">
        <f>IF(VLOOKUP([Field],Columns[],5,0)=0,"","-&gt;"&amp;VLOOKUP([Field],Columns[],5,0))</f>
        <v>-&gt;nullable()</v>
      </c>
      <c r="G45" s="5" t="str">
        <f>IF(VLOOKUP([Field],Columns[],6,0)=0,"","-&gt;"&amp;VLOOKUP([Field],Columns[],6,0))</f>
        <v>-&gt;index()</v>
      </c>
      <c r="H45" s="5" t="str">
        <f>IF(VLOOKUP([Field],Columns[],7,0)=0,"","-&gt;"&amp;VLOOKUP([Field],Columns[],7,0))</f>
        <v/>
      </c>
      <c r="I45" s="5" t="str">
        <f>IF(VLOOKUP([Field],Columns[],8,0)=0,"","-&gt;"&amp;VLOOKUP([Field],Columns[],8,0))</f>
        <v/>
      </c>
      <c r="J45" s="5" t="str">
        <f>IF(VLOOKUP([Field],Columns[],9,0)=0,"","-&gt;"&amp;VLOOKUP([Field],Columns[],9,0))</f>
        <v/>
      </c>
      <c r="K45" s="5" t="str">
        <f>"$table-&gt;"&amp;[Type]&amp;[Name]&amp;[Arg2]&amp;[Method1]&amp;[Method2]&amp;[Method3]&amp;[Method4]&amp;[Method5]&amp;";"</f>
        <v>$table-&gt;unsignedInteger('group10')-&gt;nullable()-&gt;index();</v>
      </c>
    </row>
    <row r="46" spans="1:11">
      <c r="A46" s="5" t="s">
        <v>443</v>
      </c>
      <c r="B46" s="5" t="s">
        <v>454</v>
      </c>
      <c r="C46" s="5" t="str">
        <f>VLOOKUP([Field],Columns[],2,0)&amp;"("</f>
        <v>enum(</v>
      </c>
      <c r="D46" s="5" t="str">
        <f>IF(VLOOKUP([Field],Columns[],3,0)&lt;&gt;"","'"&amp;VLOOKUP([Field],Columns[],3,0)&amp;"'","")</f>
        <v>'status'</v>
      </c>
      <c r="E46" s="8" t="str">
        <f>IF(VLOOKUP([Field],Columns[],4,0)&lt;&gt;0,", "&amp;VLOOKUP([Field],Columns[],4,0)&amp;")",")")</f>
        <v>, ['Active','Inactive'])</v>
      </c>
      <c r="F46" s="5" t="str">
        <f>IF(VLOOKUP([Field],Columns[],5,0)=0,"","-&gt;"&amp;VLOOKUP([Field],Columns[],5,0))</f>
        <v>-&gt;default('Active')</v>
      </c>
      <c r="G46" s="5" t="str">
        <f>IF(VLOOKUP([Field],Columns[],6,0)=0,"","-&gt;"&amp;VLOOKUP([Field],Columns[],6,0))</f>
        <v>-&gt;index()</v>
      </c>
      <c r="H46" s="5" t="str">
        <f>IF(VLOOKUP([Field],Columns[],7,0)=0,"","-&gt;"&amp;VLOOKUP([Field],Columns[],7,0))</f>
        <v/>
      </c>
      <c r="I46" s="5" t="str">
        <f>IF(VLOOKUP([Field],Columns[],8,0)=0,"","-&gt;"&amp;VLOOKUP([Field],Columns[],8,0))</f>
        <v/>
      </c>
      <c r="J46" s="5" t="str">
        <f>IF(VLOOKUP([Field],Columns[],9,0)=0,"","-&gt;"&amp;VLOOKUP([Field],Columns[],9,0))</f>
        <v/>
      </c>
      <c r="K4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7" spans="1:11">
      <c r="A47" s="5" t="s">
        <v>443</v>
      </c>
      <c r="B47" s="5" t="s">
        <v>519</v>
      </c>
      <c r="C47" s="5" t="str">
        <f>VLOOKUP([Field],Columns[],2,0)&amp;"("</f>
        <v>audit(</v>
      </c>
      <c r="D47" s="5" t="str">
        <f>IF(VLOOKUP([Field],Columns[],3,0)&lt;&gt;"","'"&amp;VLOOKUP([Field],Columns[],3,0)&amp;"'","")</f>
        <v/>
      </c>
      <c r="E47" s="8" t="str">
        <f>IF(VLOOKUP([Field],Columns[],4,0)&lt;&gt;0,", "&amp;VLOOKUP([Field],Columns[],4,0)&amp;")",")")</f>
        <v>)</v>
      </c>
      <c r="F47" s="5" t="str">
        <f>IF(VLOOKUP([Field],Columns[],5,0)=0,"","-&gt;"&amp;VLOOKUP([Field],Columns[],5,0))</f>
        <v/>
      </c>
      <c r="G47" s="5" t="str">
        <f>IF(VLOOKUP([Field],Columns[],6,0)=0,"","-&gt;"&amp;VLOOKUP([Field],Columns[],6,0))</f>
        <v/>
      </c>
      <c r="H47" s="5" t="str">
        <f>IF(VLOOKUP([Field],Columns[],7,0)=0,"","-&gt;"&amp;VLOOKUP([Field],Columns[],7,0))</f>
        <v/>
      </c>
      <c r="I47" s="5" t="str">
        <f>IF(VLOOKUP([Field],Columns[],8,0)=0,"","-&gt;"&amp;VLOOKUP([Field],Columns[],8,0))</f>
        <v/>
      </c>
      <c r="J47" s="5" t="str">
        <f>IF(VLOOKUP([Field],Columns[],9,0)=0,"","-&gt;"&amp;VLOOKUP([Field],Columns[],9,0))</f>
        <v/>
      </c>
      <c r="K47" s="5" t="str">
        <f>"$table-&gt;"&amp;[Type]&amp;[Name]&amp;[Arg2]&amp;[Method1]&amp;[Method2]&amp;[Method3]&amp;[Method4]&amp;[Method5]&amp;";"</f>
        <v>$table-&gt;audit();</v>
      </c>
    </row>
    <row r="48" spans="1:11">
      <c r="A48" s="5" t="s">
        <v>443</v>
      </c>
      <c r="B48" s="5" t="s">
        <v>534</v>
      </c>
      <c r="C48" s="5" t="str">
        <f>VLOOKUP([Field],Columns[],2,0)&amp;"("</f>
        <v>foreign(</v>
      </c>
      <c r="D48" s="5" t="str">
        <f>IF(VLOOKUP([Field],Columns[],3,0)&lt;&gt;"","'"&amp;VLOOKUP([Field],Columns[],3,0)&amp;"'","")</f>
        <v>'group01'</v>
      </c>
      <c r="E48" s="8" t="str">
        <f>IF(VLOOKUP([Field],Columns[],4,0)&lt;&gt;0,", "&amp;VLOOKUP([Field],Columns[],4,0)&amp;")",")")</f>
        <v>)</v>
      </c>
      <c r="F48" s="5" t="str">
        <f>IF(VLOOKUP([Field],Columns[],5,0)=0,"","-&gt;"&amp;VLOOKUP([Field],Columns[],5,0))</f>
        <v>-&gt;references('id')</v>
      </c>
      <c r="G48" s="5" t="str">
        <f>IF(VLOOKUP([Field],Columns[],6,0)=0,"","-&gt;"&amp;VLOOKUP([Field],Columns[],6,0))</f>
        <v>-&gt;on('group_details')</v>
      </c>
      <c r="H48" s="5" t="str">
        <f>IF(VLOOKUP([Field],Columns[],7,0)=0,"","-&gt;"&amp;VLOOKUP([Field],Columns[],7,0))</f>
        <v>-&gt;onUpdate('cascade')</v>
      </c>
      <c r="I48" s="5" t="str">
        <f>IF(VLOOKUP([Field],Columns[],8,0)=0,"","-&gt;"&amp;VLOOKUP([Field],Columns[],8,0))</f>
        <v>-&gt;onDelete('set null')</v>
      </c>
      <c r="J48" s="5" t="str">
        <f>IF(VLOOKUP([Field],Columns[],9,0)=0,"","-&gt;"&amp;VLOOKUP([Field],Columns[],9,0))</f>
        <v/>
      </c>
      <c r="K48" s="5" t="str">
        <f>"$table-&gt;"&amp;[Type]&amp;[Name]&amp;[Arg2]&amp;[Method1]&amp;[Method2]&amp;[Method3]&amp;[Method4]&amp;[Method5]&amp;";"</f>
        <v>$table-&gt;foreign('group01')-&gt;references('id')-&gt;on('group_details')-&gt;onUpdate('cascade')-&gt;onDelete('set null');</v>
      </c>
    </row>
    <row r="49" spans="1:11">
      <c r="A49" s="5" t="s">
        <v>443</v>
      </c>
      <c r="B49" s="5" t="s">
        <v>535</v>
      </c>
      <c r="C49" s="5" t="str">
        <f>VLOOKUP([Field],Columns[],2,0)&amp;"("</f>
        <v>foreign(</v>
      </c>
      <c r="D49" s="5" t="str">
        <f>IF(VLOOKUP([Field],Columns[],3,0)&lt;&gt;"","'"&amp;VLOOKUP([Field],Columns[],3,0)&amp;"'","")</f>
        <v>'group02'</v>
      </c>
      <c r="E49" s="8" t="str">
        <f>IF(VLOOKUP([Field],Columns[],4,0)&lt;&gt;0,", "&amp;VLOOKUP([Field],Columns[],4,0)&amp;")",")")</f>
        <v>)</v>
      </c>
      <c r="F49" s="5" t="str">
        <f>IF(VLOOKUP([Field],Columns[],5,0)=0,"","-&gt;"&amp;VLOOKUP([Field],Columns[],5,0))</f>
        <v>-&gt;references('id')</v>
      </c>
      <c r="G49" s="5" t="str">
        <f>IF(VLOOKUP([Field],Columns[],6,0)=0,"","-&gt;"&amp;VLOOKUP([Field],Columns[],6,0))</f>
        <v>-&gt;on('group_details')</v>
      </c>
      <c r="H49" s="5" t="str">
        <f>IF(VLOOKUP([Field],Columns[],7,0)=0,"","-&gt;"&amp;VLOOKUP([Field],Columns[],7,0))</f>
        <v>-&gt;onUpdate('cascade')</v>
      </c>
      <c r="I49" s="5" t="str">
        <f>IF(VLOOKUP([Field],Columns[],8,0)=0,"","-&gt;"&amp;VLOOKUP([Field],Columns[],8,0))</f>
        <v>-&gt;onDelete('set null')</v>
      </c>
      <c r="J49" s="5" t="str">
        <f>IF(VLOOKUP([Field],Columns[],9,0)=0,"","-&gt;"&amp;VLOOKUP([Field],Columns[],9,0))</f>
        <v/>
      </c>
      <c r="K49" s="5" t="str">
        <f>"$table-&gt;"&amp;[Type]&amp;[Name]&amp;[Arg2]&amp;[Method1]&amp;[Method2]&amp;[Method3]&amp;[Method4]&amp;[Method5]&amp;";"</f>
        <v>$table-&gt;foreign('group02')-&gt;references('id')-&gt;on('group_details')-&gt;onUpdate('cascade')-&gt;onDelete('set null');</v>
      </c>
    </row>
    <row r="50" spans="1:11">
      <c r="A50" s="5" t="s">
        <v>443</v>
      </c>
      <c r="B50" s="5" t="s">
        <v>536</v>
      </c>
      <c r="C50" s="5" t="str">
        <f>VLOOKUP([Field],Columns[],2,0)&amp;"("</f>
        <v>foreign(</v>
      </c>
      <c r="D50" s="5" t="str">
        <f>IF(VLOOKUP([Field],Columns[],3,0)&lt;&gt;"","'"&amp;VLOOKUP([Field],Columns[],3,0)&amp;"'","")</f>
        <v>'group03'</v>
      </c>
      <c r="E50" s="8" t="str">
        <f>IF(VLOOKUP([Field],Columns[],4,0)&lt;&gt;0,", "&amp;VLOOKUP([Field],Columns[],4,0)&amp;")",")")</f>
        <v>)</v>
      </c>
      <c r="F50" s="5" t="str">
        <f>IF(VLOOKUP([Field],Columns[],5,0)=0,"","-&gt;"&amp;VLOOKUP([Field],Columns[],5,0))</f>
        <v>-&gt;references('id')</v>
      </c>
      <c r="G50" s="5" t="str">
        <f>IF(VLOOKUP([Field],Columns[],6,0)=0,"","-&gt;"&amp;VLOOKUP([Field],Columns[],6,0))</f>
        <v>-&gt;on('group_details')</v>
      </c>
      <c r="H50" s="5" t="str">
        <f>IF(VLOOKUP([Field],Columns[],7,0)=0,"","-&gt;"&amp;VLOOKUP([Field],Columns[],7,0))</f>
        <v>-&gt;onUpdate('cascade')</v>
      </c>
      <c r="I50" s="5" t="str">
        <f>IF(VLOOKUP([Field],Columns[],8,0)=0,"","-&gt;"&amp;VLOOKUP([Field],Columns[],8,0))</f>
        <v>-&gt;onDelete('set null')</v>
      </c>
      <c r="J50" s="5" t="str">
        <f>IF(VLOOKUP([Field],Columns[],9,0)=0,"","-&gt;"&amp;VLOOKUP([Field],Columns[],9,0))</f>
        <v/>
      </c>
      <c r="K50" s="5" t="str">
        <f>"$table-&gt;"&amp;[Type]&amp;[Name]&amp;[Arg2]&amp;[Method1]&amp;[Method2]&amp;[Method3]&amp;[Method4]&amp;[Method5]&amp;";"</f>
        <v>$table-&gt;foreign('group03')-&gt;references('id')-&gt;on('group_details')-&gt;onUpdate('cascade')-&gt;onDelete('set null');</v>
      </c>
    </row>
    <row r="51" spans="1:11">
      <c r="A51" s="5" t="s">
        <v>443</v>
      </c>
      <c r="B51" s="5" t="s">
        <v>537</v>
      </c>
      <c r="C51" s="5" t="str">
        <f>VLOOKUP([Field],Columns[],2,0)&amp;"("</f>
        <v>foreign(</v>
      </c>
      <c r="D51" s="5" t="str">
        <f>IF(VLOOKUP([Field],Columns[],3,0)&lt;&gt;"","'"&amp;VLOOKUP([Field],Columns[],3,0)&amp;"'","")</f>
        <v>'group04'</v>
      </c>
      <c r="E51" s="8" t="str">
        <f>IF(VLOOKUP([Field],Columns[],4,0)&lt;&gt;0,", "&amp;VLOOKUP([Field],Columns[],4,0)&amp;")",")")</f>
        <v>)</v>
      </c>
      <c r="F51" s="5" t="str">
        <f>IF(VLOOKUP([Field],Columns[],5,0)=0,"","-&gt;"&amp;VLOOKUP([Field],Columns[],5,0))</f>
        <v>-&gt;references('id')</v>
      </c>
      <c r="G51" s="5" t="str">
        <f>IF(VLOOKUP([Field],Columns[],6,0)=0,"","-&gt;"&amp;VLOOKUP([Field],Columns[],6,0))</f>
        <v>-&gt;on('group_details')</v>
      </c>
      <c r="H51" s="5" t="str">
        <f>IF(VLOOKUP([Field],Columns[],7,0)=0,"","-&gt;"&amp;VLOOKUP([Field],Columns[],7,0))</f>
        <v>-&gt;onUpdate('cascade')</v>
      </c>
      <c r="I51" s="5" t="str">
        <f>IF(VLOOKUP([Field],Columns[],8,0)=0,"","-&gt;"&amp;VLOOKUP([Field],Columns[],8,0))</f>
        <v>-&gt;onDelete('set null')</v>
      </c>
      <c r="J51" s="5" t="str">
        <f>IF(VLOOKUP([Field],Columns[],9,0)=0,"","-&gt;"&amp;VLOOKUP([Field],Columns[],9,0))</f>
        <v/>
      </c>
      <c r="K51" s="5" t="str">
        <f>"$table-&gt;"&amp;[Type]&amp;[Name]&amp;[Arg2]&amp;[Method1]&amp;[Method2]&amp;[Method3]&amp;[Method4]&amp;[Method5]&amp;";"</f>
        <v>$table-&gt;foreign('group04')-&gt;references('id')-&gt;on('group_details')-&gt;onUpdate('cascade')-&gt;onDelete('set null');</v>
      </c>
    </row>
    <row r="52" spans="1:11">
      <c r="A52" s="5" t="s">
        <v>443</v>
      </c>
      <c r="B52" s="5" t="s">
        <v>538</v>
      </c>
      <c r="C52" s="5" t="str">
        <f>VLOOKUP([Field],Columns[],2,0)&amp;"("</f>
        <v>foreign(</v>
      </c>
      <c r="D52" s="5" t="str">
        <f>IF(VLOOKUP([Field],Columns[],3,0)&lt;&gt;"","'"&amp;VLOOKUP([Field],Columns[],3,0)&amp;"'","")</f>
        <v>'group05'</v>
      </c>
      <c r="E52" s="8" t="str">
        <f>IF(VLOOKUP([Field],Columns[],4,0)&lt;&gt;0,", "&amp;VLOOKUP([Field],Columns[],4,0)&amp;")",")")</f>
        <v>)</v>
      </c>
      <c r="F52" s="5" t="str">
        <f>IF(VLOOKUP([Field],Columns[],5,0)=0,"","-&gt;"&amp;VLOOKUP([Field],Columns[],5,0))</f>
        <v>-&gt;references('id')</v>
      </c>
      <c r="G52" s="5" t="str">
        <f>IF(VLOOKUP([Field],Columns[],6,0)=0,"","-&gt;"&amp;VLOOKUP([Field],Columns[],6,0))</f>
        <v>-&gt;on('group_details')</v>
      </c>
      <c r="H52" s="5" t="str">
        <f>IF(VLOOKUP([Field],Columns[],7,0)=0,"","-&gt;"&amp;VLOOKUP([Field],Columns[],7,0))</f>
        <v>-&gt;onUpdate('cascade')</v>
      </c>
      <c r="I52" s="5" t="str">
        <f>IF(VLOOKUP([Field],Columns[],8,0)=0,"","-&gt;"&amp;VLOOKUP([Field],Columns[],8,0))</f>
        <v>-&gt;onDelete('set null')</v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$table-&gt;foreign('group05')-&gt;references('id')-&gt;on('group_details')-&gt;onUpdate('cascade')-&gt;onDelete('set null');</v>
      </c>
    </row>
    <row r="53" spans="1:11">
      <c r="A53" s="5" t="s">
        <v>443</v>
      </c>
      <c r="B53" s="5" t="s">
        <v>539</v>
      </c>
      <c r="C53" s="5" t="str">
        <f>VLOOKUP([Field],Columns[],2,0)&amp;"("</f>
        <v>foreign(</v>
      </c>
      <c r="D53" s="5" t="str">
        <f>IF(VLOOKUP([Field],Columns[],3,0)&lt;&gt;"","'"&amp;VLOOKUP([Field],Columns[],3,0)&amp;"'","")</f>
        <v>'group06'</v>
      </c>
      <c r="E53" s="8" t="str">
        <f>IF(VLOOKUP([Field],Columns[],4,0)&lt;&gt;0,", "&amp;VLOOKUP([Field],Columns[],4,0)&amp;")",")")</f>
        <v>)</v>
      </c>
      <c r="F53" s="5" t="str">
        <f>IF(VLOOKUP([Field],Columns[],5,0)=0,"","-&gt;"&amp;VLOOKUP([Field],Columns[],5,0))</f>
        <v>-&gt;references('id')</v>
      </c>
      <c r="G53" s="5" t="str">
        <f>IF(VLOOKUP([Field],Columns[],6,0)=0,"","-&gt;"&amp;VLOOKUP([Field],Columns[],6,0))</f>
        <v>-&gt;on('group_details')</v>
      </c>
      <c r="H53" s="5" t="str">
        <f>IF(VLOOKUP([Field],Columns[],7,0)=0,"","-&gt;"&amp;VLOOKUP([Field],Columns[],7,0))</f>
        <v>-&gt;onUpdate('cascade')</v>
      </c>
      <c r="I53" s="5" t="str">
        <f>IF(VLOOKUP([Field],Columns[],8,0)=0,"","-&gt;"&amp;VLOOKUP([Field],Columns[],8,0))</f>
        <v>-&gt;onDelete('set null')</v>
      </c>
      <c r="J53" s="5" t="str">
        <f>IF(VLOOKUP([Field],Columns[],9,0)=0,"","-&gt;"&amp;VLOOKUP([Field],Columns[],9,0))</f>
        <v/>
      </c>
      <c r="K53" s="5" t="str">
        <f>"$table-&gt;"&amp;[Type]&amp;[Name]&amp;[Arg2]&amp;[Method1]&amp;[Method2]&amp;[Method3]&amp;[Method4]&amp;[Method5]&amp;";"</f>
        <v>$table-&gt;foreign('group06')-&gt;references('id')-&gt;on('group_details')-&gt;onUpdate('cascade')-&gt;onDelete('set null');</v>
      </c>
    </row>
    <row r="54" spans="1:11">
      <c r="A54" s="5" t="s">
        <v>443</v>
      </c>
      <c r="B54" s="5" t="s">
        <v>540</v>
      </c>
      <c r="C54" s="5" t="str">
        <f>VLOOKUP([Field],Columns[],2,0)&amp;"("</f>
        <v>foreign(</v>
      </c>
      <c r="D54" s="5" t="str">
        <f>IF(VLOOKUP([Field],Columns[],3,0)&lt;&gt;"","'"&amp;VLOOKUP([Field],Columns[],3,0)&amp;"'","")</f>
        <v>'group07'</v>
      </c>
      <c r="E54" s="8" t="str">
        <f>IF(VLOOKUP([Field],Columns[],4,0)&lt;&gt;0,", "&amp;VLOOKUP([Field],Columns[],4,0)&amp;")",")")</f>
        <v>)</v>
      </c>
      <c r="F54" s="5" t="str">
        <f>IF(VLOOKUP([Field],Columns[],5,0)=0,"","-&gt;"&amp;VLOOKUP([Field],Columns[],5,0))</f>
        <v>-&gt;references('id')</v>
      </c>
      <c r="G54" s="5" t="str">
        <f>IF(VLOOKUP([Field],Columns[],6,0)=0,"","-&gt;"&amp;VLOOKUP([Field],Columns[],6,0))</f>
        <v>-&gt;on('group_details')</v>
      </c>
      <c r="H54" s="5" t="str">
        <f>IF(VLOOKUP([Field],Columns[],7,0)=0,"","-&gt;"&amp;VLOOKUP([Field],Columns[],7,0))</f>
        <v>-&gt;onUpdate('cascade')</v>
      </c>
      <c r="I54" s="5" t="str">
        <f>IF(VLOOKUP([Field],Columns[],8,0)=0,"","-&gt;"&amp;VLOOKUP([Field],Columns[],8,0))</f>
        <v>-&gt;onDelete('set null')</v>
      </c>
      <c r="J54" s="5" t="str">
        <f>IF(VLOOKUP([Field],Columns[],9,0)=0,"","-&gt;"&amp;VLOOKUP([Field],Columns[],9,0))</f>
        <v/>
      </c>
      <c r="K54" s="5" t="str">
        <f>"$table-&gt;"&amp;[Type]&amp;[Name]&amp;[Arg2]&amp;[Method1]&amp;[Method2]&amp;[Method3]&amp;[Method4]&amp;[Method5]&amp;";"</f>
        <v>$table-&gt;foreign('group07')-&gt;references('id')-&gt;on('group_details')-&gt;onUpdate('cascade')-&gt;onDelete('set null');</v>
      </c>
    </row>
    <row r="55" spans="1:11">
      <c r="A55" s="5" t="s">
        <v>443</v>
      </c>
      <c r="B55" s="5" t="s">
        <v>541</v>
      </c>
      <c r="C55" s="5" t="str">
        <f>VLOOKUP([Field],Columns[],2,0)&amp;"("</f>
        <v>foreign(</v>
      </c>
      <c r="D55" s="5" t="str">
        <f>IF(VLOOKUP([Field],Columns[],3,0)&lt;&gt;"","'"&amp;VLOOKUP([Field],Columns[],3,0)&amp;"'","")</f>
        <v>'group08'</v>
      </c>
      <c r="E55" s="8" t="str">
        <f>IF(VLOOKUP([Field],Columns[],4,0)&lt;&gt;0,", "&amp;VLOOKUP([Field],Columns[],4,0)&amp;")",")")</f>
        <v>)</v>
      </c>
      <c r="F55" s="5" t="str">
        <f>IF(VLOOKUP([Field],Columns[],5,0)=0,"","-&gt;"&amp;VLOOKUP([Field],Columns[],5,0))</f>
        <v>-&gt;references('id')</v>
      </c>
      <c r="G55" s="5" t="str">
        <f>IF(VLOOKUP([Field],Columns[],6,0)=0,"","-&gt;"&amp;VLOOKUP([Field],Columns[],6,0))</f>
        <v>-&gt;on('group_details')</v>
      </c>
      <c r="H55" s="5" t="str">
        <f>IF(VLOOKUP([Field],Columns[],7,0)=0,"","-&gt;"&amp;VLOOKUP([Field],Columns[],7,0))</f>
        <v>-&gt;onUpdate('cascade')</v>
      </c>
      <c r="I55" s="5" t="str">
        <f>IF(VLOOKUP([Field],Columns[],8,0)=0,"","-&gt;"&amp;VLOOKUP([Field],Columns[],8,0))</f>
        <v>-&gt;onDelete('set null')</v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$table-&gt;foreign('group08')-&gt;references('id')-&gt;on('group_details')-&gt;onUpdate('cascade')-&gt;onDelete('set null');</v>
      </c>
    </row>
    <row r="56" spans="1:11">
      <c r="A56" s="5" t="s">
        <v>443</v>
      </c>
      <c r="B56" s="5" t="s">
        <v>542</v>
      </c>
      <c r="C56" s="5" t="str">
        <f>VLOOKUP([Field],Columns[],2,0)&amp;"("</f>
        <v>foreign(</v>
      </c>
      <c r="D56" s="5" t="str">
        <f>IF(VLOOKUP([Field],Columns[],3,0)&lt;&gt;"","'"&amp;VLOOKUP([Field],Columns[],3,0)&amp;"'","")</f>
        <v>'group09'</v>
      </c>
      <c r="E56" s="8" t="str">
        <f>IF(VLOOKUP([Field],Columns[],4,0)&lt;&gt;0,", "&amp;VLOOKUP([Field],Columns[],4,0)&amp;")",")")</f>
        <v>)</v>
      </c>
      <c r="F56" s="5" t="str">
        <f>IF(VLOOKUP([Field],Columns[],5,0)=0,"","-&gt;"&amp;VLOOKUP([Field],Columns[],5,0))</f>
        <v>-&gt;references('id')</v>
      </c>
      <c r="G56" s="5" t="str">
        <f>IF(VLOOKUP([Field],Columns[],6,0)=0,"","-&gt;"&amp;VLOOKUP([Field],Columns[],6,0))</f>
        <v>-&gt;on('group_details')</v>
      </c>
      <c r="H56" s="5" t="str">
        <f>IF(VLOOKUP([Field],Columns[],7,0)=0,"","-&gt;"&amp;VLOOKUP([Field],Columns[],7,0))</f>
        <v>-&gt;onUpdate('cascade')</v>
      </c>
      <c r="I56" s="5" t="str">
        <f>IF(VLOOKUP([Field],Columns[],8,0)=0,"","-&gt;"&amp;VLOOKUP([Field],Columns[],8,0))</f>
        <v>-&gt;onDelete('set null')</v>
      </c>
      <c r="J56" s="5" t="str">
        <f>IF(VLOOKUP([Field],Columns[],9,0)=0,"","-&gt;"&amp;VLOOKUP([Field],Columns[],9,0))</f>
        <v/>
      </c>
      <c r="K56" s="5" t="str">
        <f>"$table-&gt;"&amp;[Type]&amp;[Name]&amp;[Arg2]&amp;[Method1]&amp;[Method2]&amp;[Method3]&amp;[Method4]&amp;[Method5]&amp;";"</f>
        <v>$table-&gt;foreign('group09')-&gt;references('id')-&gt;on('group_details')-&gt;onUpdate('cascade')-&gt;onDelete('set null');</v>
      </c>
    </row>
    <row r="57" spans="1:11">
      <c r="A57" s="5" t="s">
        <v>443</v>
      </c>
      <c r="B57" s="5" t="s">
        <v>543</v>
      </c>
      <c r="C57" s="5" t="str">
        <f>VLOOKUP([Field],Columns[],2,0)&amp;"("</f>
        <v>foreign(</v>
      </c>
      <c r="D57" s="5" t="str">
        <f>IF(VLOOKUP([Field],Columns[],3,0)&lt;&gt;"","'"&amp;VLOOKUP([Field],Columns[],3,0)&amp;"'","")</f>
        <v>'group10'</v>
      </c>
      <c r="E57" s="8" t="str">
        <f>IF(VLOOKUP([Field],Columns[],4,0)&lt;&gt;0,", "&amp;VLOOKUP([Field],Columns[],4,0)&amp;")",")")</f>
        <v>)</v>
      </c>
      <c r="F57" s="5" t="str">
        <f>IF(VLOOKUP([Field],Columns[],5,0)=0,"","-&gt;"&amp;VLOOKUP([Field],Columns[],5,0))</f>
        <v>-&gt;references('id')</v>
      </c>
      <c r="G57" s="5" t="str">
        <f>IF(VLOOKUP([Field],Columns[],6,0)=0,"","-&gt;"&amp;VLOOKUP([Field],Columns[],6,0))</f>
        <v>-&gt;on('group_details')</v>
      </c>
      <c r="H57" s="5" t="str">
        <f>IF(VLOOKUP([Field],Columns[],7,0)=0,"","-&gt;"&amp;VLOOKUP([Field],Columns[],7,0))</f>
        <v>-&gt;onUpdate('cascade')</v>
      </c>
      <c r="I57" s="5" t="str">
        <f>IF(VLOOKUP([Field],Columns[],8,0)=0,"","-&gt;"&amp;VLOOKUP([Field],Columns[],8,0))</f>
        <v>-&gt;onDelete('set null')</v>
      </c>
      <c r="J57" s="5" t="str">
        <f>IF(VLOOKUP([Field],Columns[],9,0)=0,"","-&gt;"&amp;VLOOKUP([Field],Columns[],9,0))</f>
        <v/>
      </c>
      <c r="K57" s="5" t="str">
        <f>"$table-&gt;"&amp;[Type]&amp;[Name]&amp;[Arg2]&amp;[Method1]&amp;[Method2]&amp;[Method3]&amp;[Method4]&amp;[Method5]&amp;";"</f>
        <v>$table-&gt;foreign('group10')-&gt;references('id')-&gt;on('group_details')-&gt;onUpdate('cascade')-&gt;onDelete('set null');</v>
      </c>
    </row>
    <row r="58" spans="1:11">
      <c r="A58" s="5" t="s">
        <v>444</v>
      </c>
      <c r="B58" s="5" t="s">
        <v>21</v>
      </c>
      <c r="C58" s="5" t="str">
        <f>VLOOKUP([Field],Columns[],2,0)&amp;"("</f>
        <v>increments(</v>
      </c>
      <c r="D58" s="5" t="str">
        <f>IF(VLOOKUP([Field],Columns[],3,0)&lt;&gt;"","'"&amp;VLOOKUP([Field],Columns[],3,0)&amp;"'","")</f>
        <v>'id'</v>
      </c>
      <c r="E58" s="8" t="str">
        <f>IF(VLOOKUP([Field],Columns[],4,0)&lt;&gt;0,", "&amp;VLOOKUP([Field],Columns[],4,0)&amp;")",")")</f>
        <v>)</v>
      </c>
      <c r="F58" s="5" t="str">
        <f>IF(VLOOKUP([Field],Columns[],5,0)=0,"","-&gt;"&amp;VLOOKUP([Field],Columns[],5,0))</f>
        <v/>
      </c>
      <c r="G58" s="5" t="str">
        <f>IF(VLOOKUP([Field],Columns[],6,0)=0,"","-&gt;"&amp;VLOOKUP([Field],Columns[],6,0))</f>
        <v/>
      </c>
      <c r="H58" s="5" t="str">
        <f>IF(VLOOKUP([Field],Columns[],7,0)=0,"","-&gt;"&amp;VLOOKUP([Field],Columns[],7,0))</f>
        <v/>
      </c>
      <c r="I58" s="5" t="str">
        <f>IF(VLOOKUP([Field],Columns[],8,0)=0,"","-&gt;"&amp;VLOOKUP([Field],Columns[],8,0))</f>
        <v/>
      </c>
      <c r="J58" s="5" t="str">
        <f>IF(VLOOKUP([Field],Columns[],9,0)=0,"","-&gt;"&amp;VLOOKUP([Field],Columns[],9,0))</f>
        <v/>
      </c>
      <c r="K58" s="5" t="str">
        <f>"$table-&gt;"&amp;[Type]&amp;[Name]&amp;[Arg2]&amp;[Method1]&amp;[Method2]&amp;[Method3]&amp;[Method4]&amp;[Method5]&amp;";"</f>
        <v>$table-&gt;increments('id');</v>
      </c>
    </row>
    <row r="59" spans="1:11">
      <c r="A59" s="5" t="s">
        <v>444</v>
      </c>
      <c r="B59" s="5" t="s">
        <v>455</v>
      </c>
      <c r="C59" s="5" t="str">
        <f>VLOOKUP([Field],Columns[],2,0)&amp;"("</f>
        <v>string(</v>
      </c>
      <c r="D59" s="5" t="str">
        <f>IF(VLOOKUP([Field],Columns[],3,0)&lt;&gt;"","'"&amp;VLOOKUP([Field],Columns[],3,0)&amp;"'","")</f>
        <v>'name'</v>
      </c>
      <c r="E59" s="8" t="str">
        <f>IF(VLOOKUP([Field],Columns[],4,0)&lt;&gt;0,", "&amp;VLOOKUP([Field],Columns[],4,0)&amp;")",")")</f>
        <v>, 64)</v>
      </c>
      <c r="F59" s="5" t="str">
        <f>IF(VLOOKUP([Field],Columns[],5,0)=0,"","-&gt;"&amp;VLOOKUP([Field],Columns[],5,0))</f>
        <v>-&gt;nullable()</v>
      </c>
      <c r="G59" s="5" t="str">
        <f>IF(VLOOKUP([Field],Columns[],6,0)=0,"","-&gt;"&amp;VLOOKUP([Field],Columns[],6,0))</f>
        <v/>
      </c>
      <c r="H59" s="5" t="str">
        <f>IF(VLOOKUP([Field],Columns[],7,0)=0,"","-&gt;"&amp;VLOOKUP([Field],Columns[],7,0))</f>
        <v/>
      </c>
      <c r="I59" s="5" t="str">
        <f>IF(VLOOKUP([Field],Columns[],8,0)=0,"","-&gt;"&amp;VLOOKUP([Field],Columns[],8,0))</f>
        <v/>
      </c>
      <c r="J59" s="5" t="str">
        <f>IF(VLOOKUP([Field],Columns[],9,0)=0,"","-&gt;"&amp;VLOOKUP([Field],Columns[],9,0))</f>
        <v/>
      </c>
      <c r="K59" s="5" t="str">
        <f>"$table-&gt;"&amp;[Type]&amp;[Name]&amp;[Arg2]&amp;[Method1]&amp;[Method2]&amp;[Method3]&amp;[Method4]&amp;[Method5]&amp;";"</f>
        <v>$table-&gt;string('name', 64)-&gt;nullable();</v>
      </c>
    </row>
    <row r="60" spans="1:11">
      <c r="A60" s="5" t="s">
        <v>444</v>
      </c>
      <c r="B60" s="5" t="s">
        <v>468</v>
      </c>
      <c r="C60" s="5" t="str">
        <f>VLOOKUP([Field],Columns[],2,0)&amp;"("</f>
        <v>unsignedInteger(</v>
      </c>
      <c r="D60" s="5" t="str">
        <f>IF(VLOOKUP([Field],Columns[],3,0)&lt;&gt;"","'"&amp;VLOOKUP([Field],Columns[],3,0)&amp;"'","")</f>
        <v>'product'</v>
      </c>
      <c r="E60" s="8" t="str">
        <f>IF(VLOOKUP([Field],Columns[],4,0)&lt;&gt;0,", "&amp;VLOOKUP([Field],Columns[],4,0)&amp;")",")")</f>
        <v>)</v>
      </c>
      <c r="F60" s="5" t="str">
        <f>IF(VLOOKUP([Field],Columns[],5,0)=0,"","-&gt;"&amp;VLOOKUP([Field],Columns[],5,0))</f>
        <v>-&gt;nullable()</v>
      </c>
      <c r="G60" s="5" t="str">
        <f>IF(VLOOKUP([Field],Columns[],6,0)=0,"","-&gt;"&amp;VLOOKUP([Field],Columns[],6,0))</f>
        <v>-&gt;index()</v>
      </c>
      <c r="H60" s="5" t="str">
        <f>IF(VLOOKUP([Field],Columns[],7,0)=0,"","-&gt;"&amp;VLOOKUP([Field],Columns[],7,0))</f>
        <v/>
      </c>
      <c r="I60" s="5" t="str">
        <f>IF(VLOOKUP([Field],Columns[],8,0)=0,"","-&gt;"&amp;VLOOKUP([Field],Columns[],8,0))</f>
        <v/>
      </c>
      <c r="J60" s="5" t="str">
        <f>IF(VLOOKUP([Field],Columns[],9,0)=0,"","-&gt;"&amp;VLOOKUP([Field],Columns[],9,0))</f>
        <v/>
      </c>
      <c r="K60" s="5" t="str">
        <f>"$table-&gt;"&amp;[Type]&amp;[Name]&amp;[Arg2]&amp;[Method1]&amp;[Method2]&amp;[Method3]&amp;[Method4]&amp;[Method5]&amp;";"</f>
        <v>$table-&gt;unsignedInteger('product')-&gt;nullable()-&gt;index();</v>
      </c>
    </row>
    <row r="61" spans="1:11" s="20" customFormat="1">
      <c r="A61" s="5" t="s">
        <v>444</v>
      </c>
      <c r="B61" s="5" t="s">
        <v>469</v>
      </c>
      <c r="C61" s="5" t="str">
        <f>VLOOKUP([Field],Columns[],2,0)&amp;"("</f>
        <v>string(</v>
      </c>
      <c r="D61" s="5" t="str">
        <f>IF(VLOOKUP([Field],Columns[],3,0)&lt;&gt;"","'"&amp;VLOOKUP([Field],Columns[],3,0)&amp;"'","")</f>
        <v>'image'</v>
      </c>
      <c r="E61" s="8" t="str">
        <f>IF(VLOOKUP([Field],Columns[],4,0)&lt;&gt;0,", "&amp;VLOOKUP([Field],Columns[],4,0)&amp;")",")")</f>
        <v>, 128)</v>
      </c>
      <c r="F61" s="5" t="str">
        <f>IF(VLOOKUP([Field],Columns[],5,0)=0,"","-&gt;"&amp;VLOOKUP([Field],Columns[],5,0))</f>
        <v>-&gt;nullable()</v>
      </c>
      <c r="G61" s="5" t="str">
        <f>IF(VLOOKUP([Field],Columns[],6,0)=0,"","-&gt;"&amp;VLOOKUP([Field],Columns[],6,0))</f>
        <v/>
      </c>
      <c r="H61" s="5" t="str">
        <f>IF(VLOOKUP([Field],Columns[],7,0)=0,"","-&gt;"&amp;VLOOKUP([Field],Columns[],7,0))</f>
        <v/>
      </c>
      <c r="I61" s="5" t="str">
        <f>IF(VLOOKUP([Field],Columns[],8,0)=0,"","-&gt;"&amp;VLOOKUP([Field],Columns[],8,0))</f>
        <v/>
      </c>
      <c r="J61" s="5" t="str">
        <f>IF(VLOOKUP([Field],Columns[],9,0)=0,"","-&gt;"&amp;VLOOKUP([Field],Columns[],9,0))</f>
        <v/>
      </c>
      <c r="K61" s="5" t="str">
        <f>"$table-&gt;"&amp;[Type]&amp;[Name]&amp;[Arg2]&amp;[Method1]&amp;[Method2]&amp;[Method3]&amp;[Method4]&amp;[Method5]&amp;";"</f>
        <v>$table-&gt;string('image', 128)-&gt;nullable();</v>
      </c>
    </row>
    <row r="62" spans="1:11">
      <c r="A62" s="5" t="s">
        <v>444</v>
      </c>
      <c r="B62" s="5" t="s">
        <v>470</v>
      </c>
      <c r="C62" s="5" t="str">
        <f>VLOOKUP([Field],Columns[],2,0)&amp;"("</f>
        <v>enum(</v>
      </c>
      <c r="D62" s="5" t="str">
        <f>IF(VLOOKUP([Field],Columns[],3,0)&lt;&gt;"","'"&amp;VLOOKUP([Field],Columns[],3,0)&amp;"'","")</f>
        <v>'default'</v>
      </c>
      <c r="E62" s="8" t="str">
        <f>IF(VLOOKUP([Field],Columns[],4,0)&lt;&gt;0,", "&amp;VLOOKUP([Field],Columns[],4,0)&amp;")",")")</f>
        <v>, ['Yes','No'])</v>
      </c>
      <c r="F62" s="5" t="str">
        <f>IF(VLOOKUP([Field],Columns[],5,0)=0,"","-&gt;"&amp;VLOOKUP([Field],Columns[],5,0))</f>
        <v>-&gt;default('Yes')</v>
      </c>
      <c r="G62" s="5" t="str">
        <f>IF(VLOOKUP([Field],Columns[],6,0)=0,"","-&gt;"&amp;VLOOKUP([Field],Columns[],6,0))</f>
        <v>-&gt;index()</v>
      </c>
      <c r="H62" s="5" t="str">
        <f>IF(VLOOKUP([Field],Columns[],7,0)=0,"","-&gt;"&amp;VLOOKUP([Field],Columns[],7,0))</f>
        <v/>
      </c>
      <c r="I62" s="5" t="str">
        <f>IF(VLOOKUP([Field],Columns[],8,0)=0,"","-&gt;"&amp;VLOOKUP([Field],Columns[],8,0))</f>
        <v/>
      </c>
      <c r="J62" s="5" t="str">
        <f>IF(VLOOKUP([Field],Columns[],9,0)=0,"","-&gt;"&amp;VLOOKUP([Field],Columns[],9,0))</f>
        <v/>
      </c>
      <c r="K62" s="5" t="str">
        <f>"$table-&gt;"&amp;[Type]&amp;[Name]&amp;[Arg2]&amp;[Method1]&amp;[Method2]&amp;[Method3]&amp;[Method4]&amp;[Method5]&amp;";"</f>
        <v>$table-&gt;enum('default', ['Yes','No'])-&gt;default('Yes')-&gt;index();</v>
      </c>
    </row>
    <row r="63" spans="1:11">
      <c r="A63" s="5" t="s">
        <v>444</v>
      </c>
      <c r="B63" s="5" t="s">
        <v>454</v>
      </c>
      <c r="C63" s="5" t="str">
        <f>VLOOKUP([Field],Columns[],2,0)&amp;"("</f>
        <v>enum(</v>
      </c>
      <c r="D63" s="5" t="str">
        <f>IF(VLOOKUP([Field],Columns[],3,0)&lt;&gt;"","'"&amp;VLOOKUP([Field],Columns[],3,0)&amp;"'","")</f>
        <v>'status'</v>
      </c>
      <c r="E63" s="8" t="str">
        <f>IF(VLOOKUP([Field],Columns[],4,0)&lt;&gt;0,", "&amp;VLOOKUP([Field],Columns[],4,0)&amp;")",")")</f>
        <v>, ['Active','Inactive'])</v>
      </c>
      <c r="F63" s="5" t="str">
        <f>IF(VLOOKUP([Field],Columns[],5,0)=0,"","-&gt;"&amp;VLOOKUP([Field],Columns[],5,0))</f>
        <v>-&gt;default('Active')</v>
      </c>
      <c r="G63" s="5" t="str">
        <f>IF(VLOOKUP([Field],Columns[],6,0)=0,"","-&gt;"&amp;VLOOKUP([Field],Columns[],6,0))</f>
        <v>-&gt;index()</v>
      </c>
      <c r="H63" s="5" t="str">
        <f>IF(VLOOKUP([Field],Columns[],7,0)=0,"","-&gt;"&amp;VLOOKUP([Field],Columns[],7,0))</f>
        <v/>
      </c>
      <c r="I63" s="5" t="str">
        <f>IF(VLOOKUP([Field],Columns[],8,0)=0,"","-&gt;"&amp;VLOOKUP([Field],Columns[],8,0))</f>
        <v/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>
      <c r="A64" s="5" t="s">
        <v>444</v>
      </c>
      <c r="B64" s="5" t="s">
        <v>519</v>
      </c>
      <c r="C64" s="5" t="str">
        <f>VLOOKUP([Field],Columns[],2,0)&amp;"("</f>
        <v>audit(</v>
      </c>
      <c r="D64" s="5" t="str">
        <f>IF(VLOOKUP([Field],Columns[],3,0)&lt;&gt;"","'"&amp;VLOOKUP([Field],Columns[],3,0)&amp;"'","")</f>
        <v/>
      </c>
      <c r="E64" s="8" t="str">
        <f>IF(VLOOKUP([Field],Columns[],4,0)&lt;&gt;0,", "&amp;VLOOKUP([Field],Columns[],4,0)&amp;")",")")</f>
        <v>)</v>
      </c>
      <c r="F64" s="5" t="str">
        <f>IF(VLOOKUP([Field],Columns[],5,0)=0,"","-&gt;"&amp;VLOOKUP([Field],Columns[],5,0))</f>
        <v/>
      </c>
      <c r="G64" s="5" t="str">
        <f>IF(VLOOKUP([Field],Columns[],6,0)=0,"","-&gt;"&amp;VLOOKUP([Field],Columns[],6,0))</f>
        <v/>
      </c>
      <c r="H64" s="5" t="str">
        <f>IF(VLOOKUP([Field],Columns[],7,0)=0,"","-&gt;"&amp;VLOOKUP([Field],Columns[],7,0))</f>
        <v/>
      </c>
      <c r="I64" s="5" t="str">
        <f>IF(VLOOKUP([Field],Columns[],8,0)=0,"","-&gt;"&amp;VLOOKUP([Field],Columns[],8,0))</f>
        <v/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$table-&gt;audit();</v>
      </c>
    </row>
    <row r="65" spans="1:11">
      <c r="A65" s="5" t="s">
        <v>444</v>
      </c>
      <c r="B65" s="5" t="s">
        <v>471</v>
      </c>
      <c r="C65" s="5" t="str">
        <f>VLOOKUP([Field],Columns[],2,0)&amp;"("</f>
        <v>foreign(</v>
      </c>
      <c r="D65" s="5" t="str">
        <f>IF(VLOOKUP([Field],Columns[],3,0)&lt;&gt;"","'"&amp;VLOOKUP([Field],Columns[],3,0)&amp;"'","")</f>
        <v>'product'</v>
      </c>
      <c r="E65" s="8" t="str">
        <f>IF(VLOOKUP([Field],Columns[],4,0)&lt;&gt;0,", "&amp;VLOOKUP([Field],Columns[],4,0)&amp;")",")")</f>
        <v>)</v>
      </c>
      <c r="F65" s="5" t="str">
        <f>IF(VLOOKUP([Field],Columns[],5,0)=0,"","-&gt;"&amp;VLOOKUP([Field],Columns[],5,0))</f>
        <v>-&gt;references('id')</v>
      </c>
      <c r="G65" s="5" t="str">
        <f>IF(VLOOKUP([Field],Columns[],6,0)=0,"","-&gt;"&amp;VLOOKUP([Field],Columns[],6,0))</f>
        <v>-&gt;on('products')</v>
      </c>
      <c r="H65" s="5" t="str">
        <f>IF(VLOOKUP([Field],Columns[],7,0)=0,"","-&gt;"&amp;VLOOKUP([Field],Columns[],7,0))</f>
        <v>-&gt;onUpdate('cascade')</v>
      </c>
      <c r="I65" s="5" t="str">
        <f>IF(VLOOKUP([Field],Columns[],8,0)=0,"","-&gt;"&amp;VLOOKUP([Field],Columns[],8,0))</f>
        <v>-&gt;onDelete('cascade')</v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66" spans="1:11">
      <c r="A66" s="5" t="s">
        <v>445</v>
      </c>
      <c r="B66" s="5" t="s">
        <v>21</v>
      </c>
      <c r="C66" s="5" t="str">
        <f>VLOOKUP([Field],Columns[],2,0)&amp;"("</f>
        <v>increments(</v>
      </c>
      <c r="D66" s="5" t="str">
        <f>IF(VLOOKUP([Field],Columns[],3,0)&lt;&gt;"","'"&amp;VLOOKUP([Field],Columns[],3,0)&amp;"'","")</f>
        <v>'id'</v>
      </c>
      <c r="E66" s="8" t="str">
        <f>IF(VLOOKUP([Field],Columns[],4,0)&lt;&gt;0,", "&amp;VLOOKUP([Field],Columns[],4,0)&amp;")",")")</f>
        <v>)</v>
      </c>
      <c r="F66" s="5" t="str">
        <f>IF(VLOOKUP([Field],Columns[],5,0)=0,"","-&gt;"&amp;VLOOKUP([Field],Columns[],5,0))</f>
        <v/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$table-&gt;increments('id');</v>
      </c>
    </row>
    <row r="67" spans="1:11">
      <c r="A67" s="5" t="s">
        <v>445</v>
      </c>
      <c r="B67" s="5" t="s">
        <v>26</v>
      </c>
      <c r="C67" s="5" t="str">
        <f>VLOOKUP([Field],Columns[],2,0)&amp;"("</f>
        <v>string(</v>
      </c>
      <c r="D67" s="5" t="str">
        <f>IF(VLOOKUP([Field],Columns[],3,0)&lt;&gt;"","'"&amp;VLOOKUP([Field],Columns[],3,0)&amp;"'","")</f>
        <v>'name'</v>
      </c>
      <c r="E67" s="8" t="str">
        <f>IF(VLOOKUP([Field],Columns[],4,0)&lt;&gt;0,", "&amp;VLOOKUP([Field],Columns[],4,0)&amp;")",")")</f>
        <v>, 64)</v>
      </c>
      <c r="F67" s="5" t="str">
        <f>IF(VLOOKUP([Field],Columns[],5,0)=0,"","-&gt;"&amp;VLOOKUP([Field],Columns[],5,0))</f>
        <v>-&gt;index()</v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$table-&gt;string('name', 64)-&gt;index();</v>
      </c>
    </row>
    <row r="68" spans="1:11">
      <c r="A68" s="5" t="s">
        <v>445</v>
      </c>
      <c r="B68" s="5" t="s">
        <v>101</v>
      </c>
      <c r="C68" s="5" t="str">
        <f>VLOOKUP([Field],Columns[],2,0)&amp;"("</f>
        <v>string(</v>
      </c>
      <c r="D68" s="5" t="str">
        <f>IF(VLOOKUP([Field],Columns[],3,0)&lt;&gt;"","'"&amp;VLOOKUP([Field],Columns[],3,0)&amp;"'","")</f>
        <v>'email'</v>
      </c>
      <c r="E68" s="8" t="str">
        <f>IF(VLOOKUP([Field],Columns[],4,0)&lt;&gt;0,", "&amp;VLOOKUP([Field],Columns[],4,0)&amp;")",")")</f>
        <v>, 256)</v>
      </c>
      <c r="F68" s="5" t="str">
        <f>IF(VLOOKUP([Field],Columns[],5,0)=0,"","-&gt;"&amp;VLOOKUP([Field],Columns[],5,0))</f>
        <v>-&gt;nullable()</v>
      </c>
      <c r="G68" s="5" t="str">
        <f>IF(VLOOKUP([Field],Columns[],6,0)=0,"","-&gt;"&amp;VLOOKUP([Field],Columns[],6,0))</f>
        <v/>
      </c>
      <c r="H68" s="5" t="str">
        <f>IF(VLOOKUP([Field],Columns[],7,0)=0,"","-&gt;"&amp;VLOOKUP([Field],Columns[],7,0))</f>
        <v/>
      </c>
      <c r="I68" s="5" t="str">
        <f>IF(VLOOKUP([Field],Columns[],8,0)=0,"","-&gt;"&amp;VLOOKUP([Field],Columns[],8,0))</f>
        <v/>
      </c>
      <c r="J68" s="5" t="str">
        <f>IF(VLOOKUP([Field],Columns[],9,0)=0,"","-&gt;"&amp;VLOOKUP([Field],Columns[],9,0))</f>
        <v/>
      </c>
      <c r="K68" s="5" t="str">
        <f>"$table-&gt;"&amp;[Type]&amp;[Name]&amp;[Arg2]&amp;[Method1]&amp;[Method2]&amp;[Method3]&amp;[Method4]&amp;[Method5]&amp;";"</f>
        <v>$table-&gt;string('email', 256)-&gt;nullable();</v>
      </c>
    </row>
    <row r="69" spans="1:11">
      <c r="A69" s="5" t="s">
        <v>445</v>
      </c>
      <c r="B69" s="5" t="s">
        <v>472</v>
      </c>
      <c r="C69" s="5" t="str">
        <f>VLOOKUP([Field],Columns[],2,0)&amp;"("</f>
        <v>string(</v>
      </c>
      <c r="D69" s="5" t="str">
        <f>IF(VLOOKUP([Field],Columns[],3,0)&lt;&gt;"","'"&amp;VLOOKUP([Field],Columns[],3,0)&amp;"'","")</f>
        <v>'number'</v>
      </c>
      <c r="E69" s="8" t="str">
        <f>IF(VLOOKUP([Field],Columns[],4,0)&lt;&gt;0,", "&amp;VLOOKUP([Field],Columns[],4,0)&amp;")",")")</f>
        <v>, 64)</v>
      </c>
      <c r="F69" s="5" t="str">
        <f>IF(VLOOKUP([Field],Columns[],5,0)=0,"","-&gt;"&amp;VLOOKUP([Field],Columns[],5,0))</f>
        <v>-&gt;nullable()</v>
      </c>
      <c r="G69" s="5" t="str">
        <f>IF(VLOOKUP([Field],Columns[],6,0)=0,"","-&gt;"&amp;VLOOKUP([Field],Columns[],6,0))</f>
        <v/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$table-&gt;string('number', 64)-&gt;nullable();</v>
      </c>
    </row>
    <row r="70" spans="1:11">
      <c r="A70" s="5" t="s">
        <v>445</v>
      </c>
      <c r="B70" s="5" t="s">
        <v>519</v>
      </c>
      <c r="C70" s="5" t="str">
        <f>VLOOKUP([Field],Columns[],2,0)&amp;"("</f>
        <v>audit(</v>
      </c>
      <c r="D70" s="5" t="str">
        <f>IF(VLOOKUP([Field],Columns[],3,0)&lt;&gt;"","'"&amp;VLOOKUP([Field],Columns[],3,0)&amp;"'","")</f>
        <v/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/>
      </c>
      <c r="G70" s="5" t="str">
        <f>IF(VLOOKUP([Field],Columns[],6,0)=0,"","-&gt;"&amp;VLOOKUP([Field],Columns[],6,0))</f>
        <v/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$table-&gt;audit();</v>
      </c>
    </row>
    <row r="71" spans="1:11">
      <c r="A71" s="5" t="s">
        <v>446</v>
      </c>
      <c r="B71" s="5" t="s">
        <v>21</v>
      </c>
      <c r="C71" s="5" t="str">
        <f>VLOOKUP([Field],Columns[],2,0)&amp;"("</f>
        <v>increments(</v>
      </c>
      <c r="D71" s="5" t="str">
        <f>IF(VLOOKUP([Field],Columns[],3,0)&lt;&gt;"","'"&amp;VLOOKUP([Field],Columns[],3,0)&amp;"'","")</f>
        <v>'id'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/>
      </c>
      <c r="G71" s="5" t="str">
        <f>IF(VLOOKUP([Field],Columns[],6,0)=0,"","-&gt;"&amp;VLOOKUP([Field],Columns[],6,0))</f>
        <v/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$table-&gt;increments('id');</v>
      </c>
    </row>
    <row r="72" spans="1:11">
      <c r="A72" s="5" t="s">
        <v>446</v>
      </c>
      <c r="B72" s="5" t="s">
        <v>26</v>
      </c>
      <c r="C72" s="5" t="str">
        <f>VLOOKUP([Field],Columns[],2,0)&amp;"("</f>
        <v>string(</v>
      </c>
      <c r="D72" s="5" t="str">
        <f>IF(VLOOKUP([Field],Columns[],3,0)&lt;&gt;"","'"&amp;VLOOKUP([Field],Columns[],3,0)&amp;"'","")</f>
        <v>'name'</v>
      </c>
      <c r="E72" s="8" t="str">
        <f>IF(VLOOKUP([Field],Columns[],4,0)&lt;&gt;0,", "&amp;VLOOKUP([Field],Columns[],4,0)&amp;")",")")</f>
        <v>, 64)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/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$table-&gt;string('name', 64)-&gt;index();</v>
      </c>
    </row>
    <row r="73" spans="1:11">
      <c r="A73" s="5" t="s">
        <v>446</v>
      </c>
      <c r="B73" s="5" t="s">
        <v>28</v>
      </c>
      <c r="C73" s="5" t="str">
        <f>VLOOKUP([Field],Columns[],2,0)&amp;"("</f>
        <v>string(</v>
      </c>
      <c r="D73" s="5" t="str">
        <f>IF(VLOOKUP([Field],Columns[],3,0)&lt;&gt;"","'"&amp;VLOOKUP([Field],Columns[],3,0)&amp;"'","")</f>
        <v>'description'</v>
      </c>
      <c r="E73" s="8" t="str">
        <f>IF(VLOOKUP([Field],Columns[],4,0)&lt;&gt;0,", "&amp;VLOOKUP([Field],Columns[],4,0)&amp;")",")")</f>
        <v>, 1024)</v>
      </c>
      <c r="F73" s="5" t="str">
        <f>IF(VLOOKUP([Field],Columns[],5,0)=0,"","-&gt;"&amp;VLOOKUP([Field],Columns[],5,0))</f>
        <v>-&gt;nullable()</v>
      </c>
      <c r="G73" s="5" t="str">
        <f>IF(VLOOKUP([Field],Columns[],6,0)=0,"","-&gt;"&amp;VLOOKUP([Field],Columns[],6,0))</f>
        <v/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$table-&gt;string('description', 1024)-&gt;nullable();</v>
      </c>
    </row>
    <row r="74" spans="1:11">
      <c r="A74" s="5" t="s">
        <v>446</v>
      </c>
      <c r="B74" s="5" t="s">
        <v>473</v>
      </c>
      <c r="C74" s="5" t="str">
        <f>VLOOKUP([Field],Columns[],2,0)&amp;"("</f>
        <v>unsignedInteger(</v>
      </c>
      <c r="D74" s="5" t="str">
        <f>IF(VLOOKUP([Field],Columns[],3,0)&lt;&gt;"","'"&amp;VLOOKUP([Field],Columns[],3,0)&amp;"'","")</f>
        <v>'author'</v>
      </c>
      <c r="E74" s="8" t="str">
        <f>IF(VLOOKUP([Field],Columns[],4,0)&lt;&gt;0,", "&amp;VLOOKUP([Field],Columns[],4,0)&amp;")",")")</f>
        <v>)</v>
      </c>
      <c r="F74" s="5" t="str">
        <f>IF(VLOOKUP([Field],Columns[],5,0)=0,"","-&gt;"&amp;VLOOKUP([Field],Columns[],5,0))</f>
        <v>-&gt;nullable()</v>
      </c>
      <c r="G74" s="5" t="str">
        <f>IF(VLOOKUP([Field],Columns[],6,0)=0,"","-&gt;"&amp;VLOOKUP([Field],Columns[],6,0))</f>
        <v>-&gt;index()</v>
      </c>
      <c r="H74" s="5" t="str">
        <f>IF(VLOOKUP([Field],Columns[],7,0)=0,"","-&gt;"&amp;VLOOKUP([Field],Columns[],7,0))</f>
        <v/>
      </c>
      <c r="I74" s="5" t="str">
        <f>IF(VLOOKUP([Field],Columns[],8,0)=0,"","-&gt;"&amp;VLOOKUP([Field],Columns[],8,0))</f>
        <v/>
      </c>
      <c r="J74" s="5" t="str">
        <f>IF(VLOOKUP([Field],Columns[],9,0)=0,"","-&gt;"&amp;VLOOKUP([Field],Columns[],9,0))</f>
        <v/>
      </c>
      <c r="K74" s="5" t="str">
        <f>"$table-&gt;"&amp;[Type]&amp;[Name]&amp;[Arg2]&amp;[Method1]&amp;[Method2]&amp;[Method3]&amp;[Method4]&amp;[Method5]&amp;";"</f>
        <v>$table-&gt;unsignedInteger('author')-&gt;nullable()-&gt;index();</v>
      </c>
    </row>
    <row r="75" spans="1:11">
      <c r="A75" s="5" t="s">
        <v>446</v>
      </c>
      <c r="B75" s="5" t="s">
        <v>454</v>
      </c>
      <c r="C75" s="5" t="str">
        <f>VLOOKUP([Field],Columns[],2,0)&amp;"("</f>
        <v>enum(</v>
      </c>
      <c r="D75" s="5" t="str">
        <f>IF(VLOOKUP([Field],Columns[],3,0)&lt;&gt;"","'"&amp;VLOOKUP([Field],Columns[],3,0)&amp;"'","")</f>
        <v>'status'</v>
      </c>
      <c r="E75" s="8" t="str">
        <f>IF(VLOOKUP([Field],Columns[],4,0)&lt;&gt;0,", "&amp;VLOOKUP([Field],Columns[],4,0)&amp;")",")")</f>
        <v>, ['Active','Inactive'])</v>
      </c>
      <c r="F75" s="5" t="str">
        <f>IF(VLOOKUP([Field],Columns[],5,0)=0,"","-&gt;"&amp;VLOOKUP([Field],Columns[],5,0))</f>
        <v>-&gt;default('Active')</v>
      </c>
      <c r="G75" s="5" t="str">
        <f>IF(VLOOKUP([Field],Columns[],6,0)=0,"","-&gt;"&amp;VLOOKUP([Field],Columns[],6,0))</f>
        <v>-&gt;index()</v>
      </c>
      <c r="H75" s="5" t="str">
        <f>IF(VLOOKUP([Field],Columns[],7,0)=0,"","-&gt;"&amp;VLOOKUP([Field],Columns[],7,0))</f>
        <v/>
      </c>
      <c r="I75" s="5" t="str">
        <f>IF(VLOOKUP([Field],Columns[],8,0)=0,"","-&gt;"&amp;VLOOKUP([Field],Columns[],8,0))</f>
        <v/>
      </c>
      <c r="J75" s="5" t="str">
        <f>IF(VLOOKUP([Field],Columns[],9,0)=0,"","-&gt;"&amp;VLOOKUP([Field],Columns[],9,0))</f>
        <v/>
      </c>
      <c r="K7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>
      <c r="A76" s="5" t="s">
        <v>446</v>
      </c>
      <c r="B76" s="5" t="s">
        <v>519</v>
      </c>
      <c r="C76" s="5" t="str">
        <f>VLOOKUP([Field],Columns[],2,0)&amp;"("</f>
        <v>audit(</v>
      </c>
      <c r="D76" s="5" t="str">
        <f>IF(VLOOKUP([Field],Columns[],3,0)&lt;&gt;"","'"&amp;VLOOKUP([Field],Columns[],3,0)&amp;"'","")</f>
        <v/>
      </c>
      <c r="E76" s="8" t="str">
        <f>IF(VLOOKUP([Field],Columns[],4,0)&lt;&gt;0,", "&amp;VLOOKUP([Field],Columns[],4,0)&amp;")",")")</f>
        <v>)</v>
      </c>
      <c r="F76" s="5" t="str">
        <f>IF(VLOOKUP([Field],Columns[],5,0)=0,"","-&gt;"&amp;VLOOKUP([Field],Columns[],5,0))</f>
        <v/>
      </c>
      <c r="G76" s="5" t="str">
        <f>IF(VLOOKUP([Field],Columns[],6,0)=0,"","-&gt;"&amp;VLOOKUP([Field],Columns[],6,0))</f>
        <v/>
      </c>
      <c r="H76" s="5" t="str">
        <f>IF(VLOOKUP([Field],Columns[],7,0)=0,"","-&gt;"&amp;VLOOKUP([Field],Columns[],7,0))</f>
        <v/>
      </c>
      <c r="I76" s="5" t="str">
        <f>IF(VLOOKUP([Field],Columns[],8,0)=0,"","-&gt;"&amp;VLOOKUP([Field],Columns[],8,0))</f>
        <v/>
      </c>
      <c r="J76" s="5" t="str">
        <f>IF(VLOOKUP([Field],Columns[],9,0)=0,"","-&gt;"&amp;VLOOKUP([Field],Columns[],9,0))</f>
        <v/>
      </c>
      <c r="K76" s="5" t="str">
        <f>"$table-&gt;"&amp;[Type]&amp;[Name]&amp;[Arg2]&amp;[Method1]&amp;[Method2]&amp;[Method3]&amp;[Method4]&amp;[Method5]&amp;";"</f>
        <v>$table-&gt;audit();</v>
      </c>
    </row>
    <row r="77" spans="1:11">
      <c r="A77" s="5" t="s">
        <v>446</v>
      </c>
      <c r="B77" s="5" t="s">
        <v>474</v>
      </c>
      <c r="C77" s="5" t="str">
        <f>VLOOKUP([Field],Columns[],2,0)&amp;"("</f>
        <v>foreign(</v>
      </c>
      <c r="D77" s="5" t="str">
        <f>IF(VLOOKUP([Field],Columns[],3,0)&lt;&gt;"","'"&amp;VLOOKUP([Field],Columns[],3,0)&amp;"'","")</f>
        <v>'author'</v>
      </c>
      <c r="E77" s="8" t="str">
        <f>IF(VLOOKUP([Field],Columns[],4,0)&lt;&gt;0,", "&amp;VLOOKUP([Field],Columns[],4,0)&amp;")",")")</f>
        <v>)</v>
      </c>
      <c r="F77" s="5" t="str">
        <f>IF(VLOOKUP([Field],Columns[],5,0)=0,"","-&gt;"&amp;VLOOKUP([Field],Columns[],5,0))</f>
        <v>-&gt;references('id')</v>
      </c>
      <c r="G77" s="5" t="str">
        <f>IF(VLOOKUP([Field],Columns[],6,0)=0,"","-&gt;"&amp;VLOOKUP([Field],Columns[],6,0))</f>
        <v>-&gt;on('visitors')</v>
      </c>
      <c r="H77" s="5" t="str">
        <f>IF(VLOOKUP([Field],Columns[],7,0)=0,"","-&gt;"&amp;VLOOKUP([Field],Columns[],7,0))</f>
        <v>-&gt;onUpdate('cascade')</v>
      </c>
      <c r="I77" s="5" t="str">
        <f>IF(VLOOKUP([Field],Columns[],8,0)=0,"","-&gt;"&amp;VLOOKUP([Field],Columns[],8,0))</f>
        <v>-&gt;onDelete('set null')</v>
      </c>
      <c r="J77" s="5" t="str">
        <f>IF(VLOOKUP([Field],Columns[],9,0)=0,"","-&gt;"&amp;VLOOKUP([Field],Columns[],9,0))</f>
        <v/>
      </c>
      <c r="K77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8" spans="1:11">
      <c r="A78" s="5" t="s">
        <v>448</v>
      </c>
      <c r="B78" s="5" t="s">
        <v>21</v>
      </c>
      <c r="C78" s="5" t="str">
        <f>VLOOKUP([Field],Columns[],2,0)&amp;"("</f>
        <v>increments(</v>
      </c>
      <c r="D78" s="5" t="str">
        <f>IF(VLOOKUP([Field],Columns[],3,0)&lt;&gt;"","'"&amp;VLOOKUP([Field],Columns[],3,0)&amp;"'","")</f>
        <v>'id'</v>
      </c>
      <c r="E78" s="8" t="str">
        <f>IF(VLOOKUP([Field],Columns[],4,0)&lt;&gt;0,", "&amp;VLOOKUP([Field],Columns[],4,0)&amp;")",")")</f>
        <v>)</v>
      </c>
      <c r="F78" s="5" t="str">
        <f>IF(VLOOKUP([Field],Columns[],5,0)=0,"","-&gt;"&amp;VLOOKUP([Field],Columns[],5,0))</f>
        <v/>
      </c>
      <c r="G78" s="5" t="str">
        <f>IF(VLOOKUP([Field],Columns[],6,0)=0,"","-&gt;"&amp;VLOOKUP([Field],Columns[],6,0))</f>
        <v/>
      </c>
      <c r="H78" s="5" t="str">
        <f>IF(VLOOKUP([Field],Columns[],7,0)=0,"","-&gt;"&amp;VLOOKUP([Field],Columns[],7,0))</f>
        <v/>
      </c>
      <c r="I78" s="5" t="str">
        <f>IF(VLOOKUP([Field],Columns[],8,0)=0,"","-&gt;"&amp;VLOOKUP([Field],Columns[],8,0))</f>
        <v/>
      </c>
      <c r="J78" s="5" t="str">
        <f>IF(VLOOKUP([Field],Columns[],9,0)=0,"","-&gt;"&amp;VLOOKUP([Field],Columns[],9,0))</f>
        <v/>
      </c>
      <c r="K78" s="5" t="str">
        <f>"$table-&gt;"&amp;[Type]&amp;[Name]&amp;[Arg2]&amp;[Method1]&amp;[Method2]&amp;[Method3]&amp;[Method4]&amp;[Method5]&amp;";"</f>
        <v>$table-&gt;increments('id');</v>
      </c>
    </row>
    <row r="79" spans="1:11">
      <c r="A79" s="5" t="s">
        <v>448</v>
      </c>
      <c r="B79" s="5" t="s">
        <v>475</v>
      </c>
      <c r="C79" s="5" t="str">
        <f>VLOOKUP([Field],Columns[],2,0)&amp;"("</f>
        <v>unsignedInteger(</v>
      </c>
      <c r="D79" s="5" t="str">
        <f>IF(VLOOKUP([Field],Columns[],3,0)&lt;&gt;"","'"&amp;VLOOKUP([Field],Columns[],3,0)&amp;"'","")</f>
        <v>'visitor'</v>
      </c>
      <c r="E79" s="8" t="str">
        <f>IF(VLOOKUP([Field],Columns[],4,0)&lt;&gt;0,", "&amp;VLOOKUP([Field],Columns[],4,0)&amp;")",")")</f>
        <v>)</v>
      </c>
      <c r="F79" s="5" t="str">
        <f>IF(VLOOKUP([Field],Columns[],5,0)=0,"","-&gt;"&amp;VLOOKUP([Field],Columns[],5,0))</f>
        <v>-&gt;nullable()</v>
      </c>
      <c r="G79" s="5" t="str">
        <f>IF(VLOOKUP([Field],Columns[],6,0)=0,"","-&gt;"&amp;VLOOKUP([Field],Columns[],6,0))</f>
        <v>-&gt;index()</v>
      </c>
      <c r="H79" s="5" t="str">
        <f>IF(VLOOKUP([Field],Columns[],7,0)=0,"","-&gt;"&amp;VLOOKUP([Field],Columns[],7,0))</f>
        <v/>
      </c>
      <c r="I79" s="5" t="str">
        <f>IF(VLOOKUP([Field],Columns[],8,0)=0,"","-&gt;"&amp;VLOOKUP([Field],Columns[],8,0))</f>
        <v/>
      </c>
      <c r="J79" s="5" t="str">
        <f>IF(VLOOKUP([Field],Columns[],9,0)=0,"","-&gt;"&amp;VLOOKUP([Field],Columns[],9,0))</f>
        <v/>
      </c>
      <c r="K79" s="5" t="str">
        <f>"$table-&gt;"&amp;[Type]&amp;[Name]&amp;[Arg2]&amp;[Method1]&amp;[Method2]&amp;[Method3]&amp;[Method4]&amp;[Method5]&amp;";"</f>
        <v>$table-&gt;unsignedInteger('visitor')-&gt;nullable()-&gt;index();</v>
      </c>
    </row>
    <row r="80" spans="1:11">
      <c r="A80" s="5" t="s">
        <v>448</v>
      </c>
      <c r="B80" s="5" t="s">
        <v>476</v>
      </c>
      <c r="C80" s="5" t="str">
        <f>VLOOKUP([Field],Columns[],2,0)&amp;"("</f>
        <v>unsignedInteger(</v>
      </c>
      <c r="D80" s="5" t="str">
        <f>IF(VLOOKUP([Field],Columns[],3,0)&lt;&gt;"","'"&amp;VLOOKUP([Field],Columns[],3,0)&amp;"'","")</f>
        <v>'wishlist'</v>
      </c>
      <c r="E80" s="8" t="str">
        <f>IF(VLOOKUP([Field],Columns[],4,0)&lt;&gt;0,", "&amp;VLOOKUP([Field],Columns[],4,0)&amp;")",")")</f>
        <v>)</v>
      </c>
      <c r="F80" s="5" t="str">
        <f>IF(VLOOKUP([Field],Columns[],5,0)=0,"","-&gt;"&amp;VLOOKUP([Field],Columns[],5,0))</f>
        <v>-&gt;nullable()</v>
      </c>
      <c r="G80" s="5" t="str">
        <f>IF(VLOOKUP([Field],Columns[],6,0)=0,"","-&gt;"&amp;VLOOKUP([Field],Columns[],6,0))</f>
        <v>-&gt;index()</v>
      </c>
      <c r="H80" s="5" t="str">
        <f>IF(VLOOKUP([Field],Columns[],7,0)=0,"","-&gt;"&amp;VLOOKUP([Field],Columns[],7,0))</f>
        <v/>
      </c>
      <c r="I80" s="5" t="str">
        <f>IF(VLOOKUP([Field],Columns[],8,0)=0,"","-&gt;"&amp;VLOOKUP([Field],Columns[],8,0))</f>
        <v/>
      </c>
      <c r="J80" s="5" t="str">
        <f>IF(VLOOKUP([Field],Columns[],9,0)=0,"","-&gt;"&amp;VLOOKUP([Field],Columns[],9,0))</f>
        <v/>
      </c>
      <c r="K80" s="5" t="str">
        <f>"$table-&gt;"&amp;[Type]&amp;[Name]&amp;[Arg2]&amp;[Method1]&amp;[Method2]&amp;[Method3]&amp;[Method4]&amp;[Method5]&amp;";"</f>
        <v>$table-&gt;unsignedInteger('wishlist')-&gt;nullable()-&gt;index();</v>
      </c>
    </row>
    <row r="81" spans="1:11">
      <c r="A81" s="5" t="s">
        <v>448</v>
      </c>
      <c r="B81" s="5" t="s">
        <v>477</v>
      </c>
      <c r="C81" s="5" t="str">
        <f>VLOOKUP([Field],Columns[],2,0)&amp;"("</f>
        <v>enum(</v>
      </c>
      <c r="D81" s="5" t="str">
        <f>IF(VLOOKUP([Field],Columns[],3,0)&lt;&gt;"","'"&amp;VLOOKUP([Field],Columns[],3,0)&amp;"'","")</f>
        <v>'viewed'</v>
      </c>
      <c r="E81" s="8" t="str">
        <f>IF(VLOOKUP([Field],Columns[],4,0)&lt;&gt;0,", "&amp;VLOOKUP([Field],Columns[],4,0)&amp;")",")")</f>
        <v>, ['Yes','No'])</v>
      </c>
      <c r="F81" s="5" t="str">
        <f>IF(VLOOKUP([Field],Columns[],5,0)=0,"","-&gt;"&amp;VLOOKUP([Field],Columns[],5,0))</f>
        <v>-&gt;default('No')</v>
      </c>
      <c r="G81" s="5" t="str">
        <f>IF(VLOOKUP([Field],Columns[],6,0)=0,"","-&gt;"&amp;VLOOKUP([Field],Columns[],6,0))</f>
        <v>-&gt;index()</v>
      </c>
      <c r="H81" s="5" t="str">
        <f>IF(VLOOKUP([Field],Columns[],7,0)=0,"","-&gt;"&amp;VLOOKUP([Field],Columns[],7,0))</f>
        <v/>
      </c>
      <c r="I81" s="5" t="str">
        <f>IF(VLOOKUP([Field],Columns[],8,0)=0,"","-&gt;"&amp;VLOOKUP([Field],Columns[],8,0))</f>
        <v/>
      </c>
      <c r="J81" s="5" t="str">
        <f>IF(VLOOKUP([Field],Columns[],9,0)=0,"","-&gt;"&amp;VLOOKUP([Field],Columns[],9,0))</f>
        <v/>
      </c>
      <c r="K81" s="5" t="str">
        <f>"$table-&gt;"&amp;[Type]&amp;[Name]&amp;[Arg2]&amp;[Method1]&amp;[Method2]&amp;[Method3]&amp;[Method4]&amp;[Method5]&amp;";"</f>
        <v>$table-&gt;enum('viewed', ['Yes','No'])-&gt;default('No')-&gt;index();</v>
      </c>
    </row>
    <row r="82" spans="1:11">
      <c r="A82" s="5" t="s">
        <v>448</v>
      </c>
      <c r="B82" s="5" t="s">
        <v>454</v>
      </c>
      <c r="C82" s="5" t="str">
        <f>VLOOKUP([Field],Columns[],2,0)&amp;"("</f>
        <v>enum(</v>
      </c>
      <c r="D82" s="5" t="str">
        <f>IF(VLOOKUP([Field],Columns[],3,0)&lt;&gt;"","'"&amp;VLOOKUP([Field],Columns[],3,0)&amp;"'","")</f>
        <v>'status'</v>
      </c>
      <c r="E82" s="8" t="str">
        <f>IF(VLOOKUP([Field],Columns[],4,0)&lt;&gt;0,", "&amp;VLOOKUP([Field],Columns[],4,0)&amp;")",")")</f>
        <v>, ['Active','Inactive'])</v>
      </c>
      <c r="F82" s="5" t="str">
        <f>IF(VLOOKUP([Field],Columns[],5,0)=0,"","-&gt;"&amp;VLOOKUP([Field],Columns[],5,0))</f>
        <v>-&gt;default('Active')</v>
      </c>
      <c r="G82" s="5" t="str">
        <f>IF(VLOOKUP([Field],Columns[],6,0)=0,"","-&gt;"&amp;VLOOKUP([Field],Columns[],6,0))</f>
        <v>-&gt;index()</v>
      </c>
      <c r="H82" s="5" t="str">
        <f>IF(VLOOKUP([Field],Columns[],7,0)=0,"","-&gt;"&amp;VLOOKUP([Field],Columns[],7,0))</f>
        <v/>
      </c>
      <c r="I82" s="5" t="str">
        <f>IF(VLOOKUP([Field],Columns[],8,0)=0,"","-&gt;"&amp;VLOOKUP([Field],Columns[],8,0))</f>
        <v/>
      </c>
      <c r="J82" s="5" t="str">
        <f>IF(VLOOKUP([Field],Columns[],9,0)=0,"","-&gt;"&amp;VLOOKUP([Field],Columns[],9,0))</f>
        <v/>
      </c>
      <c r="K8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5" t="s">
        <v>448</v>
      </c>
      <c r="B83" s="5" t="s">
        <v>519</v>
      </c>
      <c r="C83" s="5" t="str">
        <f>VLOOKUP([Field],Columns[],2,0)&amp;"("</f>
        <v>audit(</v>
      </c>
      <c r="D83" s="5" t="str">
        <f>IF(VLOOKUP([Field],Columns[],3,0)&lt;&gt;"","'"&amp;VLOOKUP([Field],Columns[],3,0)&amp;"'","")</f>
        <v/>
      </c>
      <c r="E83" s="8" t="str">
        <f>IF(VLOOKUP([Field],Columns[],4,0)&lt;&gt;0,", "&amp;VLOOKUP([Field],Columns[],4,0)&amp;")",")")</f>
        <v>)</v>
      </c>
      <c r="F83" s="5" t="str">
        <f>IF(VLOOKUP([Field],Columns[],5,0)=0,"","-&gt;"&amp;VLOOKUP([Field],Columns[],5,0))</f>
        <v/>
      </c>
      <c r="G83" s="5" t="str">
        <f>IF(VLOOKUP([Field],Columns[],6,0)=0,"","-&gt;"&amp;VLOOKUP([Field],Columns[],6,0))</f>
        <v/>
      </c>
      <c r="H83" s="5" t="str">
        <f>IF(VLOOKUP([Field],Columns[],7,0)=0,"","-&gt;"&amp;VLOOKUP([Field],Columns[],7,0))</f>
        <v/>
      </c>
      <c r="I83" s="5" t="str">
        <f>IF(VLOOKUP([Field],Columns[],8,0)=0,"","-&gt;"&amp;VLOOKUP([Field],Columns[],8,0))</f>
        <v/>
      </c>
      <c r="J83" s="5" t="str">
        <f>IF(VLOOKUP([Field],Columns[],9,0)=0,"","-&gt;"&amp;VLOOKUP([Field],Columns[],9,0))</f>
        <v/>
      </c>
      <c r="K83" s="5" t="str">
        <f>"$table-&gt;"&amp;[Type]&amp;[Name]&amp;[Arg2]&amp;[Method1]&amp;[Method2]&amp;[Method3]&amp;[Method4]&amp;[Method5]&amp;";"</f>
        <v>$table-&gt;audit();</v>
      </c>
    </row>
    <row r="84" spans="1:11">
      <c r="A84" s="5" t="s">
        <v>448</v>
      </c>
      <c r="B84" s="5" t="s">
        <v>478</v>
      </c>
      <c r="C84" s="5" t="str">
        <f>VLOOKUP([Field],Columns[],2,0)&amp;"("</f>
        <v>foreign(</v>
      </c>
      <c r="D84" s="5" t="str">
        <f>IF(VLOOKUP([Field],Columns[],3,0)&lt;&gt;"","'"&amp;VLOOKUP([Field],Columns[],3,0)&amp;"'","")</f>
        <v>'visitor'</v>
      </c>
      <c r="E84" s="8" t="str">
        <f>IF(VLOOKUP([Field],Columns[],4,0)&lt;&gt;0,", "&amp;VLOOKUP([Field],Columns[],4,0)&amp;")",")")</f>
        <v>)</v>
      </c>
      <c r="F84" s="5" t="str">
        <f>IF(VLOOKUP([Field],Columns[],5,0)=0,"","-&gt;"&amp;VLOOKUP([Field],Columns[],5,0))</f>
        <v>-&gt;references('id')</v>
      </c>
      <c r="G84" s="5" t="str">
        <f>IF(VLOOKUP([Field],Columns[],6,0)=0,"","-&gt;"&amp;VLOOKUP([Field],Columns[],6,0))</f>
        <v>-&gt;on('visitors')</v>
      </c>
      <c r="H84" s="5" t="str">
        <f>IF(VLOOKUP([Field],Columns[],7,0)=0,"","-&gt;"&amp;VLOOKUP([Field],Columns[],7,0))</f>
        <v>-&gt;onUpdate('cascade')</v>
      </c>
      <c r="I84" s="5" t="str">
        <f>IF(VLOOKUP([Field],Columns[],8,0)=0,"","-&gt;"&amp;VLOOKUP([Field],Columns[],8,0))</f>
        <v>-&gt;onDelete('set null')</v>
      </c>
      <c r="J84" s="5" t="str">
        <f>IF(VLOOKUP([Field],Columns[],9,0)=0,"","-&gt;"&amp;VLOOKUP([Field],Columns[],9,0))</f>
        <v/>
      </c>
      <c r="K84" s="5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85" spans="1:11">
      <c r="A85" s="5" t="s">
        <v>448</v>
      </c>
      <c r="B85" s="5" t="s">
        <v>479</v>
      </c>
      <c r="C85" s="5" t="str">
        <f>VLOOKUP([Field],Columns[],2,0)&amp;"("</f>
        <v>foreign(</v>
      </c>
      <c r="D85" s="5" t="str">
        <f>IF(VLOOKUP([Field],Columns[],3,0)&lt;&gt;"","'"&amp;VLOOKUP([Field],Columns[],3,0)&amp;"'","")</f>
        <v>'wishlist'</v>
      </c>
      <c r="E85" s="8" t="str">
        <f>IF(VLOOKUP([Field],Columns[],4,0)&lt;&gt;0,", "&amp;VLOOKUP([Field],Columns[],4,0)&amp;")",")")</f>
        <v>)</v>
      </c>
      <c r="F85" s="5" t="str">
        <f>IF(VLOOKUP([Field],Columns[],5,0)=0,"","-&gt;"&amp;VLOOKUP([Field],Columns[],5,0))</f>
        <v>-&gt;references('id')</v>
      </c>
      <c r="G85" s="5" t="str">
        <f>IF(VLOOKUP([Field],Columns[],6,0)=0,"","-&gt;"&amp;VLOOKUP([Field],Columns[],6,0))</f>
        <v>-&gt;on('wishlists')</v>
      </c>
      <c r="H85" s="5" t="str">
        <f>IF(VLOOKUP([Field],Columns[],7,0)=0,"","-&gt;"&amp;VLOOKUP([Field],Columns[],7,0))</f>
        <v>-&gt;onUpdate('cascade')</v>
      </c>
      <c r="I85" s="5" t="str">
        <f>IF(VLOOKUP([Field],Columns[],8,0)=0,"","-&gt;"&amp;VLOOKUP([Field],Columns[],8,0))</f>
        <v>-&gt;onDelete('cascade')</v>
      </c>
      <c r="J85" s="5" t="str">
        <f>IF(VLOOKUP([Field],Columns[],9,0)=0,"","-&gt;"&amp;VLOOKUP([Field],Columns[],9,0))</f>
        <v/>
      </c>
      <c r="K85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6" spans="1:11">
      <c r="A86" s="5" t="s">
        <v>450</v>
      </c>
      <c r="B86" s="5" t="s">
        <v>21</v>
      </c>
      <c r="C86" s="5" t="str">
        <f>VLOOKUP([Field],Columns[],2,0)&amp;"("</f>
        <v>increments(</v>
      </c>
      <c r="D86" s="5" t="str">
        <f>IF(VLOOKUP([Field],Columns[],3,0)&lt;&gt;"","'"&amp;VLOOKUP([Field],Columns[],3,0)&amp;"'","")</f>
        <v>'id'</v>
      </c>
      <c r="E86" s="8" t="str">
        <f>IF(VLOOKUP([Field],Columns[],4,0)&lt;&gt;0,", "&amp;VLOOKUP([Field],Columns[],4,0)&amp;")",")")</f>
        <v>)</v>
      </c>
      <c r="F86" s="5" t="str">
        <f>IF(VLOOKUP([Field],Columns[],5,0)=0,"","-&gt;"&amp;VLOOKUP([Field],Columns[],5,0))</f>
        <v/>
      </c>
      <c r="G86" s="5" t="str">
        <f>IF(VLOOKUP([Field],Columns[],6,0)=0,"","-&gt;"&amp;VLOOKUP([Field],Columns[],6,0))</f>
        <v/>
      </c>
      <c r="H86" s="5" t="str">
        <f>IF(VLOOKUP([Field],Columns[],7,0)=0,"","-&gt;"&amp;VLOOKUP([Field],Columns[],7,0))</f>
        <v/>
      </c>
      <c r="I86" s="5" t="str">
        <f>IF(VLOOKUP([Field],Columns[],8,0)=0,"","-&gt;"&amp;VLOOKUP([Field],Columns[],8,0))</f>
        <v/>
      </c>
      <c r="J86" s="5" t="str">
        <f>IF(VLOOKUP([Field],Columns[],9,0)=0,"","-&gt;"&amp;VLOOKUP([Field],Columns[],9,0))</f>
        <v/>
      </c>
      <c r="K86" s="5" t="str">
        <f>"$table-&gt;"&amp;[Type]&amp;[Name]&amp;[Arg2]&amp;[Method1]&amp;[Method2]&amp;[Method3]&amp;[Method4]&amp;[Method5]&amp;";"</f>
        <v>$table-&gt;increments('id');</v>
      </c>
    </row>
    <row r="87" spans="1:11">
      <c r="A87" s="5" t="s">
        <v>450</v>
      </c>
      <c r="B87" s="5" t="s">
        <v>476</v>
      </c>
      <c r="C87" s="5" t="str">
        <f>VLOOKUP([Field],Columns[],2,0)&amp;"("</f>
        <v>unsignedInteger(</v>
      </c>
      <c r="D87" s="5" t="str">
        <f>IF(VLOOKUP([Field],Columns[],3,0)&lt;&gt;"","'"&amp;VLOOKUP([Field],Columns[],3,0)&amp;"'","")</f>
        <v>'wishlist'</v>
      </c>
      <c r="E87" s="8" t="str">
        <f>IF(VLOOKUP([Field],Columns[],4,0)&lt;&gt;0,", "&amp;VLOOKUP([Field],Columns[],4,0)&amp;")",")")</f>
        <v>)</v>
      </c>
      <c r="F87" s="5" t="str">
        <f>IF(VLOOKUP([Field],Columns[],5,0)=0,"","-&gt;"&amp;VLOOKUP([Field],Columns[],5,0))</f>
        <v>-&gt;nullable()</v>
      </c>
      <c r="G87" s="5" t="str">
        <f>IF(VLOOKUP([Field],Columns[],6,0)=0,"","-&gt;"&amp;VLOOKUP([Field],Columns[],6,0))</f>
        <v>-&gt;index()</v>
      </c>
      <c r="H87" s="5" t="str">
        <f>IF(VLOOKUP([Field],Columns[],7,0)=0,"","-&gt;"&amp;VLOOKUP([Field],Columns[],7,0))</f>
        <v/>
      </c>
      <c r="I87" s="5" t="str">
        <f>IF(VLOOKUP([Field],Columns[],8,0)=0,"","-&gt;"&amp;VLOOKUP([Field],Columns[],8,0))</f>
        <v/>
      </c>
      <c r="J87" s="5" t="str">
        <f>IF(VLOOKUP([Field],Columns[],9,0)=0,"","-&gt;"&amp;VLOOKUP([Field],Columns[],9,0))</f>
        <v/>
      </c>
      <c r="K87" s="5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5" t="s">
        <v>450</v>
      </c>
      <c r="B88" s="5" t="s">
        <v>480</v>
      </c>
      <c r="C88" s="5" t="str">
        <f>VLOOKUP([Field],Columns[],2,0)&amp;"("</f>
        <v>string(</v>
      </c>
      <c r="D88" s="5" t="str">
        <f>IF(VLOOKUP([Field],Columns[],3,0)&lt;&gt;"","'"&amp;VLOOKUP([Field],Columns[],3,0)&amp;"'","")</f>
        <v>'note'</v>
      </c>
      <c r="E88" s="8" t="str">
        <f>IF(VLOOKUP([Field],Columns[],4,0)&lt;&gt;0,", "&amp;VLOOKUP([Field],Columns[],4,0)&amp;")",")")</f>
        <v>, 512)</v>
      </c>
      <c r="F88" s="5" t="str">
        <f>IF(VLOOKUP([Field],Columns[],5,0)=0,"","-&gt;"&amp;VLOOKUP([Field],Columns[],5,0))</f>
        <v>-&gt;nullable()</v>
      </c>
      <c r="G88" s="5" t="str">
        <f>IF(VLOOKUP([Field],Columns[],6,0)=0,"","-&gt;"&amp;VLOOKUP([Field],Columns[],6,0))</f>
        <v/>
      </c>
      <c r="H88" s="5" t="str">
        <f>IF(VLOOKUP([Field],Columns[],7,0)=0,"","-&gt;"&amp;VLOOKUP([Field],Columns[],7,0))</f>
        <v/>
      </c>
      <c r="I88" s="5" t="str">
        <f>IF(VLOOKUP([Field],Columns[],8,0)=0,"","-&gt;"&amp;VLOOKUP([Field],Columns[],8,0))</f>
        <v/>
      </c>
      <c r="J88" s="5" t="str">
        <f>IF(VLOOKUP([Field],Columns[],9,0)=0,"","-&gt;"&amp;VLOOKUP([Field],Columns[],9,0))</f>
        <v/>
      </c>
      <c r="K88" s="5" t="str">
        <f>"$table-&gt;"&amp;[Type]&amp;[Name]&amp;[Arg2]&amp;[Method1]&amp;[Method2]&amp;[Method3]&amp;[Method4]&amp;[Method5]&amp;";"</f>
        <v>$table-&gt;string('note', 512)-&gt;nullable();</v>
      </c>
    </row>
    <row r="89" spans="1:11">
      <c r="A89" s="5" t="s">
        <v>450</v>
      </c>
      <c r="B89" s="5" t="s">
        <v>481</v>
      </c>
      <c r="C89" s="5" t="str">
        <f>VLOOKUP([Field],Columns[],2,0)&amp;"("</f>
        <v>unsignedInteger(</v>
      </c>
      <c r="D89" s="5" t="str">
        <f>IF(VLOOKUP([Field],Columns[],3,0)&lt;&gt;"","'"&amp;VLOOKUP([Field],Columns[],3,0)&amp;"'","")</f>
        <v>'author'</v>
      </c>
      <c r="E89" s="8" t="str">
        <f>IF(VLOOKUP([Field],Columns[],4,0)&lt;&gt;0,", "&amp;VLOOKUP([Field],Columns[],4,0)&amp;")",")")</f>
        <v>)</v>
      </c>
      <c r="F89" s="5" t="str">
        <f>IF(VLOOKUP([Field],Columns[],5,0)=0,"","-&gt;"&amp;VLOOKUP([Field],Columns[],5,0))</f>
        <v>-&gt;nullable()</v>
      </c>
      <c r="G89" s="5" t="str">
        <f>IF(VLOOKUP([Field],Columns[],6,0)=0,"","-&gt;"&amp;VLOOKUP([Field],Columns[],6,0))</f>
        <v>-&gt;index()</v>
      </c>
      <c r="H89" s="5" t="str">
        <f>IF(VLOOKUP([Field],Columns[],7,0)=0,"","-&gt;"&amp;VLOOKUP([Field],Columns[],7,0))</f>
        <v/>
      </c>
      <c r="I89" s="5" t="str">
        <f>IF(VLOOKUP([Field],Columns[],8,0)=0,"","-&gt;"&amp;VLOOKUP([Field],Columns[],8,0))</f>
        <v/>
      </c>
      <c r="J89" s="5" t="str">
        <f>IF(VLOOKUP([Field],Columns[],9,0)=0,"","-&gt;"&amp;VLOOKUP([Field],Columns[],9,0))</f>
        <v/>
      </c>
      <c r="K89" s="5" t="str">
        <f>"$table-&gt;"&amp;[Type]&amp;[Name]&amp;[Arg2]&amp;[Method1]&amp;[Method2]&amp;[Method3]&amp;[Method4]&amp;[Method5]&amp;";"</f>
        <v>$table-&gt;unsignedInteger('author')-&gt;nullable()-&gt;index();</v>
      </c>
    </row>
    <row r="90" spans="1:11">
      <c r="A90" s="5" t="s">
        <v>450</v>
      </c>
      <c r="B90" s="5" t="s">
        <v>454</v>
      </c>
      <c r="C90" s="5" t="str">
        <f>VLOOKUP([Field],Columns[],2,0)&amp;"("</f>
        <v>enum(</v>
      </c>
      <c r="D90" s="5" t="str">
        <f>IF(VLOOKUP([Field],Columns[],3,0)&lt;&gt;"","'"&amp;VLOOKUP([Field],Columns[],3,0)&amp;"'","")</f>
        <v>'status'</v>
      </c>
      <c r="E90" s="8" t="str">
        <f>IF(VLOOKUP([Field],Columns[],4,0)&lt;&gt;0,", "&amp;VLOOKUP([Field],Columns[],4,0)&amp;")",")")</f>
        <v>, ['Active','Inactive'])</v>
      </c>
      <c r="F90" s="5" t="str">
        <f>IF(VLOOKUP([Field],Columns[],5,0)=0,"","-&gt;"&amp;VLOOKUP([Field],Columns[],5,0))</f>
        <v>-&gt;default('Active')</v>
      </c>
      <c r="G90" s="5" t="str">
        <f>IF(VLOOKUP([Field],Columns[],6,0)=0,"","-&gt;"&amp;VLOOKUP([Field],Columns[],6,0))</f>
        <v>-&gt;index()</v>
      </c>
      <c r="H90" s="5" t="str">
        <f>IF(VLOOKUP([Field],Columns[],7,0)=0,"","-&gt;"&amp;VLOOKUP([Field],Columns[],7,0))</f>
        <v/>
      </c>
      <c r="I90" s="5" t="str">
        <f>IF(VLOOKUP([Field],Columns[],8,0)=0,"","-&gt;"&amp;VLOOKUP([Field],Columns[],8,0))</f>
        <v/>
      </c>
      <c r="J90" s="5" t="str">
        <f>IF(VLOOKUP([Field],Columns[],9,0)=0,"","-&gt;"&amp;VLOOKUP([Field],Columns[],9,0))</f>
        <v/>
      </c>
      <c r="K90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1" spans="1:11">
      <c r="A91" s="5" t="s">
        <v>450</v>
      </c>
      <c r="B91" s="5" t="s">
        <v>519</v>
      </c>
      <c r="C91" s="5" t="str">
        <f>VLOOKUP([Field],Columns[],2,0)&amp;"("</f>
        <v>audit(</v>
      </c>
      <c r="D91" s="5" t="str">
        <f>IF(VLOOKUP([Field],Columns[],3,0)&lt;&gt;"","'"&amp;VLOOKUP([Field],Columns[],3,0)&amp;"'","")</f>
        <v/>
      </c>
      <c r="E91" s="8" t="str">
        <f>IF(VLOOKUP([Field],Columns[],4,0)&lt;&gt;0,", "&amp;VLOOKUP([Field],Columns[],4,0)&amp;")",")")</f>
        <v>)</v>
      </c>
      <c r="F91" s="5" t="str">
        <f>IF(VLOOKUP([Field],Columns[],5,0)=0,"","-&gt;"&amp;VLOOKUP([Field],Columns[],5,0))</f>
        <v/>
      </c>
      <c r="G91" s="5" t="str">
        <f>IF(VLOOKUP([Field],Columns[],6,0)=0,"","-&gt;"&amp;VLOOKUP([Field],Columns[],6,0))</f>
        <v/>
      </c>
      <c r="H91" s="5" t="str">
        <f>IF(VLOOKUP([Field],Columns[],7,0)=0,"","-&gt;"&amp;VLOOKUP([Field],Columns[],7,0))</f>
        <v/>
      </c>
      <c r="I91" s="5" t="str">
        <f>IF(VLOOKUP([Field],Columns[],8,0)=0,"","-&gt;"&amp;VLOOKUP([Field],Columns[],8,0))</f>
        <v/>
      </c>
      <c r="J91" s="5" t="str">
        <f>IF(VLOOKUP([Field],Columns[],9,0)=0,"","-&gt;"&amp;VLOOKUP([Field],Columns[],9,0))</f>
        <v/>
      </c>
      <c r="K91" s="5" t="str">
        <f>"$table-&gt;"&amp;[Type]&amp;[Name]&amp;[Arg2]&amp;[Method1]&amp;[Method2]&amp;[Method3]&amp;[Method4]&amp;[Method5]&amp;";"</f>
        <v>$table-&gt;audit();</v>
      </c>
    </row>
    <row r="92" spans="1:11">
      <c r="A92" s="5" t="s">
        <v>450</v>
      </c>
      <c r="B92" s="5" t="s">
        <v>479</v>
      </c>
      <c r="C92" s="5" t="str">
        <f>VLOOKUP([Field],Columns[],2,0)&amp;"("</f>
        <v>foreign(</v>
      </c>
      <c r="D92" s="5" t="str">
        <f>IF(VLOOKUP([Field],Columns[],3,0)&lt;&gt;"","'"&amp;VLOOKUP([Field],Columns[],3,0)&amp;"'","")</f>
        <v>'wishlist'</v>
      </c>
      <c r="E92" s="8" t="str">
        <f>IF(VLOOKUP([Field],Columns[],4,0)&lt;&gt;0,", "&amp;VLOOKUP([Field],Columns[],4,0)&amp;")",")")</f>
        <v>)</v>
      </c>
      <c r="F92" s="5" t="str">
        <f>IF(VLOOKUP([Field],Columns[],5,0)=0,"","-&gt;"&amp;VLOOKUP([Field],Columns[],5,0))</f>
        <v>-&gt;references('id')</v>
      </c>
      <c r="G92" s="5" t="str">
        <f>IF(VLOOKUP([Field],Columns[],6,0)=0,"","-&gt;"&amp;VLOOKUP([Field],Columns[],6,0))</f>
        <v>-&gt;on('wishlists')</v>
      </c>
      <c r="H92" s="5" t="str">
        <f>IF(VLOOKUP([Field],Columns[],7,0)=0,"","-&gt;"&amp;VLOOKUP([Field],Columns[],7,0))</f>
        <v>-&gt;onUpdate('cascade')</v>
      </c>
      <c r="I92" s="5" t="str">
        <f>IF(VLOOKUP([Field],Columns[],8,0)=0,"","-&gt;"&amp;VLOOKUP([Field],Columns[],8,0))</f>
        <v>-&gt;onDelete('cascade')</v>
      </c>
      <c r="J92" s="5" t="str">
        <f>IF(VLOOKUP([Field],Columns[],9,0)=0,"","-&gt;"&amp;VLOOKUP([Field],Columns[],9,0))</f>
        <v/>
      </c>
      <c r="K92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3" spans="1:11">
      <c r="A93" s="5" t="s">
        <v>450</v>
      </c>
      <c r="B93" s="5" t="s">
        <v>474</v>
      </c>
      <c r="C93" s="5" t="str">
        <f>VLOOKUP([Field],Columns[],2,0)&amp;"("</f>
        <v>foreign(</v>
      </c>
      <c r="D93" s="5" t="str">
        <f>IF(VLOOKUP([Field],Columns[],3,0)&lt;&gt;"","'"&amp;VLOOKUP([Field],Columns[],3,0)&amp;"'","")</f>
        <v>'author'</v>
      </c>
      <c r="E93" s="8" t="str">
        <f>IF(VLOOKUP([Field],Columns[],4,0)&lt;&gt;0,", "&amp;VLOOKUP([Field],Columns[],4,0)&amp;")",")")</f>
        <v>)</v>
      </c>
      <c r="F93" s="5" t="str">
        <f>IF(VLOOKUP([Field],Columns[],5,0)=0,"","-&gt;"&amp;VLOOKUP([Field],Columns[],5,0))</f>
        <v>-&gt;references('id')</v>
      </c>
      <c r="G93" s="5" t="str">
        <f>IF(VLOOKUP([Field],Columns[],6,0)=0,"","-&gt;"&amp;VLOOKUP([Field],Columns[],6,0))</f>
        <v>-&gt;on('visitors')</v>
      </c>
      <c r="H93" s="5" t="str">
        <f>IF(VLOOKUP([Field],Columns[],7,0)=0,"","-&gt;"&amp;VLOOKUP([Field],Columns[],7,0))</f>
        <v>-&gt;onUpdate('cascade')</v>
      </c>
      <c r="I93" s="5" t="str">
        <f>IF(VLOOKUP([Field],Columns[],8,0)=0,"","-&gt;"&amp;VLOOKUP([Field],Columns[],8,0))</f>
        <v>-&gt;onDelete('set null')</v>
      </c>
      <c r="J93" s="5" t="str">
        <f>IF(VLOOKUP([Field],Columns[],9,0)=0,"","-&gt;"&amp;VLOOKUP([Field],Columns[],9,0))</f>
        <v/>
      </c>
      <c r="K93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94" spans="1:11">
      <c r="A94" s="5" t="s">
        <v>447</v>
      </c>
      <c r="B94" s="5" t="s">
        <v>21</v>
      </c>
      <c r="C94" s="5" t="str">
        <f>VLOOKUP([Field],Columns[],2,0)&amp;"("</f>
        <v>increments(</v>
      </c>
      <c r="D94" s="5" t="str">
        <f>IF(VLOOKUP([Field],Columns[],3,0)&lt;&gt;"","'"&amp;VLOOKUP([Field],Columns[],3,0)&amp;"'","")</f>
        <v>'id'</v>
      </c>
      <c r="E94" s="8" t="str">
        <f>IF(VLOOKUP([Field],Columns[],4,0)&lt;&gt;0,", "&amp;VLOOKUP([Field],Columns[],4,0)&amp;")",")")</f>
        <v>)</v>
      </c>
      <c r="F94" s="5" t="str">
        <f>IF(VLOOKUP([Field],Columns[],5,0)=0,"","-&gt;"&amp;VLOOKUP([Field],Columns[],5,0))</f>
        <v/>
      </c>
      <c r="G94" s="5" t="str">
        <f>IF(VLOOKUP([Field],Columns[],6,0)=0,"","-&gt;"&amp;VLOOKUP([Field],Columns[],6,0))</f>
        <v/>
      </c>
      <c r="H94" s="5" t="str">
        <f>IF(VLOOKUP([Field],Columns[],7,0)=0,"","-&gt;"&amp;VLOOKUP([Field],Columns[],7,0))</f>
        <v/>
      </c>
      <c r="I94" s="5" t="str">
        <f>IF(VLOOKUP([Field],Columns[],8,0)=0,"","-&gt;"&amp;VLOOKUP([Field],Columns[],8,0))</f>
        <v/>
      </c>
      <c r="J94" s="5" t="str">
        <f>IF(VLOOKUP([Field],Columns[],9,0)=0,"","-&gt;"&amp;VLOOKUP([Field],Columns[],9,0))</f>
        <v/>
      </c>
      <c r="K94" s="5" t="str">
        <f>"$table-&gt;"&amp;[Type]&amp;[Name]&amp;[Arg2]&amp;[Method1]&amp;[Method2]&amp;[Method3]&amp;[Method4]&amp;[Method5]&amp;";"</f>
        <v>$table-&gt;increments('id');</v>
      </c>
    </row>
    <row r="95" spans="1:11">
      <c r="A95" s="5" t="s">
        <v>447</v>
      </c>
      <c r="B95" s="5" t="s">
        <v>476</v>
      </c>
      <c r="C95" s="5" t="str">
        <f>VLOOKUP([Field],Columns[],2,0)&amp;"("</f>
        <v>unsignedInteger(</v>
      </c>
      <c r="D95" s="5" t="str">
        <f>IF(VLOOKUP([Field],Columns[],3,0)&lt;&gt;"","'"&amp;VLOOKUP([Field],Columns[],3,0)&amp;"'","")</f>
        <v>'wishlist'</v>
      </c>
      <c r="E95" s="8" t="str">
        <f>IF(VLOOKUP([Field],Columns[],4,0)&lt;&gt;0,", "&amp;VLOOKUP([Field],Columns[],4,0)&amp;")",")")</f>
        <v>)</v>
      </c>
      <c r="F95" s="5" t="str">
        <f>IF(VLOOKUP([Field],Columns[],5,0)=0,"","-&gt;"&amp;VLOOKUP([Field],Columns[],5,0))</f>
        <v>-&gt;nullable()</v>
      </c>
      <c r="G95" s="5" t="str">
        <f>IF(VLOOKUP([Field],Columns[],6,0)=0,"","-&gt;"&amp;VLOOKUP([Field],Columns[],6,0))</f>
        <v>-&gt;index()</v>
      </c>
      <c r="H95" s="5" t="str">
        <f>IF(VLOOKUP([Field],Columns[],7,0)=0,"","-&gt;"&amp;VLOOKUP([Field],Columns[],7,0))</f>
        <v/>
      </c>
      <c r="I95" s="5" t="str">
        <f>IF(VLOOKUP([Field],Columns[],8,0)=0,"","-&gt;"&amp;VLOOKUP([Field],Columns[],8,0))</f>
        <v/>
      </c>
      <c r="J95" s="5" t="str">
        <f>IF(VLOOKUP([Field],Columns[],9,0)=0,"","-&gt;"&amp;VLOOKUP([Field],Columns[],9,0))</f>
        <v/>
      </c>
      <c r="K95" s="5" t="str">
        <f>"$table-&gt;"&amp;[Type]&amp;[Name]&amp;[Arg2]&amp;[Method1]&amp;[Method2]&amp;[Method3]&amp;[Method4]&amp;[Method5]&amp;";"</f>
        <v>$table-&gt;unsignedInteger('wishlist')-&gt;nullable()-&gt;index();</v>
      </c>
    </row>
    <row r="96" spans="1:11">
      <c r="A96" s="5" t="s">
        <v>447</v>
      </c>
      <c r="B96" s="5" t="s">
        <v>468</v>
      </c>
      <c r="C96" s="5" t="str">
        <f>VLOOKUP([Field],Columns[],2,0)&amp;"("</f>
        <v>unsignedInteger(</v>
      </c>
      <c r="D96" s="5" t="str">
        <f>IF(VLOOKUP([Field],Columns[],3,0)&lt;&gt;"","'"&amp;VLOOKUP([Field],Columns[],3,0)&amp;"'","")</f>
        <v>'product'</v>
      </c>
      <c r="E96" s="8" t="str">
        <f>IF(VLOOKUP([Field],Columns[],4,0)&lt;&gt;0,", "&amp;VLOOKUP([Field],Columns[],4,0)&amp;")",")")</f>
        <v>)</v>
      </c>
      <c r="F96" s="5" t="str">
        <f>IF(VLOOKUP([Field],Columns[],5,0)=0,"","-&gt;"&amp;VLOOKUP([Field],Columns[],5,0))</f>
        <v>-&gt;nullable()</v>
      </c>
      <c r="G96" s="5" t="str">
        <f>IF(VLOOKUP([Field],Columns[],6,0)=0,"","-&gt;"&amp;VLOOKUP([Field],Columns[],6,0))</f>
        <v>-&gt;index()</v>
      </c>
      <c r="H96" s="5" t="str">
        <f>IF(VLOOKUP([Field],Columns[],7,0)=0,"","-&gt;"&amp;VLOOKUP([Field],Columns[],7,0))</f>
        <v/>
      </c>
      <c r="I96" s="5" t="str">
        <f>IF(VLOOKUP([Field],Columns[],8,0)=0,"","-&gt;"&amp;VLOOKUP([Field],Columns[],8,0))</f>
        <v/>
      </c>
      <c r="J96" s="5" t="str">
        <f>IF(VLOOKUP([Field],Columns[],9,0)=0,"","-&gt;"&amp;VLOOKUP([Field],Columns[],9,0))</f>
        <v/>
      </c>
      <c r="K96" s="5" t="str">
        <f>"$table-&gt;"&amp;[Type]&amp;[Name]&amp;[Arg2]&amp;[Method1]&amp;[Method2]&amp;[Method3]&amp;[Method4]&amp;[Method5]&amp;";"</f>
        <v>$table-&gt;unsignedInteger('product')-&gt;nullable()-&gt;index();</v>
      </c>
    </row>
    <row r="97" spans="1:11">
      <c r="A97" s="5" t="s">
        <v>447</v>
      </c>
      <c r="B97" s="5" t="s">
        <v>482</v>
      </c>
      <c r="C97" s="5" t="str">
        <f>VLOOKUP([Field],Columns[],2,0)&amp;"("</f>
        <v>unsignedInteger(</v>
      </c>
      <c r="D97" s="5" t="str">
        <f>IF(VLOOKUP([Field],Columns[],3,0)&lt;&gt;"","'"&amp;VLOOKUP([Field],Columns[],3,0)&amp;"'","")</f>
        <v>'added_by'</v>
      </c>
      <c r="E97" s="8" t="str">
        <f>IF(VLOOKUP([Field],Columns[],4,0)&lt;&gt;0,", "&amp;VLOOKUP([Field],Columns[],4,0)&amp;")",")")</f>
        <v>)</v>
      </c>
      <c r="F97" s="5" t="str">
        <f>IF(VLOOKUP([Field],Columns[],5,0)=0,"","-&gt;"&amp;VLOOKUP([Field],Columns[],5,0))</f>
        <v>-&gt;nullable()</v>
      </c>
      <c r="G97" s="5" t="str">
        <f>IF(VLOOKUP([Field],Columns[],6,0)=0,"","-&gt;"&amp;VLOOKUP([Field],Columns[],6,0))</f>
        <v>-&gt;index()</v>
      </c>
      <c r="H97" s="5" t="str">
        <f>IF(VLOOKUP([Field],Columns[],7,0)=0,"","-&gt;"&amp;VLOOKUP([Field],Columns[],7,0))</f>
        <v/>
      </c>
      <c r="I97" s="5" t="str">
        <f>IF(VLOOKUP([Field],Columns[],8,0)=0,"","-&gt;"&amp;VLOOKUP([Field],Columns[],8,0))</f>
        <v/>
      </c>
      <c r="J97" s="5" t="str">
        <f>IF(VLOOKUP([Field],Columns[],9,0)=0,"","-&gt;"&amp;VLOOKUP([Field],Columns[],9,0))</f>
        <v/>
      </c>
      <c r="K97" s="5" t="str">
        <f>"$table-&gt;"&amp;[Type]&amp;[Name]&amp;[Arg2]&amp;[Method1]&amp;[Method2]&amp;[Method3]&amp;[Method4]&amp;[Method5]&amp;";"</f>
        <v>$table-&gt;unsignedInteger('added_by')-&gt;nullable()-&gt;index();</v>
      </c>
    </row>
    <row r="98" spans="1:11">
      <c r="A98" s="5" t="s">
        <v>447</v>
      </c>
      <c r="B98" s="5" t="s">
        <v>483</v>
      </c>
      <c r="C98" s="5" t="str">
        <f>VLOOKUP([Field],Columns[],2,0)&amp;"("</f>
        <v>timestamp(</v>
      </c>
      <c r="D98" s="5" t="str">
        <f>IF(VLOOKUP([Field],Columns[],3,0)&lt;&gt;"","'"&amp;VLOOKUP([Field],Columns[],3,0)&amp;"'","")</f>
        <v>'added_on'</v>
      </c>
      <c r="E98" s="8" t="str">
        <f>IF(VLOOKUP([Field],Columns[],4,0)&lt;&gt;0,", "&amp;VLOOKUP([Field],Columns[],4,0)&amp;")",")")</f>
        <v>)</v>
      </c>
      <c r="F98" s="5" t="str">
        <f>IF(VLOOKUP([Field],Columns[],5,0)=0,"","-&gt;"&amp;VLOOKUP([Field],Columns[],5,0))</f>
        <v>-&gt;default(DB::raw('CURRENT_TIMESTAMP'))</v>
      </c>
      <c r="G98" s="5" t="str">
        <f>IF(VLOOKUP([Field],Columns[],6,0)=0,"","-&gt;"&amp;VLOOKUP([Field],Columns[],6,0))</f>
        <v/>
      </c>
      <c r="H98" s="5" t="str">
        <f>IF(VLOOKUP([Field],Columns[],7,0)=0,"","-&gt;"&amp;VLOOKUP([Field],Columns[],7,0))</f>
        <v/>
      </c>
      <c r="I98" s="5" t="str">
        <f>IF(VLOOKUP([Field],Columns[],8,0)=0,"","-&gt;"&amp;VLOOKUP([Field],Columns[],8,0))</f>
        <v/>
      </c>
      <c r="J98" s="5" t="str">
        <f>IF(VLOOKUP([Field],Columns[],9,0)=0,"","-&gt;"&amp;VLOOKUP([Field],Columns[],9,0))</f>
        <v/>
      </c>
      <c r="K98" s="5" t="str">
        <f>"$table-&gt;"&amp;[Type]&amp;[Name]&amp;[Arg2]&amp;[Method1]&amp;[Method2]&amp;[Method3]&amp;[Method4]&amp;[Method5]&amp;";"</f>
        <v>$table-&gt;timestamp('added_on')-&gt;default(DB::raw('CURRENT_TIMESTAMP'));</v>
      </c>
    </row>
    <row r="99" spans="1:11">
      <c r="A99" s="5" t="s">
        <v>447</v>
      </c>
      <c r="B99" s="5" t="s">
        <v>484</v>
      </c>
      <c r="C99" s="5" t="str">
        <f>VLOOKUP([Field],Columns[],2,0)&amp;"("</f>
        <v>unsignedInteger(</v>
      </c>
      <c r="D99" s="5" t="str">
        <f>IF(VLOOKUP([Field],Columns[],3,0)&lt;&gt;"","'"&amp;VLOOKUP([Field],Columns[],3,0)&amp;"'","")</f>
        <v>'removed_by'</v>
      </c>
      <c r="E99" s="8" t="str">
        <f>IF(VLOOKUP([Field],Columns[],4,0)&lt;&gt;0,", "&amp;VLOOKUP([Field],Columns[],4,0)&amp;")",")")</f>
        <v>)</v>
      </c>
      <c r="F99" s="5" t="str">
        <f>IF(VLOOKUP([Field],Columns[],5,0)=0,"","-&gt;"&amp;VLOOKUP([Field],Columns[],5,0))</f>
        <v>-&gt;nullable()</v>
      </c>
      <c r="G99" s="5" t="str">
        <f>IF(VLOOKUP([Field],Columns[],6,0)=0,"","-&gt;"&amp;VLOOKUP([Field],Columns[],6,0))</f>
        <v>-&gt;index()</v>
      </c>
      <c r="H99" s="5" t="str">
        <f>IF(VLOOKUP([Field],Columns[],7,0)=0,"","-&gt;"&amp;VLOOKUP([Field],Columns[],7,0))</f>
        <v/>
      </c>
      <c r="I99" s="5" t="str">
        <f>IF(VLOOKUP([Field],Columns[],8,0)=0,"","-&gt;"&amp;VLOOKUP([Field],Columns[],8,0))</f>
        <v/>
      </c>
      <c r="J99" s="5" t="str">
        <f>IF(VLOOKUP([Field],Columns[],9,0)=0,"","-&gt;"&amp;VLOOKUP([Field],Columns[],9,0))</f>
        <v/>
      </c>
      <c r="K99" s="5" t="str">
        <f>"$table-&gt;"&amp;[Type]&amp;[Name]&amp;[Arg2]&amp;[Method1]&amp;[Method2]&amp;[Method3]&amp;[Method4]&amp;[Method5]&amp;";"</f>
        <v>$table-&gt;unsignedInteger('removed_by')-&gt;nullable()-&gt;index();</v>
      </c>
    </row>
    <row r="100" spans="1:11">
      <c r="A100" s="5" t="s">
        <v>447</v>
      </c>
      <c r="B100" s="5" t="s">
        <v>485</v>
      </c>
      <c r="C100" s="5" t="str">
        <f>VLOOKUP([Field],Columns[],2,0)&amp;"("</f>
        <v>timestamp(</v>
      </c>
      <c r="D100" s="5" t="str">
        <f>IF(VLOOKUP([Field],Columns[],3,0)&lt;&gt;"","'"&amp;VLOOKUP([Field],Columns[],3,0)&amp;"'","")</f>
        <v>'removed_on'</v>
      </c>
      <c r="E100" s="8" t="str">
        <f>IF(VLOOKUP([Field],Columns[],4,0)&lt;&gt;0,", "&amp;VLOOKUP([Field],Columns[],4,0)&amp;")",")")</f>
        <v>)</v>
      </c>
      <c r="F100" s="5" t="str">
        <f>IF(VLOOKUP([Field],Columns[],5,0)=0,"","-&gt;"&amp;VLOOKUP([Field],Columns[],5,0))</f>
        <v>-&gt;default(DB::raw('CURRENT_TIMESTAMP ON UPDATE CURRENT_TIMESTAMP'))</v>
      </c>
      <c r="G100" s="5" t="str">
        <f>IF(VLOOKUP([Field],Columns[],6,0)=0,"","-&gt;"&amp;VLOOKUP([Field],Columns[],6,0))</f>
        <v/>
      </c>
      <c r="H100" s="5" t="str">
        <f>IF(VLOOKUP([Field],Columns[],7,0)=0,"","-&gt;"&amp;VLOOKUP([Field],Columns[],7,0))</f>
        <v/>
      </c>
      <c r="I100" s="5" t="str">
        <f>IF(VLOOKUP([Field],Columns[],8,0)=0,"","-&gt;"&amp;VLOOKUP([Field],Columns[],8,0))</f>
        <v/>
      </c>
      <c r="J100" s="5" t="str">
        <f>IF(VLOOKUP([Field],Columns[],9,0)=0,"","-&gt;"&amp;VLOOKUP([Field],Columns[],9,0))</f>
        <v/>
      </c>
      <c r="K100" s="5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101" spans="1:11">
      <c r="A101" s="5" t="s">
        <v>447</v>
      </c>
      <c r="B101" s="5" t="s">
        <v>486</v>
      </c>
      <c r="C101" s="5" t="str">
        <f>VLOOKUP([Field],Columns[],2,0)&amp;"("</f>
        <v>enum(</v>
      </c>
      <c r="D101" s="5" t="str">
        <f>IF(VLOOKUP([Field],Columns[],3,0)&lt;&gt;"","'"&amp;VLOOKUP([Field],Columns[],3,0)&amp;"'","")</f>
        <v>'product_status'</v>
      </c>
      <c r="E101" s="8" t="str">
        <f>IF(VLOOKUP([Field],Columns[],4,0)&lt;&gt;0,", "&amp;VLOOKUP([Field],Columns[],4,0)&amp;")",")")</f>
        <v>, ['Active','Inactive'])</v>
      </c>
      <c r="F101" s="5" t="str">
        <f>IF(VLOOKUP([Field],Columns[],5,0)=0,"","-&gt;"&amp;VLOOKUP([Field],Columns[],5,0))</f>
        <v>-&gt;default('Active')</v>
      </c>
      <c r="G101" s="5" t="str">
        <f>IF(VLOOKUP([Field],Columns[],6,0)=0,"","-&gt;"&amp;VLOOKUP([Field],Columns[],6,0))</f>
        <v>-&gt;index()</v>
      </c>
      <c r="H101" s="5" t="str">
        <f>IF(VLOOKUP([Field],Columns[],7,0)=0,"","-&gt;"&amp;VLOOKUP([Field],Columns[],7,0))</f>
        <v/>
      </c>
      <c r="I101" s="5" t="str">
        <f>IF(VLOOKUP([Field],Columns[],8,0)=0,"","-&gt;"&amp;VLOOKUP([Field],Columns[],8,0))</f>
        <v/>
      </c>
      <c r="J101" s="5" t="str">
        <f>IF(VLOOKUP([Field],Columns[],9,0)=0,"","-&gt;"&amp;VLOOKUP([Field],Columns[],9,0))</f>
        <v/>
      </c>
      <c r="K101" s="5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102" spans="1:11">
      <c r="A102" s="5" t="s">
        <v>447</v>
      </c>
      <c r="B102" s="5" t="s">
        <v>454</v>
      </c>
      <c r="C102" s="5" t="str">
        <f>VLOOKUP([Field],Columns[],2,0)&amp;"("</f>
        <v>enum(</v>
      </c>
      <c r="D102" s="5" t="str">
        <f>IF(VLOOKUP([Field],Columns[],3,0)&lt;&gt;"","'"&amp;VLOOKUP([Field],Columns[],3,0)&amp;"'","")</f>
        <v>'status'</v>
      </c>
      <c r="E102" s="8" t="str">
        <f>IF(VLOOKUP([Field],Columns[],4,0)&lt;&gt;0,", "&amp;VLOOKUP([Field],Columns[],4,0)&amp;")",")")</f>
        <v>, ['Active','Inactive'])</v>
      </c>
      <c r="F102" s="5" t="str">
        <f>IF(VLOOKUP([Field],Columns[],5,0)=0,"","-&gt;"&amp;VLOOKUP([Field],Columns[],5,0))</f>
        <v>-&gt;default('Active')</v>
      </c>
      <c r="G102" s="5" t="str">
        <f>IF(VLOOKUP([Field],Columns[],6,0)=0,"","-&gt;"&amp;VLOOKUP([Field],Columns[],6,0))</f>
        <v>-&gt;index()</v>
      </c>
      <c r="H102" s="5" t="str">
        <f>IF(VLOOKUP([Field],Columns[],7,0)=0,"","-&gt;"&amp;VLOOKUP([Field],Columns[],7,0))</f>
        <v/>
      </c>
      <c r="I102" s="5" t="str">
        <f>IF(VLOOKUP([Field],Columns[],8,0)=0,"","-&gt;"&amp;VLOOKUP([Field],Columns[],8,0))</f>
        <v/>
      </c>
      <c r="J102" s="5" t="str">
        <f>IF(VLOOKUP([Field],Columns[],9,0)=0,"","-&gt;"&amp;VLOOKUP([Field],Columns[],9,0))</f>
        <v/>
      </c>
      <c r="K10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3" spans="1:11">
      <c r="A103" s="5" t="s">
        <v>447</v>
      </c>
      <c r="B103" s="5" t="s">
        <v>519</v>
      </c>
      <c r="C103" s="5" t="str">
        <f>VLOOKUP([Field],Columns[],2,0)&amp;"("</f>
        <v>audit(</v>
      </c>
      <c r="D103" s="5" t="str">
        <f>IF(VLOOKUP([Field],Columns[],3,0)&lt;&gt;"","'"&amp;VLOOKUP([Field],Columns[],3,0)&amp;"'","")</f>
        <v/>
      </c>
      <c r="E103" s="8" t="str">
        <f>IF(VLOOKUP([Field],Columns[],4,0)&lt;&gt;0,", "&amp;VLOOKUP([Field],Columns[],4,0)&amp;")",")")</f>
        <v>)</v>
      </c>
      <c r="F103" s="5" t="str">
        <f>IF(VLOOKUP([Field],Columns[],5,0)=0,"","-&gt;"&amp;VLOOKUP([Field],Columns[],5,0))</f>
        <v/>
      </c>
      <c r="G103" s="5" t="str">
        <f>IF(VLOOKUP([Field],Columns[],6,0)=0,"","-&gt;"&amp;VLOOKUP([Field],Columns[],6,0))</f>
        <v/>
      </c>
      <c r="H103" s="5" t="str">
        <f>IF(VLOOKUP([Field],Columns[],7,0)=0,"","-&gt;"&amp;VLOOKUP([Field],Columns[],7,0))</f>
        <v/>
      </c>
      <c r="I103" s="5" t="str">
        <f>IF(VLOOKUP([Field],Columns[],8,0)=0,"","-&gt;"&amp;VLOOKUP([Field],Columns[],8,0))</f>
        <v/>
      </c>
      <c r="J103" s="5" t="str">
        <f>IF(VLOOKUP([Field],Columns[],9,0)=0,"","-&gt;"&amp;VLOOKUP([Field],Columns[],9,0))</f>
        <v/>
      </c>
      <c r="K103" s="5" t="str">
        <f>"$table-&gt;"&amp;[Type]&amp;[Name]&amp;[Arg2]&amp;[Method1]&amp;[Method2]&amp;[Method3]&amp;[Method4]&amp;[Method5]&amp;";"</f>
        <v>$table-&gt;audit();</v>
      </c>
    </row>
    <row r="104" spans="1:11">
      <c r="A104" s="5" t="s">
        <v>447</v>
      </c>
      <c r="B104" s="5" t="s">
        <v>479</v>
      </c>
      <c r="C104" s="5" t="str">
        <f>VLOOKUP([Field],Columns[],2,0)&amp;"("</f>
        <v>foreign(</v>
      </c>
      <c r="D104" s="5" t="str">
        <f>IF(VLOOKUP([Field],Columns[],3,0)&lt;&gt;"","'"&amp;VLOOKUP([Field],Columns[],3,0)&amp;"'","")</f>
        <v>'wishlist'</v>
      </c>
      <c r="E104" s="8" t="str">
        <f>IF(VLOOKUP([Field],Columns[],4,0)&lt;&gt;0,", "&amp;VLOOKUP([Field],Columns[],4,0)&amp;")",")")</f>
        <v>)</v>
      </c>
      <c r="F104" s="5" t="str">
        <f>IF(VLOOKUP([Field],Columns[],5,0)=0,"","-&gt;"&amp;VLOOKUP([Field],Columns[],5,0))</f>
        <v>-&gt;references('id')</v>
      </c>
      <c r="G104" s="5" t="str">
        <f>IF(VLOOKUP([Field],Columns[],6,0)=0,"","-&gt;"&amp;VLOOKUP([Field],Columns[],6,0))</f>
        <v>-&gt;on('wishlists')</v>
      </c>
      <c r="H104" s="5" t="str">
        <f>IF(VLOOKUP([Field],Columns[],7,0)=0,"","-&gt;"&amp;VLOOKUP([Field],Columns[],7,0))</f>
        <v>-&gt;onUpdate('cascade')</v>
      </c>
      <c r="I104" s="5" t="str">
        <f>IF(VLOOKUP([Field],Columns[],8,0)=0,"","-&gt;"&amp;VLOOKUP([Field],Columns[],8,0))</f>
        <v>-&gt;onDelete('cascade')</v>
      </c>
      <c r="J104" s="5" t="str">
        <f>IF(VLOOKUP([Field],Columns[],9,0)=0,"","-&gt;"&amp;VLOOKUP([Field],Columns[],9,0))</f>
        <v/>
      </c>
      <c r="K104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05" spans="1:11">
      <c r="A105" s="5" t="s">
        <v>447</v>
      </c>
      <c r="B105" s="5" t="s">
        <v>471</v>
      </c>
      <c r="C105" s="5" t="str">
        <f>VLOOKUP([Field],Columns[],2,0)&amp;"("</f>
        <v>foreign(</v>
      </c>
      <c r="D105" s="5" t="str">
        <f>IF(VLOOKUP([Field],Columns[],3,0)&lt;&gt;"","'"&amp;VLOOKUP([Field],Columns[],3,0)&amp;"'","")</f>
        <v>'product'</v>
      </c>
      <c r="E105" s="8" t="str">
        <f>IF(VLOOKUP([Field],Columns[],4,0)&lt;&gt;0,", "&amp;VLOOKUP([Field],Columns[],4,0)&amp;")",")")</f>
        <v>)</v>
      </c>
      <c r="F105" s="5" t="str">
        <f>IF(VLOOKUP([Field],Columns[],5,0)=0,"","-&gt;"&amp;VLOOKUP([Field],Columns[],5,0))</f>
        <v>-&gt;references('id')</v>
      </c>
      <c r="G105" s="5" t="str">
        <f>IF(VLOOKUP([Field],Columns[],6,0)=0,"","-&gt;"&amp;VLOOKUP([Field],Columns[],6,0))</f>
        <v>-&gt;on('products')</v>
      </c>
      <c r="H105" s="5" t="str">
        <f>IF(VLOOKUP([Field],Columns[],7,0)=0,"","-&gt;"&amp;VLOOKUP([Field],Columns[],7,0))</f>
        <v>-&gt;onUpdate('cascade')</v>
      </c>
      <c r="I105" s="5" t="str">
        <f>IF(VLOOKUP([Field],Columns[],8,0)=0,"","-&gt;"&amp;VLOOKUP([Field],Columns[],8,0))</f>
        <v>-&gt;onDelete('cascade')</v>
      </c>
      <c r="J105" s="5" t="str">
        <f>IF(VLOOKUP([Field],Columns[],9,0)=0,"","-&gt;"&amp;VLOOKUP([Field],Columns[],9,0))</f>
        <v/>
      </c>
      <c r="K105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106" spans="1:11">
      <c r="A106" s="5" t="s">
        <v>447</v>
      </c>
      <c r="B106" s="5" t="s">
        <v>487</v>
      </c>
      <c r="C106" s="5" t="str">
        <f>VLOOKUP([Field],Columns[],2,0)&amp;"("</f>
        <v>foreign(</v>
      </c>
      <c r="D106" s="5" t="str">
        <f>IF(VLOOKUP([Field],Columns[],3,0)&lt;&gt;"","'"&amp;VLOOKUP([Field],Columns[],3,0)&amp;"'","")</f>
        <v>'added_by'</v>
      </c>
      <c r="E106" s="8" t="str">
        <f>IF(VLOOKUP([Field],Columns[],4,0)&lt;&gt;0,", "&amp;VLOOKUP([Field],Columns[],4,0)&amp;")",")")</f>
        <v>)</v>
      </c>
      <c r="F106" s="5" t="str">
        <f>IF(VLOOKUP([Field],Columns[],5,0)=0,"","-&gt;"&amp;VLOOKUP([Field],Columns[],5,0))</f>
        <v>-&gt;references('id')</v>
      </c>
      <c r="G106" s="5" t="str">
        <f>IF(VLOOKUP([Field],Columns[],6,0)=0,"","-&gt;"&amp;VLOOKUP([Field],Columns[],6,0))</f>
        <v>-&gt;on('visitors')</v>
      </c>
      <c r="H106" s="5" t="str">
        <f>IF(VLOOKUP([Field],Columns[],7,0)=0,"","-&gt;"&amp;VLOOKUP([Field],Columns[],7,0))</f>
        <v>-&gt;onUpdate('cascade')</v>
      </c>
      <c r="I106" s="5" t="str">
        <f>IF(VLOOKUP([Field],Columns[],8,0)=0,"","-&gt;"&amp;VLOOKUP([Field],Columns[],8,0))</f>
        <v>-&gt;onDelete('set null')</v>
      </c>
      <c r="J106" s="5" t="str">
        <f>IF(VLOOKUP([Field],Columns[],9,0)=0,"","-&gt;"&amp;VLOOKUP([Field],Columns[],9,0))</f>
        <v/>
      </c>
      <c r="K106" s="5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07" spans="1:11">
      <c r="A107" s="5" t="s">
        <v>447</v>
      </c>
      <c r="B107" s="5" t="s">
        <v>488</v>
      </c>
      <c r="C107" s="5" t="str">
        <f>VLOOKUP([Field],Columns[],2,0)&amp;"("</f>
        <v>foreign(</v>
      </c>
      <c r="D107" s="5" t="str">
        <f>IF(VLOOKUP([Field],Columns[],3,0)&lt;&gt;"","'"&amp;VLOOKUP([Field],Columns[],3,0)&amp;"'","")</f>
        <v>'removed_by'</v>
      </c>
      <c r="E107" s="8" t="str">
        <f>IF(VLOOKUP([Field],Columns[],4,0)&lt;&gt;0,", "&amp;VLOOKUP([Field],Columns[],4,0)&amp;")",")")</f>
        <v>)</v>
      </c>
      <c r="F107" s="5" t="str">
        <f>IF(VLOOKUP([Field],Columns[],5,0)=0,"","-&gt;"&amp;VLOOKUP([Field],Columns[],5,0))</f>
        <v>-&gt;references('id')</v>
      </c>
      <c r="G107" s="5" t="str">
        <f>IF(VLOOKUP([Field],Columns[],6,0)=0,"","-&gt;"&amp;VLOOKUP([Field],Columns[],6,0))</f>
        <v>-&gt;on('visitors')</v>
      </c>
      <c r="H107" s="5" t="str">
        <f>IF(VLOOKUP([Field],Columns[],7,0)=0,"","-&gt;"&amp;VLOOKUP([Field],Columns[],7,0))</f>
        <v>-&gt;onUpdate('cascade')</v>
      </c>
      <c r="I107" s="5" t="str">
        <f>IF(VLOOKUP([Field],Columns[],8,0)=0,"","-&gt;"&amp;VLOOKUP([Field],Columns[],8,0))</f>
        <v>-&gt;onDelete('set null')</v>
      </c>
      <c r="J107" s="5" t="str">
        <f>IF(VLOOKUP([Field],Columns[],9,0)=0,"","-&gt;"&amp;VLOOKUP([Field],Columns[],9,0))</f>
        <v/>
      </c>
      <c r="K107" s="5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8" spans="1:11">
      <c r="A108" s="5" t="s">
        <v>451</v>
      </c>
      <c r="B108" s="5" t="s">
        <v>21</v>
      </c>
      <c r="C108" s="5" t="str">
        <f>VLOOKUP([Field],Columns[],2,0)&amp;"("</f>
        <v>increments(</v>
      </c>
      <c r="D108" s="5" t="str">
        <f>IF(VLOOKUP([Field],Columns[],3,0)&lt;&gt;"","'"&amp;VLOOKUP([Field],Columns[],3,0)&amp;"'","")</f>
        <v>'id'</v>
      </c>
      <c r="E108" s="8" t="str">
        <f>IF(VLOOKUP([Field],Columns[],4,0)&lt;&gt;0,", "&amp;VLOOKUP([Field],Columns[],4,0)&amp;")",")")</f>
        <v>)</v>
      </c>
      <c r="F108" s="5" t="str">
        <f>IF(VLOOKUP([Field],Columns[],5,0)=0,"","-&gt;"&amp;VLOOKUP([Field],Columns[],5,0))</f>
        <v/>
      </c>
      <c r="G108" s="5" t="str">
        <f>IF(VLOOKUP([Field],Columns[],6,0)=0,"","-&gt;"&amp;VLOOKUP([Field],Columns[],6,0))</f>
        <v/>
      </c>
      <c r="H108" s="5" t="str">
        <f>IF(VLOOKUP([Field],Columns[],7,0)=0,"","-&gt;"&amp;VLOOKUP([Field],Columns[],7,0))</f>
        <v/>
      </c>
      <c r="I108" s="5" t="str">
        <f>IF(VLOOKUP([Field],Columns[],8,0)=0,"","-&gt;"&amp;VLOOKUP([Field],Columns[],8,0))</f>
        <v/>
      </c>
      <c r="J108" s="5" t="str">
        <f>IF(VLOOKUP([Field],Columns[],9,0)=0,"","-&gt;"&amp;VLOOKUP([Field],Columns[],9,0))</f>
        <v/>
      </c>
      <c r="K108" s="5" t="str">
        <f>"$table-&gt;"&amp;[Type]&amp;[Name]&amp;[Arg2]&amp;[Method1]&amp;[Method2]&amp;[Method3]&amp;[Method4]&amp;[Method5]&amp;";"</f>
        <v>$table-&gt;increments('id');</v>
      </c>
    </row>
    <row r="109" spans="1:11">
      <c r="A109" s="5" t="s">
        <v>451</v>
      </c>
      <c r="B109" s="5" t="s">
        <v>489</v>
      </c>
      <c r="C109" s="5" t="str">
        <f>VLOOKUP([Field],Columns[],2,0)&amp;"("</f>
        <v>unsignedInteger(</v>
      </c>
      <c r="D109" s="5" t="str">
        <f>IF(VLOOKUP([Field],Columns[],3,0)&lt;&gt;"","'"&amp;VLOOKUP([Field],Columns[],3,0)&amp;"'","")</f>
        <v>'wishlist_product'</v>
      </c>
      <c r="E109" s="8" t="str">
        <f>IF(VLOOKUP([Field],Columns[],4,0)&lt;&gt;0,", "&amp;VLOOKUP([Field],Columns[],4,0)&amp;")",")")</f>
        <v>)</v>
      </c>
      <c r="F109" s="5" t="str">
        <f>IF(VLOOKUP([Field],Columns[],5,0)=0,"","-&gt;"&amp;VLOOKUP([Field],Columns[],5,0))</f>
        <v>-&gt;nullable()</v>
      </c>
      <c r="G109" s="5" t="str">
        <f>IF(VLOOKUP([Field],Columns[],6,0)=0,"","-&gt;"&amp;VLOOKUP([Field],Columns[],6,0))</f>
        <v>-&gt;index()</v>
      </c>
      <c r="H109" s="5" t="str">
        <f>IF(VLOOKUP([Field],Columns[],7,0)=0,"","-&gt;"&amp;VLOOKUP([Field],Columns[],7,0))</f>
        <v/>
      </c>
      <c r="I109" s="5" t="str">
        <f>IF(VLOOKUP([Field],Columns[],8,0)=0,"","-&gt;"&amp;VLOOKUP([Field],Columns[],8,0))</f>
        <v/>
      </c>
      <c r="J109" s="5" t="str">
        <f>IF(VLOOKUP([Field],Columns[],9,0)=0,"","-&gt;"&amp;VLOOKUP([Field],Columns[],9,0))</f>
        <v/>
      </c>
      <c r="K109" s="5" t="str">
        <f>"$table-&gt;"&amp;[Type]&amp;[Name]&amp;[Arg2]&amp;[Method1]&amp;[Method2]&amp;[Method3]&amp;[Method4]&amp;[Method5]&amp;";"</f>
        <v>$table-&gt;unsignedInteger('wishlist_product')-&gt;nullable()-&gt;index();</v>
      </c>
    </row>
    <row r="110" spans="1:11">
      <c r="A110" s="5" t="s">
        <v>451</v>
      </c>
      <c r="B110" s="5" t="s">
        <v>480</v>
      </c>
      <c r="C110" s="5" t="str">
        <f>VLOOKUP([Field],Columns[],2,0)&amp;"("</f>
        <v>string(</v>
      </c>
      <c r="D110" s="5" t="str">
        <f>IF(VLOOKUP([Field],Columns[],3,0)&lt;&gt;"","'"&amp;VLOOKUP([Field],Columns[],3,0)&amp;"'","")</f>
        <v>'note'</v>
      </c>
      <c r="E110" s="8" t="str">
        <f>IF(VLOOKUP([Field],Columns[],4,0)&lt;&gt;0,", "&amp;VLOOKUP([Field],Columns[],4,0)&amp;")",")")</f>
        <v>, 512)</v>
      </c>
      <c r="F110" s="5" t="str">
        <f>IF(VLOOKUP([Field],Columns[],5,0)=0,"","-&gt;"&amp;VLOOKUP([Field],Columns[],5,0))</f>
        <v>-&gt;nullable()</v>
      </c>
      <c r="G110" s="5" t="str">
        <f>IF(VLOOKUP([Field],Columns[],6,0)=0,"","-&gt;"&amp;VLOOKUP([Field],Columns[],6,0))</f>
        <v/>
      </c>
      <c r="H110" s="5" t="str">
        <f>IF(VLOOKUP([Field],Columns[],7,0)=0,"","-&gt;"&amp;VLOOKUP([Field],Columns[],7,0))</f>
        <v/>
      </c>
      <c r="I110" s="5" t="str">
        <f>IF(VLOOKUP([Field],Columns[],8,0)=0,"","-&gt;"&amp;VLOOKUP([Field],Columns[],8,0))</f>
        <v/>
      </c>
      <c r="J110" s="5" t="str">
        <f>IF(VLOOKUP([Field],Columns[],9,0)=0,"","-&gt;"&amp;VLOOKUP([Field],Columns[],9,0))</f>
        <v/>
      </c>
      <c r="K110" s="5" t="str">
        <f>"$table-&gt;"&amp;[Type]&amp;[Name]&amp;[Arg2]&amp;[Method1]&amp;[Method2]&amp;[Method3]&amp;[Method4]&amp;[Method5]&amp;";"</f>
        <v>$table-&gt;string('note', 512)-&gt;nullable();</v>
      </c>
    </row>
    <row r="111" spans="1:11">
      <c r="A111" s="5" t="s">
        <v>451</v>
      </c>
      <c r="B111" s="5" t="s">
        <v>481</v>
      </c>
      <c r="C111" s="5" t="str">
        <f>VLOOKUP([Field],Columns[],2,0)&amp;"("</f>
        <v>unsignedInteger(</v>
      </c>
      <c r="D111" s="5" t="str">
        <f>IF(VLOOKUP([Field],Columns[],3,0)&lt;&gt;"","'"&amp;VLOOKUP([Field],Columns[],3,0)&amp;"'","")</f>
        <v>'author'</v>
      </c>
      <c r="E111" s="8" t="str">
        <f>IF(VLOOKUP([Field],Columns[],4,0)&lt;&gt;0,", "&amp;VLOOKUP([Field],Columns[],4,0)&amp;")",")")</f>
        <v>)</v>
      </c>
      <c r="F111" s="5" t="str">
        <f>IF(VLOOKUP([Field],Columns[],5,0)=0,"","-&gt;"&amp;VLOOKUP([Field],Columns[],5,0))</f>
        <v>-&gt;nullable()</v>
      </c>
      <c r="G111" s="5" t="str">
        <f>IF(VLOOKUP([Field],Columns[],6,0)=0,"","-&gt;"&amp;VLOOKUP([Field],Columns[],6,0))</f>
        <v>-&gt;index()</v>
      </c>
      <c r="H111" s="5" t="str">
        <f>IF(VLOOKUP([Field],Columns[],7,0)=0,"","-&gt;"&amp;VLOOKUP([Field],Columns[],7,0))</f>
        <v/>
      </c>
      <c r="I111" s="5" t="str">
        <f>IF(VLOOKUP([Field],Columns[],8,0)=0,"","-&gt;"&amp;VLOOKUP([Field],Columns[],8,0))</f>
        <v/>
      </c>
      <c r="J111" s="5" t="str">
        <f>IF(VLOOKUP([Field],Columns[],9,0)=0,"","-&gt;"&amp;VLOOKUP([Field],Columns[],9,0))</f>
        <v/>
      </c>
      <c r="K111" s="5" t="str">
        <f>"$table-&gt;"&amp;[Type]&amp;[Name]&amp;[Arg2]&amp;[Method1]&amp;[Method2]&amp;[Method3]&amp;[Method4]&amp;[Method5]&amp;";"</f>
        <v>$table-&gt;unsignedInteger('author')-&gt;nullable()-&gt;index();</v>
      </c>
    </row>
    <row r="112" spans="1:11">
      <c r="A112" s="5" t="s">
        <v>451</v>
      </c>
      <c r="B112" s="5" t="s">
        <v>454</v>
      </c>
      <c r="C112" s="5" t="str">
        <f>VLOOKUP([Field],Columns[],2,0)&amp;"("</f>
        <v>enum(</v>
      </c>
      <c r="D112" s="5" t="str">
        <f>IF(VLOOKUP([Field],Columns[],3,0)&lt;&gt;"","'"&amp;VLOOKUP([Field],Columns[],3,0)&amp;"'","")</f>
        <v>'status'</v>
      </c>
      <c r="E112" s="8" t="str">
        <f>IF(VLOOKUP([Field],Columns[],4,0)&lt;&gt;0,", "&amp;VLOOKUP([Field],Columns[],4,0)&amp;")",")")</f>
        <v>, ['Active','Inactive'])</v>
      </c>
      <c r="F112" s="5" t="str">
        <f>IF(VLOOKUP([Field],Columns[],5,0)=0,"","-&gt;"&amp;VLOOKUP([Field],Columns[],5,0))</f>
        <v>-&gt;default('Active')</v>
      </c>
      <c r="G112" s="5" t="str">
        <f>IF(VLOOKUP([Field],Columns[],6,0)=0,"","-&gt;"&amp;VLOOKUP([Field],Columns[],6,0))</f>
        <v>-&gt;index()</v>
      </c>
      <c r="H112" s="5" t="str">
        <f>IF(VLOOKUP([Field],Columns[],7,0)=0,"","-&gt;"&amp;VLOOKUP([Field],Columns[],7,0))</f>
        <v/>
      </c>
      <c r="I112" s="5" t="str">
        <f>IF(VLOOKUP([Field],Columns[],8,0)=0,"","-&gt;"&amp;VLOOKUP([Field],Columns[],8,0))</f>
        <v/>
      </c>
      <c r="J112" s="5" t="str">
        <f>IF(VLOOKUP([Field],Columns[],9,0)=0,"","-&gt;"&amp;VLOOKUP([Field],Columns[],9,0))</f>
        <v/>
      </c>
      <c r="K112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3" spans="1:11">
      <c r="A113" s="5" t="s">
        <v>451</v>
      </c>
      <c r="B113" s="5" t="s">
        <v>519</v>
      </c>
      <c r="C113" s="5" t="str">
        <f>VLOOKUP([Field],Columns[],2,0)&amp;"("</f>
        <v>audit(</v>
      </c>
      <c r="D113" s="5" t="str">
        <f>IF(VLOOKUP([Field],Columns[],3,0)&lt;&gt;"","'"&amp;VLOOKUP([Field],Columns[],3,0)&amp;"'","")</f>
        <v/>
      </c>
      <c r="E113" s="8" t="str">
        <f>IF(VLOOKUP([Field],Columns[],4,0)&lt;&gt;0,", "&amp;VLOOKUP([Field],Columns[],4,0)&amp;")",")")</f>
        <v>)</v>
      </c>
      <c r="F113" s="5" t="str">
        <f>IF(VLOOKUP([Field],Columns[],5,0)=0,"","-&gt;"&amp;VLOOKUP([Field],Columns[],5,0))</f>
        <v/>
      </c>
      <c r="G113" s="5" t="str">
        <f>IF(VLOOKUP([Field],Columns[],6,0)=0,"","-&gt;"&amp;VLOOKUP([Field],Columns[],6,0))</f>
        <v/>
      </c>
      <c r="H113" s="5" t="str">
        <f>IF(VLOOKUP([Field],Columns[],7,0)=0,"","-&gt;"&amp;VLOOKUP([Field],Columns[],7,0))</f>
        <v/>
      </c>
      <c r="I113" s="5" t="str">
        <f>IF(VLOOKUP([Field],Columns[],8,0)=0,"","-&gt;"&amp;VLOOKUP([Field],Columns[],8,0))</f>
        <v/>
      </c>
      <c r="J113" s="5" t="str">
        <f>IF(VLOOKUP([Field],Columns[],9,0)=0,"","-&gt;"&amp;VLOOKUP([Field],Columns[],9,0))</f>
        <v/>
      </c>
      <c r="K113" s="5" t="str">
        <f>"$table-&gt;"&amp;[Type]&amp;[Name]&amp;[Arg2]&amp;[Method1]&amp;[Method2]&amp;[Method3]&amp;[Method4]&amp;[Method5]&amp;";"</f>
        <v>$table-&gt;audit();</v>
      </c>
    </row>
    <row r="114" spans="1:11">
      <c r="A114" s="5" t="s">
        <v>451</v>
      </c>
      <c r="B114" s="5" t="s">
        <v>490</v>
      </c>
      <c r="C114" s="5" t="str">
        <f>VLOOKUP([Field],Columns[],2,0)&amp;"("</f>
        <v>foreign(</v>
      </c>
      <c r="D114" s="5" t="str">
        <f>IF(VLOOKUP([Field],Columns[],3,0)&lt;&gt;"","'"&amp;VLOOKUP([Field],Columns[],3,0)&amp;"'","")</f>
        <v>'wishlist_product'</v>
      </c>
      <c r="E114" s="8" t="str">
        <f>IF(VLOOKUP([Field],Columns[],4,0)&lt;&gt;0,", "&amp;VLOOKUP([Field],Columns[],4,0)&amp;")",")")</f>
        <v>)</v>
      </c>
      <c r="F114" s="5" t="str">
        <f>IF(VLOOKUP([Field],Columns[],5,0)=0,"","-&gt;"&amp;VLOOKUP([Field],Columns[],5,0))</f>
        <v>-&gt;references('id')</v>
      </c>
      <c r="G114" s="5" t="str">
        <f>IF(VLOOKUP([Field],Columns[],6,0)=0,"","-&gt;"&amp;VLOOKUP([Field],Columns[],6,0))</f>
        <v>-&gt;on('wishlist_products')</v>
      </c>
      <c r="H114" s="5" t="str">
        <f>IF(VLOOKUP([Field],Columns[],7,0)=0,"","-&gt;"&amp;VLOOKUP([Field],Columns[],7,0))</f>
        <v>-&gt;onUpdate('cascade')</v>
      </c>
      <c r="I114" s="5" t="str">
        <f>IF(VLOOKUP([Field],Columns[],8,0)=0,"","-&gt;"&amp;VLOOKUP([Field],Columns[],8,0))</f>
        <v>-&gt;onDelete('cascade')</v>
      </c>
      <c r="J114" s="5" t="str">
        <f>IF(VLOOKUP([Field],Columns[],9,0)=0,"","-&gt;"&amp;VLOOKUP([Field],Columns[],9,0))</f>
        <v/>
      </c>
      <c r="K114" s="5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15" spans="1:11">
      <c r="A115" s="5" t="s">
        <v>451</v>
      </c>
      <c r="B115" s="5" t="s">
        <v>474</v>
      </c>
      <c r="C115" s="5" t="str">
        <f>VLOOKUP([Field],Columns[],2,0)&amp;"("</f>
        <v>foreign(</v>
      </c>
      <c r="D115" s="5" t="str">
        <f>IF(VLOOKUP([Field],Columns[],3,0)&lt;&gt;"","'"&amp;VLOOKUP([Field],Columns[],3,0)&amp;"'","")</f>
        <v>'author'</v>
      </c>
      <c r="E115" s="8" t="str">
        <f>IF(VLOOKUP([Field],Columns[],4,0)&lt;&gt;0,", "&amp;VLOOKUP([Field],Columns[],4,0)&amp;")",")")</f>
        <v>)</v>
      </c>
      <c r="F115" s="5" t="str">
        <f>IF(VLOOKUP([Field],Columns[],5,0)=0,"","-&gt;"&amp;VLOOKUP([Field],Columns[],5,0))</f>
        <v>-&gt;references('id')</v>
      </c>
      <c r="G115" s="5" t="str">
        <f>IF(VLOOKUP([Field],Columns[],6,0)=0,"","-&gt;"&amp;VLOOKUP([Field],Columns[],6,0))</f>
        <v>-&gt;on('visitors')</v>
      </c>
      <c r="H115" s="5" t="str">
        <f>IF(VLOOKUP([Field],Columns[],7,0)=0,"","-&gt;"&amp;VLOOKUP([Field],Columns[],7,0))</f>
        <v>-&gt;onUpdate('cascade')</v>
      </c>
      <c r="I115" s="5" t="str">
        <f>IF(VLOOKUP([Field],Columns[],8,0)=0,"","-&gt;"&amp;VLOOKUP([Field],Columns[],8,0))</f>
        <v>-&gt;onDelete('set null')</v>
      </c>
      <c r="J115" s="5" t="str">
        <f>IF(VLOOKUP([Field],Columns[],9,0)=0,"","-&gt;"&amp;VLOOKUP([Field],Columns[],9,0))</f>
        <v/>
      </c>
      <c r="K115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16" spans="1:11">
      <c r="A116" s="5" t="s">
        <v>449</v>
      </c>
      <c r="B116" s="5" t="s">
        <v>21</v>
      </c>
      <c r="C116" s="5" t="str">
        <f>VLOOKUP([Field],Columns[],2,0)&amp;"("</f>
        <v>increments(</v>
      </c>
      <c r="D116" s="5" t="str">
        <f>IF(VLOOKUP([Field],Columns[],3,0)&lt;&gt;"","'"&amp;VLOOKUP([Field],Columns[],3,0)&amp;"'","")</f>
        <v>'id'</v>
      </c>
      <c r="E116" s="8" t="str">
        <f>IF(VLOOKUP([Field],Columns[],4,0)&lt;&gt;0,", "&amp;VLOOKUP([Field],Columns[],4,0)&amp;")",")")</f>
        <v>)</v>
      </c>
      <c r="F116" s="5" t="str">
        <f>IF(VLOOKUP([Field],Columns[],5,0)=0,"","-&gt;"&amp;VLOOKUP([Field],Columns[],5,0))</f>
        <v/>
      </c>
      <c r="G116" s="5" t="str">
        <f>IF(VLOOKUP([Field],Columns[],6,0)=0,"","-&gt;"&amp;VLOOKUP([Field],Columns[],6,0))</f>
        <v/>
      </c>
      <c r="H116" s="5" t="str">
        <f>IF(VLOOKUP([Field],Columns[],7,0)=0,"","-&gt;"&amp;VLOOKUP([Field],Columns[],7,0))</f>
        <v/>
      </c>
      <c r="I116" s="5" t="str">
        <f>IF(VLOOKUP([Field],Columns[],8,0)=0,"","-&gt;"&amp;VLOOKUP([Field],Columns[],8,0))</f>
        <v/>
      </c>
      <c r="J116" s="5" t="str">
        <f>IF(VLOOKUP([Field],Columns[],9,0)=0,"","-&gt;"&amp;VLOOKUP([Field],Columns[],9,0))</f>
        <v/>
      </c>
      <c r="K116" s="5" t="str">
        <f>"$table-&gt;"&amp;[Type]&amp;[Name]&amp;[Arg2]&amp;[Method1]&amp;[Method2]&amp;[Method3]&amp;[Method4]&amp;[Method5]&amp;";"</f>
        <v>$table-&gt;increments('id');</v>
      </c>
    </row>
    <row r="117" spans="1:11">
      <c r="A117" s="5" t="s">
        <v>449</v>
      </c>
      <c r="B117" s="5" t="s">
        <v>476</v>
      </c>
      <c r="C117" s="5" t="str">
        <f>VLOOKUP([Field],Columns[],2,0)&amp;"("</f>
        <v>unsignedInteger(</v>
      </c>
      <c r="D117" s="5" t="str">
        <f>IF(VLOOKUP([Field],Columns[],3,0)&lt;&gt;"","'"&amp;VLOOKUP([Field],Columns[],3,0)&amp;"'","")</f>
        <v>'wishlist'</v>
      </c>
      <c r="E117" s="8" t="str">
        <f>IF(VLOOKUP([Field],Columns[],4,0)&lt;&gt;0,", "&amp;VLOOKUP([Field],Columns[],4,0)&amp;")",")")</f>
        <v>)</v>
      </c>
      <c r="F117" s="5" t="str">
        <f>IF(VLOOKUP([Field],Columns[],5,0)=0,"","-&gt;"&amp;VLOOKUP([Field],Columns[],5,0))</f>
        <v>-&gt;nullable()</v>
      </c>
      <c r="G117" s="5" t="str">
        <f>IF(VLOOKUP([Field],Columns[],6,0)=0,"","-&gt;"&amp;VLOOKUP([Field],Columns[],6,0))</f>
        <v>-&gt;index()</v>
      </c>
      <c r="H117" s="5" t="str">
        <f>IF(VLOOKUP([Field],Columns[],7,0)=0,"","-&gt;"&amp;VLOOKUP([Field],Columns[],7,0))</f>
        <v/>
      </c>
      <c r="I117" s="5" t="str">
        <f>IF(VLOOKUP([Field],Columns[],8,0)=0,"","-&gt;"&amp;VLOOKUP([Field],Columns[],8,0))</f>
        <v/>
      </c>
      <c r="J117" s="5" t="str">
        <f>IF(VLOOKUP([Field],Columns[],9,0)=0,"","-&gt;"&amp;VLOOKUP([Field],Columns[],9,0))</f>
        <v/>
      </c>
      <c r="K117" s="5" t="str">
        <f>"$table-&gt;"&amp;[Type]&amp;[Name]&amp;[Arg2]&amp;[Method1]&amp;[Method2]&amp;[Method3]&amp;[Method4]&amp;[Method5]&amp;";"</f>
        <v>$table-&gt;unsignedInteger('wishlist')-&gt;nullable()-&gt;index();</v>
      </c>
    </row>
    <row r="118" spans="1:11">
      <c r="A118" s="5" t="s">
        <v>449</v>
      </c>
      <c r="B118" s="5" t="s">
        <v>454</v>
      </c>
      <c r="C118" s="5" t="str">
        <f>VLOOKUP([Field],Columns[],2,0)&amp;"("</f>
        <v>enum(</v>
      </c>
      <c r="D118" s="5" t="str">
        <f>IF(VLOOKUP([Field],Columns[],3,0)&lt;&gt;"","'"&amp;VLOOKUP([Field],Columns[],3,0)&amp;"'","")</f>
        <v>'status'</v>
      </c>
      <c r="E118" s="8" t="str">
        <f>IF(VLOOKUP([Field],Columns[],4,0)&lt;&gt;0,", "&amp;VLOOKUP([Field],Columns[],4,0)&amp;")",")")</f>
        <v>, ['Active','Inactive'])</v>
      </c>
      <c r="F118" s="5" t="str">
        <f>IF(VLOOKUP([Field],Columns[],5,0)=0,"","-&gt;"&amp;VLOOKUP([Field],Columns[],5,0))</f>
        <v>-&gt;default('Active')</v>
      </c>
      <c r="G118" s="5" t="str">
        <f>IF(VLOOKUP([Field],Columns[],6,0)=0,"","-&gt;"&amp;VLOOKUP([Field],Columns[],6,0))</f>
        <v>-&gt;index()</v>
      </c>
      <c r="H118" s="5" t="str">
        <f>IF(VLOOKUP([Field],Columns[],7,0)=0,"","-&gt;"&amp;VLOOKUP([Field],Columns[],7,0))</f>
        <v/>
      </c>
      <c r="I118" s="5" t="str">
        <f>IF(VLOOKUP([Field],Columns[],8,0)=0,"","-&gt;"&amp;VLOOKUP([Field],Columns[],8,0))</f>
        <v/>
      </c>
      <c r="J118" s="5" t="str">
        <f>IF(VLOOKUP([Field],Columns[],9,0)=0,"","-&gt;"&amp;VLOOKUP([Field],Columns[],9,0))</f>
        <v/>
      </c>
      <c r="K118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9" spans="1:11">
      <c r="A119" s="5" t="s">
        <v>449</v>
      </c>
      <c r="B119" s="5" t="s">
        <v>477</v>
      </c>
      <c r="C119" s="5" t="str">
        <f>VLOOKUP([Field],Columns[],2,0)&amp;"("</f>
        <v>enum(</v>
      </c>
      <c r="D119" s="5" t="str">
        <f>IF(VLOOKUP([Field],Columns[],3,0)&lt;&gt;"","'"&amp;VLOOKUP([Field],Columns[],3,0)&amp;"'","")</f>
        <v>'viewed'</v>
      </c>
      <c r="E119" s="8" t="str">
        <f>IF(VLOOKUP([Field],Columns[],4,0)&lt;&gt;0,", "&amp;VLOOKUP([Field],Columns[],4,0)&amp;")",")")</f>
        <v>, ['Yes','No'])</v>
      </c>
      <c r="F119" s="5" t="str">
        <f>IF(VLOOKUP([Field],Columns[],5,0)=0,"","-&gt;"&amp;VLOOKUP([Field],Columns[],5,0))</f>
        <v>-&gt;default('No')</v>
      </c>
      <c r="G119" s="5" t="str">
        <f>IF(VLOOKUP([Field],Columns[],6,0)=0,"","-&gt;"&amp;VLOOKUP([Field],Columns[],6,0))</f>
        <v>-&gt;index()</v>
      </c>
      <c r="H119" s="5" t="str">
        <f>IF(VLOOKUP([Field],Columns[],7,0)=0,"","-&gt;"&amp;VLOOKUP([Field],Columns[],7,0))</f>
        <v/>
      </c>
      <c r="I119" s="5" t="str">
        <f>IF(VLOOKUP([Field],Columns[],8,0)=0,"","-&gt;"&amp;VLOOKUP([Field],Columns[],8,0))</f>
        <v/>
      </c>
      <c r="J119" s="5" t="str">
        <f>IF(VLOOKUP([Field],Columns[],9,0)=0,"","-&gt;"&amp;VLOOKUP([Field],Columns[],9,0))</f>
        <v/>
      </c>
      <c r="K119" s="5" t="str">
        <f>"$table-&gt;"&amp;[Type]&amp;[Name]&amp;[Arg2]&amp;[Method1]&amp;[Method2]&amp;[Method3]&amp;[Method4]&amp;[Method5]&amp;";"</f>
        <v>$table-&gt;enum('viewed', ['Yes','No'])-&gt;default('No')-&gt;index();</v>
      </c>
    </row>
    <row r="120" spans="1:11">
      <c r="A120" s="5" t="s">
        <v>449</v>
      </c>
      <c r="B120" s="5" t="s">
        <v>519</v>
      </c>
      <c r="C120" s="5" t="str">
        <f>VLOOKUP([Field],Columns[],2,0)&amp;"("</f>
        <v>audit(</v>
      </c>
      <c r="D120" s="5" t="str">
        <f>IF(VLOOKUP([Field],Columns[],3,0)&lt;&gt;"","'"&amp;VLOOKUP([Field],Columns[],3,0)&amp;"'","")</f>
        <v/>
      </c>
      <c r="E120" s="8" t="str">
        <f>IF(VLOOKUP([Field],Columns[],4,0)&lt;&gt;0,", "&amp;VLOOKUP([Field],Columns[],4,0)&amp;")",")")</f>
        <v>)</v>
      </c>
      <c r="F120" s="5" t="str">
        <f>IF(VLOOKUP([Field],Columns[],5,0)=0,"","-&gt;"&amp;VLOOKUP([Field],Columns[],5,0))</f>
        <v/>
      </c>
      <c r="G120" s="5" t="str">
        <f>IF(VLOOKUP([Field],Columns[],6,0)=0,"","-&gt;"&amp;VLOOKUP([Field],Columns[],6,0))</f>
        <v/>
      </c>
      <c r="H120" s="5" t="str">
        <f>IF(VLOOKUP([Field],Columns[],7,0)=0,"","-&gt;"&amp;VLOOKUP([Field],Columns[],7,0))</f>
        <v/>
      </c>
      <c r="I120" s="5" t="str">
        <f>IF(VLOOKUP([Field],Columns[],8,0)=0,"","-&gt;"&amp;VLOOKUP([Field],Columns[],8,0))</f>
        <v/>
      </c>
      <c r="J120" s="5" t="str">
        <f>IF(VLOOKUP([Field],Columns[],9,0)=0,"","-&gt;"&amp;VLOOKUP([Field],Columns[],9,0))</f>
        <v/>
      </c>
      <c r="K120" s="5" t="str">
        <f>"$table-&gt;"&amp;[Type]&amp;[Name]&amp;[Arg2]&amp;[Method1]&amp;[Method2]&amp;[Method3]&amp;[Method4]&amp;[Method5]&amp;";"</f>
        <v>$table-&gt;audit();</v>
      </c>
    </row>
    <row r="121" spans="1:11">
      <c r="A121" s="5" t="s">
        <v>449</v>
      </c>
      <c r="B121" s="5" t="s">
        <v>479</v>
      </c>
      <c r="C121" s="5" t="str">
        <f>VLOOKUP([Field],Columns[],2,0)&amp;"("</f>
        <v>foreign(</v>
      </c>
      <c r="D121" s="5" t="str">
        <f>IF(VLOOKUP([Field],Columns[],3,0)&lt;&gt;"","'"&amp;VLOOKUP([Field],Columns[],3,0)&amp;"'","")</f>
        <v>'wishlist'</v>
      </c>
      <c r="E121" s="8" t="str">
        <f>IF(VLOOKUP([Field],Columns[],4,0)&lt;&gt;0,", "&amp;VLOOKUP([Field],Columns[],4,0)&amp;")",")")</f>
        <v>)</v>
      </c>
      <c r="F121" s="5" t="str">
        <f>IF(VLOOKUP([Field],Columns[],5,0)=0,"","-&gt;"&amp;VLOOKUP([Field],Columns[],5,0))</f>
        <v>-&gt;references('id')</v>
      </c>
      <c r="G121" s="5" t="str">
        <f>IF(VLOOKUP([Field],Columns[],6,0)=0,"","-&gt;"&amp;VLOOKUP([Field],Columns[],6,0))</f>
        <v>-&gt;on('wishlists')</v>
      </c>
      <c r="H121" s="5" t="str">
        <f>IF(VLOOKUP([Field],Columns[],7,0)=0,"","-&gt;"&amp;VLOOKUP([Field],Columns[],7,0))</f>
        <v>-&gt;onUpdate('cascade')</v>
      </c>
      <c r="I121" s="5" t="str">
        <f>IF(VLOOKUP([Field],Columns[],8,0)=0,"","-&gt;"&amp;VLOOKUP([Field],Columns[],8,0))</f>
        <v>-&gt;onDelete('cascade')</v>
      </c>
      <c r="J121" s="5" t="str">
        <f>IF(VLOOKUP([Field],Columns[],9,0)=0,"","-&gt;"&amp;VLOOKUP([Field],Columns[],9,0))</f>
        <v/>
      </c>
      <c r="K121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21">
      <formula1>AvailableFields</formula1>
    </dataValidation>
    <dataValidation type="list" allowBlank="1" showInputMessage="1" showErrorMessage="1" sqref="A2:A12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"/>
  <sheetViews>
    <sheetView topLeftCell="B1" workbookViewId="0">
      <selection activeCell="D1" sqref="D1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153</v>
      </c>
      <c r="B1" s="26" t="s">
        <v>151</v>
      </c>
      <c r="C1" s="26" t="s">
        <v>82</v>
      </c>
      <c r="D1" s="27" t="s">
        <v>133</v>
      </c>
      <c r="E1" s="27" t="s">
        <v>134</v>
      </c>
      <c r="F1" s="27" t="s">
        <v>135</v>
      </c>
      <c r="G1" s="27" t="s">
        <v>136</v>
      </c>
      <c r="H1" s="27" t="s">
        <v>137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144</v>
      </c>
      <c r="P1" s="27" t="s">
        <v>145</v>
      </c>
      <c r="Q1" s="27" t="s">
        <v>146</v>
      </c>
      <c r="R1" s="27" t="s">
        <v>147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86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31" t="str">
        <f>[Table Name]&amp;"-"&amp;(COUNTIF($B$1:TableData[[#This Row],[Table Name]],TableData[[#This Row],[Table Name]])-1)</f>
        <v>Roles-0</v>
      </c>
      <c r="B3" s="32" t="s">
        <v>88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Name]&amp;"-"&amp;(COUNTIF($B$1:TableData[[#This Row],[Table Name]],TableData[[#This Row],[Table Name]])-1)</f>
        <v>Group Roles-0</v>
      </c>
      <c r="B4" s="14" t="s">
        <v>98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75</v>
      </c>
      <c r="E4" s="14" t="s">
        <v>76</v>
      </c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Name]&amp;"-"&amp;(COUNTIF($B$1:TableData[[#This Row],[Table Name]],TableData[[#This Row],[Table Name]])-1)</f>
        <v>Resource Roles-0</v>
      </c>
      <c r="B5" s="14" t="s">
        <v>99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76</v>
      </c>
      <c r="F5" s="14" t="s">
        <v>125</v>
      </c>
      <c r="G5" s="14" t="s">
        <v>124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15" t="str">
        <f>[Table Name]&amp;"-"&amp;(COUNTIF($B$1:TableData[[#This Row],[Table Name]],TableData[[#This Row],[Table Name]])-1)</f>
        <v>Form Upload-0</v>
      </c>
      <c r="B6" s="14" t="s">
        <v>236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H2" sqref="H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19" t="s">
        <v>1</v>
      </c>
      <c r="B1" s="20" t="s">
        <v>151</v>
      </c>
      <c r="C1" s="19" t="s">
        <v>117</v>
      </c>
      <c r="D1" s="19" t="s">
        <v>148</v>
      </c>
      <c r="E1" s="20" t="s">
        <v>278</v>
      </c>
      <c r="F1" s="20" t="s">
        <v>279</v>
      </c>
      <c r="G1" s="20" t="s">
        <v>281</v>
      </c>
      <c r="H1" s="19" t="s">
        <v>132</v>
      </c>
      <c r="I1" t="s">
        <v>233</v>
      </c>
      <c r="J1" t="s">
        <v>234</v>
      </c>
    </row>
    <row r="2" spans="1:10">
      <c r="A2" s="4" t="s">
        <v>87</v>
      </c>
      <c r="B2" s="4" t="s">
        <v>85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152</v>
      </c>
      <c r="F2" s="1" t="s">
        <v>280</v>
      </c>
      <c r="G2" s="11">
        <v>2</v>
      </c>
      <c r="H2" s="6" t="str">
        <f t="shared" ref="H2:H42" si="0">"query"</f>
        <v>query</v>
      </c>
      <c r="I2" s="11">
        <v>50000</v>
      </c>
      <c r="J2" s="6" t="str">
        <f>IF(ISNUMBER([Last ID]),"ALTER TABLE `" &amp; [Table Name] &amp; "`  AUTO_INCREMENT=" &amp; [Last ID]+1,"")</f>
        <v>ALTER TABLE `users`  AUTO_INCREMENT=50001</v>
      </c>
    </row>
    <row r="3" spans="1:10">
      <c r="A3" s="1" t="s">
        <v>86</v>
      </c>
      <c r="B3" s="1" t="s">
        <v>71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152</v>
      </c>
      <c r="F3" s="1" t="s">
        <v>280</v>
      </c>
      <c r="G3" s="11">
        <v>2</v>
      </c>
      <c r="H3" s="9" t="str">
        <f t="shared" si="0"/>
        <v>query</v>
      </c>
      <c r="I3" s="11">
        <v>50000</v>
      </c>
      <c r="J3" s="8" t="str">
        <f>IF(ISNUMBER([Last ID]),"ALTER TABLE `" &amp; [Table Name] &amp; "`  AUTO_INCREMENT=" &amp; [Last ID]+1,"")</f>
        <v>ALTER TABLE `groups`  AUTO_INCREMENT=50001</v>
      </c>
    </row>
    <row r="4" spans="1:10">
      <c r="A4" s="1" t="s">
        <v>88</v>
      </c>
      <c r="B4" s="1" t="s">
        <v>73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152</v>
      </c>
      <c r="F4" s="1" t="s">
        <v>280</v>
      </c>
      <c r="G4" s="11">
        <v>2</v>
      </c>
      <c r="H4" s="9" t="str">
        <f t="shared" si="0"/>
        <v>query</v>
      </c>
      <c r="I4" s="11">
        <v>50000</v>
      </c>
      <c r="J4" s="8" t="str">
        <f>IF(ISNUMBER([Last ID]),"ALTER TABLE `" &amp; [Table Name] &amp; "`  AUTO_INCREMENT=" &amp; [Last ID]+1,"")</f>
        <v>ALTER TABLE `roles`  AUTO_INCREMENT=50001</v>
      </c>
    </row>
    <row r="5" spans="1:10">
      <c r="A5" s="1" t="s">
        <v>98</v>
      </c>
      <c r="B5" s="1" t="s">
        <v>74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152</v>
      </c>
      <c r="F5" s="1" t="s">
        <v>280</v>
      </c>
      <c r="G5" s="11">
        <v>2</v>
      </c>
      <c r="H5" s="9" t="str">
        <f t="shared" si="0"/>
        <v>query</v>
      </c>
      <c r="I5" s="11">
        <v>50000</v>
      </c>
      <c r="J5" s="8" t="str">
        <f>IF(ISNUMBER([Last ID]),"ALTER TABLE `" &amp; [Table Name] &amp; "`  AUTO_INCREMENT=" &amp; [Last ID]+1,"")</f>
        <v>ALTER TABLE `group_roles`  AUTO_INCREMENT=50001</v>
      </c>
    </row>
    <row r="6" spans="1:10">
      <c r="A6" s="1" t="s">
        <v>97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282</v>
      </c>
      <c r="F6" s="1" t="s">
        <v>285</v>
      </c>
      <c r="G6" s="11">
        <v>3</v>
      </c>
      <c r="H6" s="9" t="str">
        <f t="shared" si="0"/>
        <v>query</v>
      </c>
      <c r="I6" s="11">
        <v>50000</v>
      </c>
      <c r="J6" s="8" t="str">
        <f>IF(ISNUMBER([Last ID]),"ALTER TABLE `" &amp; [Table Name] &amp; "`  AUTO_INCREMENT=" &amp; [Last ID]+1,"")</f>
        <v>ALTER TABLE `resources`  AUTO_INCREMENT=50001</v>
      </c>
    </row>
    <row r="7" spans="1:10">
      <c r="A7" s="1" t="s">
        <v>99</v>
      </c>
      <c r="B7" s="1" t="s">
        <v>94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152</v>
      </c>
      <c r="F7" s="1" t="s">
        <v>280</v>
      </c>
      <c r="G7" s="11">
        <v>2</v>
      </c>
      <c r="H7" s="9" t="str">
        <f t="shared" si="0"/>
        <v>query</v>
      </c>
      <c r="I7" s="11">
        <v>50000</v>
      </c>
      <c r="J7" s="8" t="str">
        <f>IF(ISNUMBER([Last ID]),"ALTER TABLE `" &amp; [Table Name] &amp; "`  AUTO_INCREMENT=" &amp; [Last ID]+1,"")</f>
        <v>ALTER TABLE `resource_roles`  AUTO_INCREMENT=50001</v>
      </c>
    </row>
    <row r="8" spans="1:10">
      <c r="A8" s="2" t="s">
        <v>154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328</v>
      </c>
      <c r="F8" s="1" t="s">
        <v>329</v>
      </c>
      <c r="G8" s="11">
        <v>3</v>
      </c>
      <c r="H8" s="9" t="str">
        <f t="shared" si="0"/>
        <v>query</v>
      </c>
      <c r="I8" s="11">
        <v>50000</v>
      </c>
      <c r="J8" s="6" t="str">
        <f>IF(ISNUMBER([Last ID]),"ALTER TABLE `" &amp; [Table Name] &amp; "`  AUTO_INCREMENT=" &amp; [Last ID]+1,"")</f>
        <v>ALTER TABLE `resource_scopes`  AUTO_INCREMENT=50001</v>
      </c>
    </row>
    <row r="9" spans="1:10">
      <c r="A9" s="1" t="s">
        <v>156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286</v>
      </c>
      <c r="F9" s="1" t="s">
        <v>287</v>
      </c>
      <c r="G9" s="11">
        <v>6</v>
      </c>
      <c r="H9" s="9" t="str">
        <f t="shared" si="0"/>
        <v>query</v>
      </c>
      <c r="I9" s="11">
        <v>50000</v>
      </c>
      <c r="J9" s="8" t="str">
        <f>IF(ISNUMBER([Last ID]),"ALTER TABLE `" &amp; [Table Name] &amp; "`  AUTO_INCREMENT=" &amp; [Last ID]+1,"")</f>
        <v>ALTER TABLE `resource_relations`  AUTO_INCREMENT=50001</v>
      </c>
    </row>
    <row r="10" spans="1:10">
      <c r="A10" s="2" t="s">
        <v>150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289</v>
      </c>
      <c r="F10" s="1" t="s">
        <v>290</v>
      </c>
      <c r="G10" s="11">
        <v>4</v>
      </c>
      <c r="H10" s="9" t="str">
        <f t="shared" si="0"/>
        <v>query</v>
      </c>
      <c r="I10" s="11">
        <v>50000</v>
      </c>
      <c r="J10" s="6" t="str">
        <f>IF(ISNUMBER([Last ID]),"ALTER TABLE `" &amp; [Table Name] &amp; "`  AUTO_INCREMENT=" &amp; [Last ID]+1,"")</f>
        <v>ALTER TABLE `resource_forms`  AUTO_INCREMENT=50001</v>
      </c>
    </row>
    <row r="11" spans="1:10">
      <c r="A11" s="2" t="s">
        <v>129</v>
      </c>
      <c r="B11" s="2" t="s">
        <v>60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292</v>
      </c>
      <c r="F11" s="1" t="s">
        <v>293</v>
      </c>
      <c r="G11" s="11">
        <v>4</v>
      </c>
      <c r="H11" s="9" t="str">
        <f t="shared" si="0"/>
        <v>query</v>
      </c>
      <c r="I11" s="11">
        <v>50000</v>
      </c>
      <c r="J11" s="6" t="str">
        <f>IF(ISNUMBER([Last ID]),"ALTER TABLE `" &amp; [Table Name] &amp; "`  AUTO_INCREMENT=" &amp; [Last ID]+1,"")</f>
        <v>ALTER TABLE `resource_form_fields`  AUTO_INCREMENT=50001</v>
      </c>
    </row>
    <row r="12" spans="1:10">
      <c r="A12" s="2" t="s">
        <v>166</v>
      </c>
      <c r="B12" s="2" t="s">
        <v>62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292</v>
      </c>
      <c r="F12" s="1" t="s">
        <v>299</v>
      </c>
      <c r="G12" s="11">
        <v>3</v>
      </c>
      <c r="H12" s="9" t="str">
        <f t="shared" si="0"/>
        <v>query</v>
      </c>
      <c r="I12" s="11">
        <v>50000</v>
      </c>
      <c r="J12" s="6" t="str">
        <f>IF(ISNUMBER([Last ID]),"ALTER TABLE `" &amp; [Table Name] &amp; "`  AUTO_INCREMENT=" &amp; [Last ID]+1,"")</f>
        <v>ALTER TABLE `resource_form_field_data`  AUTO_INCREMENT=50001</v>
      </c>
    </row>
    <row r="13" spans="1:10">
      <c r="A13" s="4" t="s">
        <v>163</v>
      </c>
      <c r="B13" s="4" t="s">
        <v>157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292</v>
      </c>
      <c r="F13" s="1" t="s">
        <v>303</v>
      </c>
      <c r="G13" s="11">
        <v>2</v>
      </c>
      <c r="H13" s="9" t="str">
        <f t="shared" si="0"/>
        <v>query</v>
      </c>
      <c r="I13" s="11">
        <v>50000</v>
      </c>
      <c r="J13" s="6" t="str">
        <f>IF(ISNUMBER([Last ID]),"ALTER TABLE `" &amp; [Table Name] &amp; "`  AUTO_INCREMENT=" &amp; [Last ID]+1,"")</f>
        <v>ALTER TABLE `resource_form_field_options`  AUTO_INCREMENT=50001</v>
      </c>
    </row>
    <row r="14" spans="1:10">
      <c r="A14" s="2" t="s">
        <v>268</v>
      </c>
      <c r="B14" s="4" t="s">
        <v>61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309</v>
      </c>
      <c r="F14" s="1" t="s">
        <v>310</v>
      </c>
      <c r="G14" s="11">
        <v>1</v>
      </c>
      <c r="H14" s="9" t="str">
        <f t="shared" si="0"/>
        <v>query</v>
      </c>
      <c r="I14" s="11">
        <v>50000</v>
      </c>
      <c r="J14" s="6" t="str">
        <f>IF(ISNUMBER([Last ID]),"ALTER TABLE `" &amp; [Table Name] &amp; "`  AUTO_INCREMENT=" &amp; [Last ID]+1,"")</f>
        <v>ALTER TABLE `resource_form_field_attrs`  AUTO_INCREMENT=50001</v>
      </c>
    </row>
    <row r="15" spans="1:10">
      <c r="A15" s="4" t="s">
        <v>214</v>
      </c>
      <c r="B15" s="4" t="s">
        <v>212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420</v>
      </c>
      <c r="F15" s="1" t="s">
        <v>421</v>
      </c>
      <c r="G15" s="11">
        <v>1</v>
      </c>
      <c r="H15" s="9" t="str">
        <f t="shared" si="0"/>
        <v>query</v>
      </c>
      <c r="I15" s="11">
        <v>50000</v>
      </c>
      <c r="J15" s="6" t="str">
        <f>IF(ISNUMBER([Last ID]),"ALTER TABLE `" &amp; [Table Name] &amp; "`  AUTO_INCREMENT=" &amp; [Last ID]+1,"")</f>
        <v>ALTER TABLE `resource_form_field_dynamic`  AUTO_INCREMENT=50001</v>
      </c>
    </row>
    <row r="16" spans="1:10">
      <c r="A16" s="2" t="s">
        <v>164</v>
      </c>
      <c r="B16" s="4" t="s">
        <v>63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311</v>
      </c>
      <c r="F16" s="1" t="s">
        <v>312</v>
      </c>
      <c r="G16" s="11">
        <v>1</v>
      </c>
      <c r="H16" s="9" t="str">
        <f t="shared" si="0"/>
        <v>query</v>
      </c>
      <c r="I16" s="11">
        <v>50000</v>
      </c>
      <c r="J16" s="6" t="str">
        <f>IF(ISNUMBER([Last ID]),"ALTER TABLE `" &amp; [Table Name] &amp; "`  AUTO_INCREMENT=" &amp; [Last ID]+1,"")</f>
        <v>ALTER TABLE `resource_form_field_validations`  AUTO_INCREMENT=50001</v>
      </c>
    </row>
    <row r="17" spans="1:10">
      <c r="A17" s="4" t="s">
        <v>201</v>
      </c>
      <c r="B17" s="4" t="s">
        <v>196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416</v>
      </c>
      <c r="F17" s="1" t="s">
        <v>417</v>
      </c>
      <c r="G17" s="11">
        <v>1</v>
      </c>
      <c r="H17" s="9" t="str">
        <f t="shared" si="0"/>
        <v>query</v>
      </c>
      <c r="I17" s="11">
        <v>50000</v>
      </c>
      <c r="J17" s="6" t="str">
        <f>IF(ISNUMBER([Last ID]),"ALTER TABLE `" &amp; [Table Name] &amp; "`  AUTO_INCREMENT=" &amp; [Last ID]+1,"")</f>
        <v>ALTER TABLE `resource_form_field_depends`  AUTO_INCREMENT=50001</v>
      </c>
    </row>
    <row r="18" spans="1:10">
      <c r="A18" s="4" t="s">
        <v>181</v>
      </c>
      <c r="B18" s="4" t="s">
        <v>179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292</v>
      </c>
      <c r="F18" s="1" t="s">
        <v>308</v>
      </c>
      <c r="G18" s="11">
        <v>2</v>
      </c>
      <c r="H18" s="9" t="str">
        <f t="shared" si="0"/>
        <v>query</v>
      </c>
      <c r="I18" s="11">
        <v>50000</v>
      </c>
      <c r="J18" s="6" t="str">
        <f>IF(ISNUMBER([Last ID]),"ALTER TABLE `" &amp; [Table Name] &amp; "`  AUTO_INCREMENT=" &amp; [Last ID]+1,"")</f>
        <v>ALTER TABLE `resource_form_layout`  AUTO_INCREMENT=50001</v>
      </c>
    </row>
    <row r="19" spans="1:10">
      <c r="A19" s="4" t="s">
        <v>424</v>
      </c>
      <c r="B19" s="4" t="s">
        <v>423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432</v>
      </c>
      <c r="F19" s="1" t="s">
        <v>433</v>
      </c>
      <c r="G19" s="33">
        <v>1</v>
      </c>
      <c r="H19" s="7" t="str">
        <f t="shared" si="0"/>
        <v>query</v>
      </c>
      <c r="I19" s="11">
        <v>50000</v>
      </c>
      <c r="J19" s="8" t="str">
        <f>IF(ISNUMBER([Last ID]),"ALTER TABLE `" &amp; [Table Name] &amp; "`  AUTO_INCREMENT=" &amp; [Last ID]+1,"")</f>
        <v>ALTER TABLE `resource_form_data_map`  AUTO_INCREMENT=50001</v>
      </c>
    </row>
    <row r="20" spans="1:10">
      <c r="A20" s="4" t="s">
        <v>165</v>
      </c>
      <c r="B20" s="4" t="s">
        <v>77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331</v>
      </c>
      <c r="F20" s="1" t="s">
        <v>329</v>
      </c>
      <c r="G20" s="11">
        <v>2</v>
      </c>
      <c r="H20" s="9" t="str">
        <f t="shared" si="0"/>
        <v>query</v>
      </c>
      <c r="I20" s="11">
        <v>50000</v>
      </c>
      <c r="J20" s="6" t="str">
        <f>IF(ISNUMBER([Last ID]),"ALTER TABLE `" &amp; [Table Name] &amp; "`  AUTO_INCREMENT=" &amp; [Last ID]+1,"")</f>
        <v>ALTER TABLE `resource_form_defaults`  AUTO_INCREMENT=50001</v>
      </c>
    </row>
    <row r="21" spans="1:10">
      <c r="A21" s="4" t="s">
        <v>190</v>
      </c>
      <c r="B21" s="4" t="s">
        <v>188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344</v>
      </c>
      <c r="F21" s="1" t="s">
        <v>345</v>
      </c>
      <c r="G21" s="11">
        <v>5</v>
      </c>
      <c r="H21" s="9" t="str">
        <f t="shared" si="0"/>
        <v>query</v>
      </c>
      <c r="I21" s="11">
        <v>50000</v>
      </c>
      <c r="J21" s="6" t="str">
        <f>IF(ISNUMBER([Last ID]),"ALTER TABLE `" &amp; [Table Name] &amp; "`  AUTO_INCREMENT=" &amp; [Last ID]+1,"")</f>
        <v>ALTER TABLE `resource_form_collection`  AUTO_INCREMENT=50001</v>
      </c>
    </row>
    <row r="22" spans="1:10">
      <c r="A22" s="2" t="s">
        <v>236</v>
      </c>
      <c r="B22" s="2" t="s">
        <v>230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152</v>
      </c>
      <c r="F22" s="1" t="s">
        <v>280</v>
      </c>
      <c r="G22" s="11">
        <v>2</v>
      </c>
      <c r="H22" s="9" t="str">
        <f t="shared" si="0"/>
        <v>query</v>
      </c>
      <c r="I22" s="11">
        <v>50000</v>
      </c>
      <c r="J22" s="6" t="str">
        <f>IF(ISNUMBER([Last ID]),"ALTER TABLE `" &amp; [Table Name] &amp; "`  AUTO_INCREMENT=" &amp; [Last ID]+1,"")</f>
        <v>ALTER TABLE `resource_form_upload`  AUTO_INCREMENT=50001</v>
      </c>
    </row>
    <row r="23" spans="1:10">
      <c r="A23" s="2" t="s">
        <v>155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167</v>
      </c>
      <c r="F23" s="1" t="s">
        <v>395</v>
      </c>
      <c r="G23" s="11">
        <v>3</v>
      </c>
      <c r="H23" s="9" t="str">
        <f t="shared" si="0"/>
        <v>query</v>
      </c>
      <c r="I23" s="11">
        <v>50000</v>
      </c>
      <c r="J23" s="8" t="str">
        <f>IF(ISNUMBER([Last ID]),"ALTER TABLE `" &amp; [Table Name] &amp; "`  AUTO_INCREMENT=" &amp; [Last ID]+1,"")</f>
        <v>ALTER TABLE `resource_lists`  AUTO_INCREMENT=50001</v>
      </c>
    </row>
    <row r="24" spans="1:10">
      <c r="A24" s="2" t="s">
        <v>168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363</v>
      </c>
      <c r="F24" s="1" t="s">
        <v>364</v>
      </c>
      <c r="G24" s="11">
        <v>1</v>
      </c>
      <c r="H24" s="9" t="str">
        <f t="shared" si="0"/>
        <v>query</v>
      </c>
      <c r="I24" s="11">
        <v>50000</v>
      </c>
      <c r="J24" s="8" t="str">
        <f>IF(ISNUMBER([Last ID]),"ALTER TABLE `" &amp; [Table Name] &amp; "`  AUTO_INCREMENT=" &amp; [Last ID]+1,"")</f>
        <v>ALTER TABLE `resource_list_scopes`  AUTO_INCREMENT=50001</v>
      </c>
    </row>
    <row r="25" spans="1:10">
      <c r="A25" s="2" t="s">
        <v>269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363</v>
      </c>
      <c r="F25" s="1" t="s">
        <v>365</v>
      </c>
      <c r="G25" s="11">
        <v>1</v>
      </c>
      <c r="H25" s="9" t="str">
        <f t="shared" si="0"/>
        <v>query</v>
      </c>
      <c r="I25" s="11">
        <v>50000</v>
      </c>
      <c r="J25" s="8" t="str">
        <f>IF(ISNUMBER([Last ID]),"ALTER TABLE `" &amp; [Table Name] &amp; "`  AUTO_INCREMENT=" &amp; [Last ID]+1,"")</f>
        <v>ALTER TABLE `resource_list_relations`  AUTO_INCREMENT=50001</v>
      </c>
    </row>
    <row r="26" spans="1:10">
      <c r="A26" s="2" t="s">
        <v>174</v>
      </c>
      <c r="B26" s="4" t="s">
        <v>172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374</v>
      </c>
      <c r="F26" s="1" t="s">
        <v>375</v>
      </c>
      <c r="G26" s="11">
        <v>2</v>
      </c>
      <c r="H26" s="9" t="str">
        <f t="shared" si="0"/>
        <v>query</v>
      </c>
      <c r="I26" s="11">
        <v>50000</v>
      </c>
      <c r="J26" s="8" t="str">
        <f>IF(ISNUMBER([Last ID]),"ALTER TABLE `" &amp; [Table Name] &amp; "`  AUTO_INCREMENT=" &amp; [Last ID]+1,"")</f>
        <v>ALTER TABLE `resource_list_layout`  AUTO_INCREMENT=50001</v>
      </c>
    </row>
    <row r="27" spans="1:10">
      <c r="A27" s="2" t="s">
        <v>195</v>
      </c>
      <c r="B27" s="4" t="s">
        <v>194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371</v>
      </c>
      <c r="F27" s="1" t="s">
        <v>372</v>
      </c>
      <c r="G27" s="11">
        <v>2</v>
      </c>
      <c r="H27" s="9" t="str">
        <f t="shared" si="0"/>
        <v>query</v>
      </c>
      <c r="I27" s="11">
        <v>50000</v>
      </c>
      <c r="J27" s="8" t="str">
        <f>IF(ISNUMBER([Last ID]),"ALTER TABLE `" &amp; [Table Name] &amp; "`  AUTO_INCREMENT=" &amp; [Last ID]+1,"")</f>
        <v>ALTER TABLE `resource_list_search`  AUTO_INCREMENT=50001</v>
      </c>
    </row>
    <row r="28" spans="1:10">
      <c r="A28" s="4" t="s">
        <v>171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169</v>
      </c>
      <c r="F28" s="1" t="s">
        <v>329</v>
      </c>
      <c r="G28" s="11">
        <v>3</v>
      </c>
      <c r="H28" s="9" t="str">
        <f t="shared" si="0"/>
        <v>query</v>
      </c>
      <c r="I28" s="11">
        <v>50000</v>
      </c>
      <c r="J28" s="6" t="str">
        <f>IF(ISNUMBER([Last ID]),"ALTER TABLE `" &amp; [Table Name] &amp; "`  AUTO_INCREMENT=" &amp; [Last ID]+1,"")</f>
        <v>ALTER TABLE `resource_data`  AUTO_INCREMENT=50001</v>
      </c>
    </row>
    <row r="29" spans="1:10">
      <c r="A29" s="4" t="s">
        <v>193</v>
      </c>
      <c r="B29" s="4" t="s">
        <v>175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382</v>
      </c>
      <c r="F29" s="1" t="s">
        <v>364</v>
      </c>
      <c r="G29" s="11">
        <v>1</v>
      </c>
      <c r="H29" s="9" t="str">
        <f t="shared" si="0"/>
        <v>query</v>
      </c>
      <c r="I29" s="11">
        <v>50000</v>
      </c>
      <c r="J29" s="6" t="str">
        <f>IF(ISNUMBER([Last ID]),"ALTER TABLE `" &amp; [Table Name] &amp; "`  AUTO_INCREMENT=" &amp; [Last ID]+1,"")</f>
        <v>ALTER TABLE `resource_data_scopes`  AUTO_INCREMENT=50001</v>
      </c>
    </row>
    <row r="30" spans="1:10">
      <c r="A30" s="2" t="s">
        <v>170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382</v>
      </c>
      <c r="F30" s="1" t="s">
        <v>365</v>
      </c>
      <c r="G30" s="11">
        <v>1</v>
      </c>
      <c r="H30" s="9" t="str">
        <f t="shared" si="0"/>
        <v>query</v>
      </c>
      <c r="I30" s="11">
        <v>50000</v>
      </c>
      <c r="J30" s="6" t="str">
        <f>IF(ISNUMBER([Last ID]),"ALTER TABLE `" &amp; [Table Name] &amp; "`  AUTO_INCREMENT=" &amp; [Last ID]+1,"")</f>
        <v>ALTER TABLE `resource_data_relations`  AUTO_INCREMENT=50001</v>
      </c>
    </row>
    <row r="31" spans="1:10">
      <c r="A31" s="4" t="s">
        <v>184</v>
      </c>
      <c r="B31" s="4" t="s">
        <v>182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390</v>
      </c>
      <c r="F31" s="1" t="s">
        <v>388</v>
      </c>
      <c r="G31" s="11">
        <v>3</v>
      </c>
      <c r="H31" s="9" t="str">
        <f t="shared" si="0"/>
        <v>query</v>
      </c>
      <c r="I31" s="11">
        <v>50000</v>
      </c>
      <c r="J31" s="6" t="str">
        <f>IF(ISNUMBER([Last ID]),"ALTER TABLE `" &amp; [Table Name] &amp; "`  AUTO_INCREMENT=" &amp; [Last ID]+1,"")</f>
        <v>ALTER TABLE `resource_data_view_sections`  AUTO_INCREMENT=50001</v>
      </c>
    </row>
    <row r="32" spans="1:10">
      <c r="A32" s="4" t="s">
        <v>185</v>
      </c>
      <c r="B32" s="4" t="s">
        <v>183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387</v>
      </c>
      <c r="F32" s="1" t="s">
        <v>389</v>
      </c>
      <c r="G32" s="11">
        <v>2</v>
      </c>
      <c r="H32" s="9" t="str">
        <f t="shared" si="0"/>
        <v>query</v>
      </c>
      <c r="I32" s="11">
        <v>50000</v>
      </c>
      <c r="J32" s="6" t="str">
        <f>IF(ISNUMBER([Last ID]),"ALTER TABLE `" &amp; [Table Name] &amp; "`  AUTO_INCREMENT=" &amp; [Last ID]+1,"")</f>
        <v>ALTER TABLE `resource_data_view_section_items`  AUTO_INCREMENT=50001</v>
      </c>
    </row>
    <row r="33" spans="1:10">
      <c r="A33" s="2" t="s">
        <v>113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114</v>
      </c>
      <c r="F33" s="1" t="s">
        <v>315</v>
      </c>
      <c r="G33" s="11">
        <v>3</v>
      </c>
      <c r="H33" s="9" t="str">
        <f t="shared" si="0"/>
        <v>query</v>
      </c>
      <c r="I33" s="11">
        <v>50000</v>
      </c>
      <c r="J33" s="6" t="str">
        <f>IF(ISNUMBER([Last ID]),"ALTER TABLE `" &amp; [Table Name] &amp; "`  AUTO_INCREMENT=" &amp; [Last ID]+1,"")</f>
        <v>ALTER TABLE `resource_actions`  AUTO_INCREMENT=50001</v>
      </c>
    </row>
    <row r="34" spans="1:10">
      <c r="A34" s="2" t="s">
        <v>270</v>
      </c>
      <c r="B34" s="2" t="s">
        <v>59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114</v>
      </c>
      <c r="F34" s="1" t="s">
        <v>316</v>
      </c>
      <c r="G34" s="11">
        <v>1</v>
      </c>
      <c r="H34" s="9" t="str">
        <f t="shared" si="0"/>
        <v>query</v>
      </c>
      <c r="I34" s="11">
        <v>50000</v>
      </c>
      <c r="J34" s="6" t="str">
        <f>IF(ISNUMBER([Last ID]),"ALTER TABLE `" &amp; [Table Name] &amp; "`  AUTO_INCREMENT=" &amp; [Last ID]+1,"")</f>
        <v>ALTER TABLE `resource_action_methods`  AUTO_INCREMENT=50001</v>
      </c>
    </row>
    <row r="35" spans="1:10">
      <c r="A35" s="2" t="s">
        <v>271</v>
      </c>
      <c r="B35" s="2" t="s">
        <v>58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392</v>
      </c>
      <c r="F35" s="1" t="s">
        <v>310</v>
      </c>
      <c r="G35" s="11">
        <v>1</v>
      </c>
      <c r="H35" s="9" t="str">
        <f t="shared" si="0"/>
        <v>query</v>
      </c>
      <c r="I35" s="11">
        <v>50000</v>
      </c>
      <c r="J35" s="6" t="str">
        <f>IF(ISNUMBER([Last ID]),"ALTER TABLE `" &amp; [Table Name] &amp; "`  AUTO_INCREMENT=" &amp; [Last ID]+1,"")</f>
        <v>ALTER TABLE `resource_action_attrs`  AUTO_INCREMENT=50001</v>
      </c>
    </row>
    <row r="36" spans="1:10">
      <c r="A36" s="2" t="s">
        <v>272</v>
      </c>
      <c r="B36" s="4" t="s">
        <v>69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324</v>
      </c>
      <c r="F36" s="1" t="s">
        <v>325</v>
      </c>
      <c r="G36" s="11">
        <v>1</v>
      </c>
      <c r="H36" s="9" t="str">
        <f t="shared" si="0"/>
        <v>query</v>
      </c>
      <c r="I36" s="11">
        <v>50000</v>
      </c>
      <c r="J36" s="6" t="str">
        <f>IF(ISNUMBER([Last ID]),"ALTER TABLE `" &amp; [Table Name] &amp; "`  AUTO_INCREMENT=" &amp; [Last ID]+1,"")</f>
        <v>ALTER TABLE `resource_action_lists`  AUTO_INCREMENT=50001</v>
      </c>
    </row>
    <row r="37" spans="1:10">
      <c r="A37" s="2" t="s">
        <v>273</v>
      </c>
      <c r="B37" s="4" t="s">
        <v>70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324</v>
      </c>
      <c r="F37" s="1" t="s">
        <v>326</v>
      </c>
      <c r="G37" s="11">
        <v>1</v>
      </c>
      <c r="H37" s="9" t="str">
        <f t="shared" si="0"/>
        <v>query</v>
      </c>
      <c r="I37" s="11">
        <v>50000</v>
      </c>
      <c r="J37" s="8" t="str">
        <f>IF(ISNUMBER([Last ID]),"ALTER TABLE `" &amp; [Table Name] &amp; "`  AUTO_INCREMENT=" &amp; [Last ID]+1,"")</f>
        <v>ALTER TABLE `resource_action_data`  AUTO_INCREMENT=50001</v>
      </c>
    </row>
    <row r="38" spans="1:10">
      <c r="A38" s="2" t="s">
        <v>436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441</v>
      </c>
      <c r="F38" s="1" t="s">
        <v>442</v>
      </c>
      <c r="G38" s="11">
        <v>1</v>
      </c>
      <c r="H38" s="9" t="str">
        <f t="shared" si="0"/>
        <v>query</v>
      </c>
      <c r="I38" s="11">
        <v>50000</v>
      </c>
      <c r="J38" s="6" t="str">
        <f>IF(ISNUMBER([Last ID]),"ALTER TABLE `" &amp; [Table Name] &amp; "`  AUTO_INCREMENT=" &amp; [Last ID]+1,"")</f>
        <v>ALTER TABLE `resource_defaults`  AUTO_INCREMENT=50001</v>
      </c>
    </row>
    <row r="39" spans="1:10">
      <c r="A39" s="4" t="s">
        <v>210</v>
      </c>
      <c r="B39" s="4" t="s">
        <v>204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152</v>
      </c>
      <c r="F39" s="1" t="s">
        <v>280</v>
      </c>
      <c r="G39" s="11">
        <v>2</v>
      </c>
      <c r="H39" s="9" t="str">
        <f t="shared" si="0"/>
        <v>query</v>
      </c>
      <c r="I39" s="11">
        <v>50000</v>
      </c>
      <c r="J39" s="8" t="str">
        <f>IF(ISNUMBER([Last ID]),"ALTER TABLE `" &amp; [Table Name] &amp; "`  AUTO_INCREMENT=" &amp; [Last ID]+1,"")</f>
        <v>ALTER TABLE `resource_metrics`  AUTO_INCREMENT=50001</v>
      </c>
    </row>
    <row r="40" spans="1:10">
      <c r="A40" s="1" t="s">
        <v>211</v>
      </c>
      <c r="B40" s="5" t="s">
        <v>205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152</v>
      </c>
      <c r="F40" s="1" t="s">
        <v>280</v>
      </c>
      <c r="G40" s="11">
        <v>2</v>
      </c>
      <c r="H40" s="9" t="str">
        <f t="shared" si="0"/>
        <v>query</v>
      </c>
      <c r="I40" s="11">
        <v>50000</v>
      </c>
      <c r="J40" s="8" t="str">
        <f>IF(ISNUMBER([Last ID]),"ALTER TABLE `" &amp; [Table Name] &amp; "`  AUTO_INCREMENT=" &amp; [Last ID]+1,"")</f>
        <v>ALTER TABLE `resource_dashboard`  AUTO_INCREMENT=50001</v>
      </c>
    </row>
    <row r="41" spans="1:10">
      <c r="A41" s="5" t="s">
        <v>208</v>
      </c>
      <c r="B41" s="5" t="s">
        <v>206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152</v>
      </c>
      <c r="F41" s="1" t="s">
        <v>280</v>
      </c>
      <c r="G41" s="11">
        <v>2</v>
      </c>
      <c r="H41" s="7" t="str">
        <f t="shared" si="0"/>
        <v>query</v>
      </c>
      <c r="I41" s="11">
        <v>50000</v>
      </c>
      <c r="J41" s="8" t="str">
        <f>IF(ISNUMBER([Last ID]),"ALTER TABLE `" &amp; [Table Name] &amp; "`  AUTO_INCREMENT=" &amp; [Last ID]+1,"")</f>
        <v>ALTER TABLE `resource_dashboard_sections`  AUTO_INCREMENT=50001</v>
      </c>
    </row>
    <row r="42" spans="1:10">
      <c r="A42" s="5" t="s">
        <v>209</v>
      </c>
      <c r="B42" s="5" t="s">
        <v>207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152</v>
      </c>
      <c r="F42" s="1" t="s">
        <v>280</v>
      </c>
      <c r="G42" s="11">
        <v>2</v>
      </c>
      <c r="H42" s="7" t="str">
        <f t="shared" si="0"/>
        <v>query</v>
      </c>
      <c r="I42" s="11">
        <v>50000</v>
      </c>
      <c r="J42" s="8" t="str">
        <f>IF(ISNUMBER([Last ID]),"ALTER TABLE `" &amp; [Table Name] &amp; "`  AUTO_INCREMENT=" &amp; [Last ID]+1,"")</f>
        <v>ALTER TABLE `resource_dashboard_section_items`  AUTO_INCREMENT=50001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63" t="s">
        <v>97</v>
      </c>
      <c r="B1" s="63"/>
      <c r="C1" s="63"/>
      <c r="D1" s="63"/>
      <c r="E1" s="64" t="str">
        <f>"\"&amp;VLOOKUP($A$1,SeedMap[],3,0)&amp;"\"&amp;VLOOKUP($A$1,SeedMap[],4,0)&amp;"::"&amp;VLOOKUP($A$1,SeedMap[],8,0)&amp;"()"</f>
        <v>\Milestone\Appframe\Model\Resource::query()</v>
      </c>
      <c r="F1" s="64"/>
      <c r="G1" s="64"/>
      <c r="H1" s="64"/>
      <c r="I1" s="65" t="s">
        <v>84</v>
      </c>
      <c r="J1" s="65"/>
      <c r="K1" s="65"/>
      <c r="L1" s="65"/>
      <c r="M1" s="65"/>
      <c r="N1" s="65"/>
      <c r="O1" s="65"/>
      <c r="P1" s="65"/>
      <c r="Q1" s="65"/>
      <c r="R1" s="65"/>
      <c r="S1" s="23" t="str">
        <f>""</f>
        <v/>
      </c>
      <c r="T1" s="10"/>
    </row>
    <row r="2" spans="1:20" s="28" customFormat="1" ht="15" customHeight="1">
      <c r="A2" s="63"/>
      <c r="B2" s="63"/>
      <c r="C2" s="63"/>
      <c r="D2" s="63"/>
      <c r="E2" s="64" t="str">
        <f>VLOOKUP($A$1,SeedMap[],5,0)</f>
        <v>ResourceTable</v>
      </c>
      <c r="F2" s="64"/>
      <c r="G2" s="64"/>
      <c r="H2" s="64"/>
      <c r="I2" s="65" t="s">
        <v>83</v>
      </c>
      <c r="J2" s="65"/>
      <c r="K2" s="65"/>
      <c r="L2" s="65"/>
      <c r="M2" s="65"/>
      <c r="N2" s="65"/>
      <c r="O2" s="65"/>
      <c r="P2" s="65"/>
      <c r="Q2" s="65"/>
      <c r="R2" s="65"/>
      <c r="S2" s="23" t="str">
        <f>";"</f>
        <v>;</v>
      </c>
      <c r="T2" s="10"/>
    </row>
    <row r="3" spans="1:20" s="28" customFormat="1" ht="15" customHeight="1">
      <c r="A3" s="63"/>
      <c r="B3" s="63"/>
      <c r="C3" s="63"/>
      <c r="D3" s="63"/>
      <c r="E3" s="64" t="str">
        <f>VLOOKUP($A$1,SeedMap[],6,0)</f>
        <v>[[Primary]:[Development]]</v>
      </c>
      <c r="F3" s="64"/>
      <c r="G3" s="64"/>
      <c r="H3" s="64"/>
      <c r="I3" s="65" t="s">
        <v>149</v>
      </c>
      <c r="J3" s="65"/>
      <c r="K3" s="65"/>
      <c r="L3" s="65"/>
      <c r="M3" s="65"/>
      <c r="N3" s="65"/>
      <c r="O3" s="65"/>
      <c r="P3" s="65"/>
      <c r="Q3" s="65"/>
      <c r="R3" s="6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title</v>
      </c>
      <c r="G5" s="25" t="str">
        <f t="shared" ca="1" si="1"/>
        <v>namespace</v>
      </c>
      <c r="H5" s="25" t="str">
        <f t="shared" ca="1" si="1"/>
        <v>table</v>
      </c>
      <c r="I5" s="25" t="str">
        <f t="shared" ca="1" si="1"/>
        <v>controller</v>
      </c>
      <c r="J5" s="25" t="str">
        <f t="shared" ca="1" si="1"/>
        <v>controller_namespace</v>
      </c>
      <c r="K5" s="25" t="str">
        <f t="shared" ca="1" si="1"/>
        <v>development</v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60" t="str">
        <f>$I$1</f>
        <v>$_ = \DB::statement('SELECT @@GLOBAL.foreign_key_checks');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10"/>
      <c r="T6" s="10"/>
    </row>
    <row r="7" spans="1:20">
      <c r="A7" s="24"/>
      <c r="B7" s="61" t="str">
        <f>$I$2</f>
        <v>\DB::statement('set foreign_key_checks = 0');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</row>
    <row r="8" spans="1:20">
      <c r="A8" s="24"/>
      <c r="B8" s="62" t="str">
        <f>$E$1</f>
        <v>\Milestone\Appframe\Model\Resource::query()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2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2" t="str">
        <f t="shared" ca="1" si="2"/>
        <v/>
      </c>
      <c r="F9" s="52" t="str">
        <f t="shared" ca="1" si="2"/>
        <v/>
      </c>
      <c r="G9" s="52" t="str">
        <f t="shared" ca="1" si="2"/>
        <v/>
      </c>
      <c r="H9" s="52" t="str">
        <f t="shared" ca="1" si="2"/>
        <v/>
      </c>
      <c r="I9" s="52" t="str">
        <f t="shared" ca="1" si="2"/>
        <v/>
      </c>
      <c r="J9" s="52" t="str">
        <f t="shared" ca="1" si="2"/>
        <v/>
      </c>
      <c r="K9" s="52" t="str">
        <f t="shared" ca="1" si="2"/>
        <v/>
      </c>
      <c r="L9" s="52" t="str">
        <f t="shared" ca="1" si="2"/>
        <v/>
      </c>
      <c r="M9" s="52" t="str">
        <f t="shared" ca="1" si="2"/>
        <v/>
      </c>
      <c r="N9" s="52" t="str">
        <f t="shared" ca="1" si="2"/>
        <v/>
      </c>
      <c r="O9" s="52" t="str">
        <f t="shared" ca="1" si="2"/>
        <v/>
      </c>
      <c r="P9" s="52" t="str">
        <f t="shared" ca="1" si="2"/>
        <v/>
      </c>
      <c r="Q9" s="52" t="str">
        <f t="shared" ca="1" si="2"/>
        <v/>
      </c>
      <c r="R9" s="52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2" t="str">
        <f t="shared" ca="1" si="2"/>
        <v/>
      </c>
      <c r="E10" s="52" t="str">
        <f t="shared" ca="1" si="2"/>
        <v/>
      </c>
      <c r="F10" s="52" t="str">
        <f t="shared" ca="1" si="2"/>
        <v/>
      </c>
      <c r="G10" s="52" t="str">
        <f t="shared" ca="1" si="2"/>
        <v/>
      </c>
      <c r="H10" s="52" t="str">
        <f t="shared" ca="1" si="2"/>
        <v/>
      </c>
      <c r="I10" s="52" t="str">
        <f t="shared" ca="1" si="2"/>
        <v/>
      </c>
      <c r="J10" s="52" t="str">
        <f t="shared" ca="1" si="2"/>
        <v/>
      </c>
      <c r="K10" s="52" t="str">
        <f t="shared" ca="1" si="2"/>
        <v/>
      </c>
      <c r="L10" s="52" t="str">
        <f t="shared" ca="1" si="2"/>
        <v/>
      </c>
      <c r="M10" s="52" t="str">
        <f t="shared" ca="1" si="2"/>
        <v/>
      </c>
      <c r="N10" s="52" t="str">
        <f t="shared" ca="1" si="2"/>
        <v/>
      </c>
      <c r="O10" s="52" t="str">
        <f t="shared" ca="1" si="2"/>
        <v/>
      </c>
      <c r="P10" s="52" t="str">
        <f t="shared" ca="1" si="2"/>
        <v/>
      </c>
      <c r="Q10" s="52" t="str">
        <f t="shared" ca="1" si="2"/>
        <v/>
      </c>
      <c r="R10" s="52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2" t="str">
        <f t="shared" ca="1" si="4"/>
        <v/>
      </c>
      <c r="D11" s="52" t="str">
        <f t="shared" ca="1" si="2"/>
        <v/>
      </c>
      <c r="E11" s="52" t="str">
        <f t="shared" ca="1" si="2"/>
        <v/>
      </c>
      <c r="F11" s="52" t="str">
        <f t="shared" ca="1" si="2"/>
        <v/>
      </c>
      <c r="G11" s="52" t="str">
        <f t="shared" ca="1" si="2"/>
        <v/>
      </c>
      <c r="H11" s="52" t="str">
        <f t="shared" ca="1" si="2"/>
        <v/>
      </c>
      <c r="I11" s="52" t="str">
        <f t="shared" ca="1" si="2"/>
        <v/>
      </c>
      <c r="J11" s="52" t="str">
        <f t="shared" ca="1" si="2"/>
        <v/>
      </c>
      <c r="K11" s="52" t="str">
        <f t="shared" ca="1" si="2"/>
        <v/>
      </c>
      <c r="L11" s="52" t="str">
        <f t="shared" ca="1" si="2"/>
        <v/>
      </c>
      <c r="M11" s="52" t="str">
        <f t="shared" ca="1" si="2"/>
        <v/>
      </c>
      <c r="N11" s="52" t="str">
        <f t="shared" ca="1" si="2"/>
        <v/>
      </c>
      <c r="O11" s="52" t="str">
        <f t="shared" ca="1" si="2"/>
        <v/>
      </c>
      <c r="P11" s="52" t="str">
        <f t="shared" ca="1" si="2"/>
        <v/>
      </c>
      <c r="Q11" s="52" t="str">
        <f t="shared" ca="1" si="2"/>
        <v/>
      </c>
      <c r="R11" s="52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2" t="str">
        <f t="shared" ca="1" si="4"/>
        <v/>
      </c>
      <c r="D12" s="52" t="str">
        <f t="shared" ca="1" si="2"/>
        <v/>
      </c>
      <c r="E12" s="52" t="str">
        <f t="shared" ca="1" si="2"/>
        <v/>
      </c>
      <c r="F12" s="52" t="str">
        <f t="shared" ca="1" si="2"/>
        <v/>
      </c>
      <c r="G12" s="52" t="str">
        <f t="shared" ca="1" si="2"/>
        <v/>
      </c>
      <c r="H12" s="52" t="str">
        <f t="shared" ca="1" si="2"/>
        <v/>
      </c>
      <c r="I12" s="52" t="str">
        <f t="shared" ca="1" si="2"/>
        <v/>
      </c>
      <c r="J12" s="52" t="str">
        <f t="shared" ca="1" si="2"/>
        <v/>
      </c>
      <c r="K12" s="52" t="str">
        <f t="shared" ca="1" si="2"/>
        <v/>
      </c>
      <c r="L12" s="52" t="str">
        <f t="shared" ca="1" si="2"/>
        <v/>
      </c>
      <c r="M12" s="52" t="str">
        <f t="shared" ca="1" si="2"/>
        <v/>
      </c>
      <c r="N12" s="52" t="str">
        <f t="shared" ca="1" si="2"/>
        <v/>
      </c>
      <c r="O12" s="52" t="str">
        <f t="shared" ca="1" si="2"/>
        <v/>
      </c>
      <c r="P12" s="52" t="str">
        <f t="shared" ca="1" si="2"/>
        <v/>
      </c>
      <c r="Q12" s="52" t="str">
        <f t="shared" ca="1" si="2"/>
        <v/>
      </c>
      <c r="R12" s="52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2" t="str">
        <f t="shared" ca="1" si="4"/>
        <v/>
      </c>
      <c r="D13" s="52" t="str">
        <f t="shared" ca="1" si="2"/>
        <v/>
      </c>
      <c r="E13" s="52" t="str">
        <f t="shared" ca="1" si="2"/>
        <v/>
      </c>
      <c r="F13" s="52" t="str">
        <f t="shared" ca="1" si="2"/>
        <v/>
      </c>
      <c r="G13" s="52" t="str">
        <f t="shared" ca="1" si="2"/>
        <v/>
      </c>
      <c r="H13" s="52" t="str">
        <f t="shared" ca="1" si="2"/>
        <v/>
      </c>
      <c r="I13" s="52" t="str">
        <f t="shared" ca="1" si="2"/>
        <v/>
      </c>
      <c r="J13" s="52" t="str">
        <f t="shared" ca="1" si="2"/>
        <v/>
      </c>
      <c r="K13" s="52" t="str">
        <f t="shared" ca="1" si="2"/>
        <v/>
      </c>
      <c r="L13" s="52" t="str">
        <f t="shared" ca="1" si="2"/>
        <v/>
      </c>
      <c r="M13" s="52" t="str">
        <f t="shared" ca="1" si="2"/>
        <v/>
      </c>
      <c r="N13" s="52" t="str">
        <f t="shared" ca="1" si="2"/>
        <v/>
      </c>
      <c r="O13" s="52" t="str">
        <f t="shared" ca="1" si="2"/>
        <v/>
      </c>
      <c r="P13" s="52" t="str">
        <f t="shared" ca="1" si="2"/>
        <v/>
      </c>
      <c r="Q13" s="52" t="str">
        <f t="shared" ca="1" si="2"/>
        <v/>
      </c>
      <c r="R13" s="52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2" t="str">
        <f t="shared" ca="1" si="4"/>
        <v/>
      </c>
      <c r="D14" s="52" t="str">
        <f t="shared" ca="1" si="2"/>
        <v/>
      </c>
      <c r="E14" s="52" t="str">
        <f t="shared" ca="1" si="2"/>
        <v/>
      </c>
      <c r="F14" s="52" t="str">
        <f t="shared" ca="1" si="2"/>
        <v/>
      </c>
      <c r="G14" s="52" t="str">
        <f t="shared" ca="1" si="2"/>
        <v/>
      </c>
      <c r="H14" s="52" t="str">
        <f t="shared" ca="1" si="2"/>
        <v/>
      </c>
      <c r="I14" s="52" t="str">
        <f t="shared" ca="1" si="2"/>
        <v/>
      </c>
      <c r="J14" s="52" t="str">
        <f t="shared" ca="1" si="2"/>
        <v/>
      </c>
      <c r="K14" s="52" t="str">
        <f t="shared" ca="1" si="2"/>
        <v/>
      </c>
      <c r="L14" s="52" t="str">
        <f t="shared" ca="1" si="2"/>
        <v/>
      </c>
      <c r="M14" s="52" t="str">
        <f t="shared" ca="1" si="2"/>
        <v/>
      </c>
      <c r="N14" s="52" t="str">
        <f t="shared" ca="1" si="2"/>
        <v/>
      </c>
      <c r="O14" s="52" t="str">
        <f t="shared" ca="1" si="2"/>
        <v/>
      </c>
      <c r="P14" s="52" t="str">
        <f t="shared" ca="1" si="2"/>
        <v/>
      </c>
      <c r="Q14" s="52" t="str">
        <f t="shared" ca="1" si="2"/>
        <v/>
      </c>
      <c r="R14" s="52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2" t="str">
        <f t="shared" ca="1" si="4"/>
        <v/>
      </c>
      <c r="D15" s="52" t="str">
        <f t="shared" ca="1" si="2"/>
        <v/>
      </c>
      <c r="E15" s="52" t="str">
        <f t="shared" ca="1" si="2"/>
        <v/>
      </c>
      <c r="F15" s="52" t="str">
        <f t="shared" ca="1" si="2"/>
        <v/>
      </c>
      <c r="G15" s="52" t="str">
        <f t="shared" ca="1" si="2"/>
        <v/>
      </c>
      <c r="H15" s="52" t="str">
        <f t="shared" ca="1" si="2"/>
        <v/>
      </c>
      <c r="I15" s="52" t="str">
        <f t="shared" ca="1" si="2"/>
        <v/>
      </c>
      <c r="J15" s="52" t="str">
        <f t="shared" ca="1" si="2"/>
        <v/>
      </c>
      <c r="K15" s="52" t="str">
        <f t="shared" ca="1" si="2"/>
        <v/>
      </c>
      <c r="L15" s="52" t="str">
        <f t="shared" ca="1" si="2"/>
        <v/>
      </c>
      <c r="M15" s="52" t="str">
        <f t="shared" ca="1" si="2"/>
        <v/>
      </c>
      <c r="N15" s="52" t="str">
        <f t="shared" ca="1" si="2"/>
        <v/>
      </c>
      <c r="O15" s="52" t="str">
        <f t="shared" ca="1" si="2"/>
        <v/>
      </c>
      <c r="P15" s="52" t="str">
        <f t="shared" ca="1" si="2"/>
        <v/>
      </c>
      <c r="Q15" s="52" t="str">
        <f t="shared" ca="1" si="2"/>
        <v/>
      </c>
      <c r="R15" s="52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2" t="str">
        <f t="shared" ca="1" si="4"/>
        <v/>
      </c>
      <c r="D16" s="52" t="str">
        <f t="shared" ca="1" si="2"/>
        <v/>
      </c>
      <c r="E16" s="52" t="str">
        <f t="shared" ca="1" si="2"/>
        <v/>
      </c>
      <c r="F16" s="52" t="str">
        <f t="shared" ca="1" si="2"/>
        <v/>
      </c>
      <c r="G16" s="52" t="str">
        <f t="shared" ca="1" si="2"/>
        <v/>
      </c>
      <c r="H16" s="52" t="str">
        <f t="shared" ca="1" si="2"/>
        <v/>
      </c>
      <c r="I16" s="52" t="str">
        <f t="shared" ca="1" si="2"/>
        <v/>
      </c>
      <c r="J16" s="52" t="str">
        <f t="shared" ca="1" si="2"/>
        <v/>
      </c>
      <c r="K16" s="52" t="str">
        <f t="shared" ca="1" si="2"/>
        <v/>
      </c>
      <c r="L16" s="52" t="str">
        <f t="shared" ca="1" si="2"/>
        <v/>
      </c>
      <c r="M16" s="52" t="str">
        <f t="shared" ca="1" si="2"/>
        <v/>
      </c>
      <c r="N16" s="52" t="str">
        <f t="shared" ca="1" si="2"/>
        <v/>
      </c>
      <c r="O16" s="52" t="str">
        <f t="shared" ca="1" si="2"/>
        <v/>
      </c>
      <c r="P16" s="52" t="str">
        <f t="shared" ca="1" si="2"/>
        <v/>
      </c>
      <c r="Q16" s="52" t="str">
        <f t="shared" ca="1" si="2"/>
        <v/>
      </c>
      <c r="R16" s="52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2" t="str">
        <f t="shared" ca="1" si="4"/>
        <v/>
      </c>
      <c r="D17" s="52" t="str">
        <f t="shared" ca="1" si="2"/>
        <v/>
      </c>
      <c r="E17" s="52" t="str">
        <f t="shared" ca="1" si="2"/>
        <v/>
      </c>
      <c r="F17" s="52" t="str">
        <f t="shared" ca="1" si="2"/>
        <v/>
      </c>
      <c r="G17" s="52" t="str">
        <f t="shared" ca="1" si="2"/>
        <v/>
      </c>
      <c r="H17" s="52" t="str">
        <f t="shared" ca="1" si="2"/>
        <v/>
      </c>
      <c r="I17" s="52" t="str">
        <f t="shared" ca="1" si="2"/>
        <v/>
      </c>
      <c r="J17" s="52" t="str">
        <f t="shared" ca="1" si="2"/>
        <v/>
      </c>
      <c r="K17" s="52" t="str">
        <f t="shared" ca="1" si="2"/>
        <v/>
      </c>
      <c r="L17" s="52" t="str">
        <f t="shared" ca="1" si="2"/>
        <v/>
      </c>
      <c r="M17" s="52" t="str">
        <f t="shared" ca="1" si="2"/>
        <v/>
      </c>
      <c r="N17" s="52" t="str">
        <f t="shared" ca="1" si="2"/>
        <v/>
      </c>
      <c r="O17" s="52" t="str">
        <f t="shared" ca="1" si="2"/>
        <v/>
      </c>
      <c r="P17" s="52" t="str">
        <f t="shared" ca="1" si="2"/>
        <v/>
      </c>
      <c r="Q17" s="52" t="str">
        <f t="shared" ca="1" si="2"/>
        <v/>
      </c>
      <c r="R17" s="52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2" t="str">
        <f t="shared" ca="1" si="4"/>
        <v/>
      </c>
      <c r="D18" s="52" t="str">
        <f t="shared" ca="1" si="2"/>
        <v/>
      </c>
      <c r="E18" s="52" t="str">
        <f t="shared" ca="1" si="2"/>
        <v/>
      </c>
      <c r="F18" s="52" t="str">
        <f t="shared" ca="1" si="2"/>
        <v/>
      </c>
      <c r="G18" s="52" t="str">
        <f t="shared" ca="1" si="2"/>
        <v/>
      </c>
      <c r="H18" s="52" t="str">
        <f t="shared" ca="1" si="2"/>
        <v/>
      </c>
      <c r="I18" s="52" t="str">
        <f t="shared" ca="1" si="2"/>
        <v/>
      </c>
      <c r="J18" s="52" t="str">
        <f t="shared" ca="1" si="2"/>
        <v/>
      </c>
      <c r="K18" s="52" t="str">
        <f t="shared" ca="1" si="2"/>
        <v/>
      </c>
      <c r="L18" s="52" t="str">
        <f t="shared" ca="1" si="2"/>
        <v/>
      </c>
      <c r="M18" s="52" t="str">
        <f t="shared" ca="1" si="2"/>
        <v/>
      </c>
      <c r="N18" s="52" t="str">
        <f t="shared" ca="1" si="2"/>
        <v/>
      </c>
      <c r="O18" s="52" t="str">
        <f t="shared" ca="1" si="2"/>
        <v/>
      </c>
      <c r="P18" s="52" t="str">
        <f t="shared" ca="1" si="2"/>
        <v/>
      </c>
      <c r="Q18" s="52" t="str">
        <f t="shared" ca="1" si="2"/>
        <v/>
      </c>
      <c r="R18" s="52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2" t="str">
        <f t="shared" ca="1" si="4"/>
        <v/>
      </c>
      <c r="D19" s="52" t="str">
        <f t="shared" ca="1" si="2"/>
        <v/>
      </c>
      <c r="E19" s="52" t="str">
        <f t="shared" ca="1" si="2"/>
        <v/>
      </c>
      <c r="F19" s="52" t="str">
        <f t="shared" ca="1" si="2"/>
        <v/>
      </c>
      <c r="G19" s="52" t="str">
        <f t="shared" ca="1" si="2"/>
        <v/>
      </c>
      <c r="H19" s="52" t="str">
        <f t="shared" ca="1" si="2"/>
        <v/>
      </c>
      <c r="I19" s="52" t="str">
        <f t="shared" ca="1" si="2"/>
        <v/>
      </c>
      <c r="J19" s="52" t="str">
        <f t="shared" ca="1" si="2"/>
        <v/>
      </c>
      <c r="K19" s="52" t="str">
        <f t="shared" ca="1" si="2"/>
        <v/>
      </c>
      <c r="L19" s="52" t="str">
        <f t="shared" ca="1" si="2"/>
        <v/>
      </c>
      <c r="M19" s="52" t="str">
        <f t="shared" ca="1" si="2"/>
        <v/>
      </c>
      <c r="N19" s="52" t="str">
        <f t="shared" ca="1" si="2"/>
        <v/>
      </c>
      <c r="O19" s="52" t="str">
        <f t="shared" ca="1" si="2"/>
        <v/>
      </c>
      <c r="P19" s="52" t="str">
        <f t="shared" ca="1" si="2"/>
        <v/>
      </c>
      <c r="Q19" s="52" t="str">
        <f t="shared" ca="1" si="2"/>
        <v/>
      </c>
      <c r="R19" s="52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2" t="str">
        <f t="shared" ca="1" si="4"/>
        <v/>
      </c>
      <c r="D20" s="52" t="str">
        <f t="shared" ca="1" si="2"/>
        <v/>
      </c>
      <c r="E20" s="52" t="str">
        <f t="shared" ca="1" si="2"/>
        <v/>
      </c>
      <c r="F20" s="52" t="str">
        <f t="shared" ca="1" si="2"/>
        <v/>
      </c>
      <c r="G20" s="52" t="str">
        <f t="shared" ca="1" si="2"/>
        <v/>
      </c>
      <c r="H20" s="52" t="str">
        <f t="shared" ca="1" si="2"/>
        <v/>
      </c>
      <c r="I20" s="52" t="str">
        <f t="shared" ca="1" si="2"/>
        <v/>
      </c>
      <c r="J20" s="52" t="str">
        <f t="shared" ca="1" si="2"/>
        <v/>
      </c>
      <c r="K20" s="52" t="str">
        <f t="shared" ca="1" si="2"/>
        <v/>
      </c>
      <c r="L20" s="52" t="str">
        <f t="shared" ca="1" si="2"/>
        <v/>
      </c>
      <c r="M20" s="52" t="str">
        <f t="shared" ca="1" si="2"/>
        <v/>
      </c>
      <c r="N20" s="52" t="str">
        <f t="shared" ca="1" si="2"/>
        <v/>
      </c>
      <c r="O20" s="52" t="str">
        <f t="shared" ca="1" si="2"/>
        <v/>
      </c>
      <c r="P20" s="52" t="str">
        <f t="shared" ca="1" si="2"/>
        <v/>
      </c>
      <c r="Q20" s="52" t="str">
        <f t="shared" ca="1" si="2"/>
        <v/>
      </c>
      <c r="R20" s="52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2" t="str">
        <f t="shared" ca="1" si="4"/>
        <v/>
      </c>
      <c r="D21" s="52" t="str">
        <f t="shared" ca="1" si="2"/>
        <v/>
      </c>
      <c r="E21" s="52" t="str">
        <f t="shared" ca="1" si="2"/>
        <v/>
      </c>
      <c r="F21" s="52" t="str">
        <f t="shared" ca="1" si="2"/>
        <v/>
      </c>
      <c r="G21" s="52" t="str">
        <f t="shared" ca="1" si="2"/>
        <v/>
      </c>
      <c r="H21" s="52" t="str">
        <f t="shared" ca="1" si="2"/>
        <v/>
      </c>
      <c r="I21" s="52" t="str">
        <f t="shared" ca="1" si="2"/>
        <v/>
      </c>
      <c r="J21" s="52" t="str">
        <f t="shared" ca="1" si="2"/>
        <v/>
      </c>
      <c r="K21" s="52" t="str">
        <f t="shared" ca="1" si="2"/>
        <v/>
      </c>
      <c r="L21" s="52" t="str">
        <f t="shared" ca="1" si="2"/>
        <v/>
      </c>
      <c r="M21" s="52" t="str">
        <f t="shared" ca="1" si="2"/>
        <v/>
      </c>
      <c r="N21" s="52" t="str">
        <f t="shared" ca="1" si="2"/>
        <v/>
      </c>
      <c r="O21" s="52" t="str">
        <f t="shared" ca="1" si="2"/>
        <v/>
      </c>
      <c r="P21" s="52" t="str">
        <f t="shared" ca="1" si="2"/>
        <v/>
      </c>
      <c r="Q21" s="52" t="str">
        <f t="shared" ca="1" si="2"/>
        <v/>
      </c>
      <c r="R21" s="52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2" t="str">
        <f t="shared" ca="1" si="4"/>
        <v/>
      </c>
      <c r="D22" s="52" t="str">
        <f t="shared" ca="1" si="2"/>
        <v/>
      </c>
      <c r="E22" s="52" t="str">
        <f t="shared" ca="1" si="2"/>
        <v/>
      </c>
      <c r="F22" s="52" t="str">
        <f t="shared" ca="1" si="2"/>
        <v/>
      </c>
      <c r="G22" s="52" t="str">
        <f t="shared" ca="1" si="2"/>
        <v/>
      </c>
      <c r="H22" s="52" t="str">
        <f t="shared" ca="1" si="2"/>
        <v/>
      </c>
      <c r="I22" s="52" t="str">
        <f t="shared" ca="1" si="2"/>
        <v/>
      </c>
      <c r="J22" s="52" t="str">
        <f t="shared" ca="1" si="2"/>
        <v/>
      </c>
      <c r="K22" s="52" t="str">
        <f t="shared" ca="1" si="2"/>
        <v/>
      </c>
      <c r="L22" s="52" t="str">
        <f t="shared" ca="1" si="2"/>
        <v/>
      </c>
      <c r="M22" s="52" t="str">
        <f t="shared" ca="1" si="2"/>
        <v/>
      </c>
      <c r="N22" s="52" t="str">
        <f t="shared" ca="1" si="2"/>
        <v/>
      </c>
      <c r="O22" s="52" t="str">
        <f t="shared" ca="1" si="2"/>
        <v/>
      </c>
      <c r="P22" s="52" t="str">
        <f t="shared" ca="1" si="2"/>
        <v/>
      </c>
      <c r="Q22" s="52" t="str">
        <f t="shared" ca="1" si="2"/>
        <v/>
      </c>
      <c r="R22" s="52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2" t="str">
        <f t="shared" ca="1" si="4"/>
        <v/>
      </c>
      <c r="D23" s="52" t="str">
        <f t="shared" ca="1" si="2"/>
        <v/>
      </c>
      <c r="E23" s="52" t="str">
        <f t="shared" ca="1" si="2"/>
        <v/>
      </c>
      <c r="F23" s="52" t="str">
        <f t="shared" ca="1" si="2"/>
        <v/>
      </c>
      <c r="G23" s="52" t="str">
        <f t="shared" ca="1" si="2"/>
        <v/>
      </c>
      <c r="H23" s="52" t="str">
        <f t="shared" ca="1" si="2"/>
        <v/>
      </c>
      <c r="I23" s="52" t="str">
        <f t="shared" ca="1" si="2"/>
        <v/>
      </c>
      <c r="J23" s="52" t="str">
        <f t="shared" ca="1" si="2"/>
        <v/>
      </c>
      <c r="K23" s="52" t="str">
        <f t="shared" ca="1" si="2"/>
        <v/>
      </c>
      <c r="L23" s="52" t="str">
        <f t="shared" ca="1" si="2"/>
        <v/>
      </c>
      <c r="M23" s="52" t="str">
        <f t="shared" ca="1" si="2"/>
        <v/>
      </c>
      <c r="N23" s="52" t="str">
        <f t="shared" ca="1" si="2"/>
        <v/>
      </c>
      <c r="O23" s="52" t="str">
        <f t="shared" ca="1" si="2"/>
        <v/>
      </c>
      <c r="P23" s="52" t="str">
        <f t="shared" ca="1" si="2"/>
        <v/>
      </c>
      <c r="Q23" s="52" t="str">
        <f t="shared" ca="1" si="2"/>
        <v/>
      </c>
      <c r="R23" s="52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2" t="str">
        <f t="shared" ca="1" si="4"/>
        <v/>
      </c>
      <c r="D24" s="52" t="str">
        <f t="shared" ca="1" si="2"/>
        <v/>
      </c>
      <c r="E24" s="52" t="str">
        <f t="shared" ca="1" si="2"/>
        <v/>
      </c>
      <c r="F24" s="52" t="str">
        <f t="shared" ca="1" si="2"/>
        <v/>
      </c>
      <c r="G24" s="52" t="str">
        <f t="shared" ca="1" si="2"/>
        <v/>
      </c>
      <c r="H24" s="52" t="str">
        <f t="shared" ca="1" si="2"/>
        <v/>
      </c>
      <c r="I24" s="52" t="str">
        <f t="shared" ca="1" si="2"/>
        <v/>
      </c>
      <c r="J24" s="52" t="str">
        <f t="shared" ca="1" si="2"/>
        <v/>
      </c>
      <c r="K24" s="52" t="str">
        <f t="shared" ca="1" si="2"/>
        <v/>
      </c>
      <c r="L24" s="52" t="str">
        <f t="shared" ca="1" si="2"/>
        <v/>
      </c>
      <c r="M24" s="52" t="str">
        <f t="shared" ca="1" si="2"/>
        <v/>
      </c>
      <c r="N24" s="52" t="str">
        <f t="shared" ca="1" si="2"/>
        <v/>
      </c>
      <c r="O24" s="52" t="str">
        <f t="shared" ca="1" si="2"/>
        <v/>
      </c>
      <c r="P24" s="52" t="str">
        <f t="shared" ca="1" si="2"/>
        <v/>
      </c>
      <c r="Q24" s="52" t="str">
        <f t="shared" ca="1" si="2"/>
        <v/>
      </c>
      <c r="R24" s="52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2" t="str">
        <f t="shared" ca="1" si="4"/>
        <v/>
      </c>
      <c r="D25" s="52" t="str">
        <f t="shared" ca="1" si="4"/>
        <v/>
      </c>
      <c r="E25" s="52" t="str">
        <f t="shared" ca="1" si="4"/>
        <v/>
      </c>
      <c r="F25" s="52" t="str">
        <f t="shared" ca="1" si="4"/>
        <v/>
      </c>
      <c r="G25" s="52" t="str">
        <f t="shared" ca="1" si="4"/>
        <v/>
      </c>
      <c r="H25" s="52" t="str">
        <f t="shared" ca="1" si="4"/>
        <v/>
      </c>
      <c r="I25" s="52" t="str">
        <f t="shared" ca="1" si="4"/>
        <v/>
      </c>
      <c r="J25" s="52" t="str">
        <f t="shared" ca="1" si="4"/>
        <v/>
      </c>
      <c r="K25" s="52" t="str">
        <f t="shared" ca="1" si="4"/>
        <v/>
      </c>
      <c r="L25" s="52" t="str">
        <f t="shared" ca="1" si="4"/>
        <v/>
      </c>
      <c r="M25" s="52" t="str">
        <f t="shared" ca="1" si="4"/>
        <v/>
      </c>
      <c r="N25" s="52" t="str">
        <f t="shared" ca="1" si="4"/>
        <v/>
      </c>
      <c r="O25" s="52" t="str">
        <f t="shared" ca="1" si="4"/>
        <v/>
      </c>
      <c r="P25" s="52" t="str">
        <f t="shared" ca="1" si="4"/>
        <v/>
      </c>
      <c r="Q25" s="52" t="str">
        <f t="shared" ca="1" si="4"/>
        <v/>
      </c>
      <c r="R25" s="52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2" t="str">
        <f t="shared" ca="1" si="4"/>
        <v/>
      </c>
      <c r="D26" s="52" t="str">
        <f t="shared" ca="1" si="4"/>
        <v/>
      </c>
      <c r="E26" s="52" t="str">
        <f t="shared" ca="1" si="4"/>
        <v/>
      </c>
      <c r="F26" s="52" t="str">
        <f t="shared" ca="1" si="4"/>
        <v/>
      </c>
      <c r="G26" s="52" t="str">
        <f t="shared" ca="1" si="4"/>
        <v/>
      </c>
      <c r="H26" s="52" t="str">
        <f t="shared" ca="1" si="4"/>
        <v/>
      </c>
      <c r="I26" s="52" t="str">
        <f t="shared" ca="1" si="4"/>
        <v/>
      </c>
      <c r="J26" s="52" t="str">
        <f t="shared" ca="1" si="4"/>
        <v/>
      </c>
      <c r="K26" s="52" t="str">
        <f t="shared" ca="1" si="4"/>
        <v/>
      </c>
      <c r="L26" s="52" t="str">
        <f t="shared" ca="1" si="4"/>
        <v/>
      </c>
      <c r="M26" s="52" t="str">
        <f t="shared" ca="1" si="4"/>
        <v/>
      </c>
      <c r="N26" s="52" t="str">
        <f t="shared" ca="1" si="4"/>
        <v/>
      </c>
      <c r="O26" s="52" t="str">
        <f t="shared" ca="1" si="4"/>
        <v/>
      </c>
      <c r="P26" s="52" t="str">
        <f t="shared" ca="1" si="4"/>
        <v/>
      </c>
      <c r="Q26" s="52" t="str">
        <f t="shared" ca="1" si="4"/>
        <v/>
      </c>
      <c r="R26" s="52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2" t="str">
        <f t="shared" ca="1" si="4"/>
        <v/>
      </c>
      <c r="D27" s="52" t="str">
        <f t="shared" ca="1" si="4"/>
        <v/>
      </c>
      <c r="E27" s="52" t="str">
        <f t="shared" ca="1" si="4"/>
        <v/>
      </c>
      <c r="F27" s="52" t="str">
        <f t="shared" ca="1" si="4"/>
        <v/>
      </c>
      <c r="G27" s="52" t="str">
        <f t="shared" ca="1" si="4"/>
        <v/>
      </c>
      <c r="H27" s="52" t="str">
        <f t="shared" ca="1" si="4"/>
        <v/>
      </c>
      <c r="I27" s="52" t="str">
        <f t="shared" ca="1" si="4"/>
        <v/>
      </c>
      <c r="J27" s="52" t="str">
        <f t="shared" ca="1" si="4"/>
        <v/>
      </c>
      <c r="K27" s="52" t="str">
        <f t="shared" ca="1" si="4"/>
        <v/>
      </c>
      <c r="L27" s="52" t="str">
        <f t="shared" ca="1" si="4"/>
        <v/>
      </c>
      <c r="M27" s="52" t="str">
        <f t="shared" ca="1" si="4"/>
        <v/>
      </c>
      <c r="N27" s="52" t="str">
        <f t="shared" ca="1" si="4"/>
        <v/>
      </c>
      <c r="O27" s="52" t="str">
        <f t="shared" ca="1" si="4"/>
        <v/>
      </c>
      <c r="P27" s="52" t="str">
        <f t="shared" ca="1" si="4"/>
        <v/>
      </c>
      <c r="Q27" s="52" t="str">
        <f t="shared" ca="1" si="4"/>
        <v/>
      </c>
      <c r="R27" s="52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2" t="str">
        <f t="shared" ca="1" si="4"/>
        <v/>
      </c>
      <c r="D28" s="52" t="str">
        <f t="shared" ca="1" si="4"/>
        <v/>
      </c>
      <c r="E28" s="52" t="str">
        <f t="shared" ca="1" si="4"/>
        <v/>
      </c>
      <c r="F28" s="52" t="str">
        <f t="shared" ca="1" si="4"/>
        <v/>
      </c>
      <c r="G28" s="52" t="str">
        <f t="shared" ca="1" si="4"/>
        <v/>
      </c>
      <c r="H28" s="52" t="str">
        <f t="shared" ca="1" si="4"/>
        <v/>
      </c>
      <c r="I28" s="52" t="str">
        <f t="shared" ca="1" si="4"/>
        <v/>
      </c>
      <c r="J28" s="52" t="str">
        <f t="shared" ca="1" si="4"/>
        <v/>
      </c>
      <c r="K28" s="52" t="str">
        <f t="shared" ca="1" si="4"/>
        <v/>
      </c>
      <c r="L28" s="52" t="str">
        <f t="shared" ca="1" si="4"/>
        <v/>
      </c>
      <c r="M28" s="52" t="str">
        <f t="shared" ca="1" si="4"/>
        <v/>
      </c>
      <c r="N28" s="52" t="str">
        <f t="shared" ca="1" si="4"/>
        <v/>
      </c>
      <c r="O28" s="52" t="str">
        <f t="shared" ca="1" si="4"/>
        <v/>
      </c>
      <c r="P28" s="52" t="str">
        <f t="shared" ca="1" si="4"/>
        <v/>
      </c>
      <c r="Q28" s="52" t="str">
        <f t="shared" ca="1" si="4"/>
        <v/>
      </c>
      <c r="R28" s="52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2" t="str">
        <f t="shared" ca="1" si="4"/>
        <v/>
      </c>
      <c r="D29" s="52" t="str">
        <f t="shared" ca="1" si="4"/>
        <v/>
      </c>
      <c r="E29" s="52" t="str">
        <f t="shared" ca="1" si="4"/>
        <v/>
      </c>
      <c r="F29" s="52" t="str">
        <f t="shared" ca="1" si="4"/>
        <v/>
      </c>
      <c r="G29" s="52" t="str">
        <f t="shared" ca="1" si="4"/>
        <v/>
      </c>
      <c r="H29" s="52" t="str">
        <f t="shared" ca="1" si="4"/>
        <v/>
      </c>
      <c r="I29" s="52" t="str">
        <f t="shared" ca="1" si="4"/>
        <v/>
      </c>
      <c r="J29" s="52" t="str">
        <f t="shared" ca="1" si="4"/>
        <v/>
      </c>
      <c r="K29" s="52" t="str">
        <f t="shared" ca="1" si="4"/>
        <v/>
      </c>
      <c r="L29" s="52" t="str">
        <f t="shared" ca="1" si="4"/>
        <v/>
      </c>
      <c r="M29" s="52" t="str">
        <f t="shared" ca="1" si="4"/>
        <v/>
      </c>
      <c r="N29" s="52" t="str">
        <f t="shared" ca="1" si="4"/>
        <v/>
      </c>
      <c r="O29" s="52" t="str">
        <f t="shared" ca="1" si="4"/>
        <v/>
      </c>
      <c r="P29" s="52" t="str">
        <f t="shared" ca="1" si="4"/>
        <v/>
      </c>
      <c r="Q29" s="52" t="str">
        <f t="shared" ca="1" si="4"/>
        <v/>
      </c>
      <c r="R29" s="52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2" t="str">
        <f t="shared" ca="1" si="4"/>
        <v/>
      </c>
      <c r="D30" s="52" t="str">
        <f t="shared" ca="1" si="4"/>
        <v/>
      </c>
      <c r="E30" s="52" t="str">
        <f t="shared" ca="1" si="4"/>
        <v/>
      </c>
      <c r="F30" s="52" t="str">
        <f t="shared" ca="1" si="4"/>
        <v/>
      </c>
      <c r="G30" s="52" t="str">
        <f t="shared" ca="1" si="4"/>
        <v/>
      </c>
      <c r="H30" s="52" t="str">
        <f t="shared" ca="1" si="4"/>
        <v/>
      </c>
      <c r="I30" s="52" t="str">
        <f t="shared" ca="1" si="4"/>
        <v/>
      </c>
      <c r="J30" s="52" t="str">
        <f t="shared" ca="1" si="4"/>
        <v/>
      </c>
      <c r="K30" s="52" t="str">
        <f t="shared" ca="1" si="4"/>
        <v/>
      </c>
      <c r="L30" s="52" t="str">
        <f t="shared" ca="1" si="4"/>
        <v/>
      </c>
      <c r="M30" s="52" t="str">
        <f t="shared" ca="1" si="4"/>
        <v/>
      </c>
      <c r="N30" s="52" t="str">
        <f t="shared" ca="1" si="4"/>
        <v/>
      </c>
      <c r="O30" s="52" t="str">
        <f t="shared" ca="1" si="4"/>
        <v/>
      </c>
      <c r="P30" s="52" t="str">
        <f t="shared" ca="1" si="4"/>
        <v/>
      </c>
      <c r="Q30" s="52" t="str">
        <f t="shared" ca="1" si="4"/>
        <v/>
      </c>
      <c r="R30" s="52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2" t="str">
        <f t="shared" ca="1" si="4"/>
        <v/>
      </c>
      <c r="D31" s="52" t="str">
        <f t="shared" ca="1" si="4"/>
        <v/>
      </c>
      <c r="E31" s="52" t="str">
        <f t="shared" ca="1" si="4"/>
        <v/>
      </c>
      <c r="F31" s="52" t="str">
        <f t="shared" ca="1" si="4"/>
        <v/>
      </c>
      <c r="G31" s="52" t="str">
        <f t="shared" ca="1" si="4"/>
        <v/>
      </c>
      <c r="H31" s="52" t="str">
        <f t="shared" ca="1" si="4"/>
        <v/>
      </c>
      <c r="I31" s="52" t="str">
        <f t="shared" ca="1" si="4"/>
        <v/>
      </c>
      <c r="J31" s="52" t="str">
        <f t="shared" ca="1" si="4"/>
        <v/>
      </c>
      <c r="K31" s="52" t="str">
        <f t="shared" ca="1" si="4"/>
        <v/>
      </c>
      <c r="L31" s="52" t="str">
        <f t="shared" ca="1" si="4"/>
        <v/>
      </c>
      <c r="M31" s="52" t="str">
        <f t="shared" ca="1" si="4"/>
        <v/>
      </c>
      <c r="N31" s="52" t="str">
        <f t="shared" ca="1" si="4"/>
        <v/>
      </c>
      <c r="O31" s="52" t="str">
        <f t="shared" ca="1" si="4"/>
        <v/>
      </c>
      <c r="P31" s="52" t="str">
        <f t="shared" ca="1" si="4"/>
        <v/>
      </c>
      <c r="Q31" s="52" t="str">
        <f t="shared" ca="1" si="4"/>
        <v/>
      </c>
      <c r="R31" s="52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2" t="str">
        <f t="shared" ca="1" si="4"/>
        <v/>
      </c>
      <c r="D32" s="52" t="str">
        <f t="shared" ca="1" si="4"/>
        <v/>
      </c>
      <c r="E32" s="52" t="str">
        <f t="shared" ca="1" si="4"/>
        <v/>
      </c>
      <c r="F32" s="52" t="str">
        <f t="shared" ca="1" si="4"/>
        <v/>
      </c>
      <c r="G32" s="52" t="str">
        <f t="shared" ca="1" si="4"/>
        <v/>
      </c>
      <c r="H32" s="52" t="str">
        <f t="shared" ca="1" si="4"/>
        <v/>
      </c>
      <c r="I32" s="52" t="str">
        <f t="shared" ca="1" si="4"/>
        <v/>
      </c>
      <c r="J32" s="52" t="str">
        <f t="shared" ca="1" si="4"/>
        <v/>
      </c>
      <c r="K32" s="52" t="str">
        <f t="shared" ca="1" si="4"/>
        <v/>
      </c>
      <c r="L32" s="52" t="str">
        <f t="shared" ca="1" si="4"/>
        <v/>
      </c>
      <c r="M32" s="52" t="str">
        <f t="shared" ca="1" si="4"/>
        <v/>
      </c>
      <c r="N32" s="52" t="str">
        <f t="shared" ca="1" si="4"/>
        <v/>
      </c>
      <c r="O32" s="52" t="str">
        <f t="shared" ca="1" si="4"/>
        <v/>
      </c>
      <c r="P32" s="52" t="str">
        <f t="shared" ca="1" si="4"/>
        <v/>
      </c>
      <c r="Q32" s="52" t="str">
        <f t="shared" ca="1" si="4"/>
        <v/>
      </c>
      <c r="R32" s="52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2" t="str">
        <f t="shared" ca="1" si="4"/>
        <v/>
      </c>
      <c r="D33" s="52" t="str">
        <f t="shared" ca="1" si="4"/>
        <v/>
      </c>
      <c r="E33" s="52" t="str">
        <f t="shared" ca="1" si="4"/>
        <v/>
      </c>
      <c r="F33" s="52" t="str">
        <f t="shared" ca="1" si="4"/>
        <v/>
      </c>
      <c r="G33" s="52" t="str">
        <f t="shared" ca="1" si="4"/>
        <v/>
      </c>
      <c r="H33" s="52" t="str">
        <f t="shared" ca="1" si="4"/>
        <v/>
      </c>
      <c r="I33" s="52" t="str">
        <f t="shared" ca="1" si="4"/>
        <v/>
      </c>
      <c r="J33" s="52" t="str">
        <f t="shared" ca="1" si="4"/>
        <v/>
      </c>
      <c r="K33" s="52" t="str">
        <f t="shared" ca="1" si="4"/>
        <v/>
      </c>
      <c r="L33" s="52" t="str">
        <f t="shared" ca="1" si="4"/>
        <v/>
      </c>
      <c r="M33" s="52" t="str">
        <f t="shared" ca="1" si="4"/>
        <v/>
      </c>
      <c r="N33" s="52" t="str">
        <f t="shared" ca="1" si="4"/>
        <v/>
      </c>
      <c r="O33" s="52" t="str">
        <f t="shared" ca="1" si="4"/>
        <v/>
      </c>
      <c r="P33" s="52" t="str">
        <f t="shared" ca="1" si="4"/>
        <v/>
      </c>
      <c r="Q33" s="52" t="str">
        <f t="shared" ca="1" si="4"/>
        <v/>
      </c>
      <c r="R33" s="52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2" t="str">
        <f t="shared" ca="1" si="4"/>
        <v/>
      </c>
      <c r="D34" s="52" t="str">
        <f t="shared" ca="1" si="4"/>
        <v/>
      </c>
      <c r="E34" s="52" t="str">
        <f t="shared" ca="1" si="4"/>
        <v/>
      </c>
      <c r="F34" s="52" t="str">
        <f t="shared" ca="1" si="4"/>
        <v/>
      </c>
      <c r="G34" s="52" t="str">
        <f t="shared" ca="1" si="4"/>
        <v/>
      </c>
      <c r="H34" s="52" t="str">
        <f t="shared" ca="1" si="4"/>
        <v/>
      </c>
      <c r="I34" s="52" t="str">
        <f t="shared" ca="1" si="4"/>
        <v/>
      </c>
      <c r="J34" s="52" t="str">
        <f t="shared" ca="1" si="4"/>
        <v/>
      </c>
      <c r="K34" s="52" t="str">
        <f t="shared" ca="1" si="4"/>
        <v/>
      </c>
      <c r="L34" s="52" t="str">
        <f t="shared" ca="1" si="4"/>
        <v/>
      </c>
      <c r="M34" s="52" t="str">
        <f t="shared" ca="1" si="4"/>
        <v/>
      </c>
      <c r="N34" s="52" t="str">
        <f t="shared" ca="1" si="4"/>
        <v/>
      </c>
      <c r="O34" s="52" t="str">
        <f t="shared" ca="1" si="4"/>
        <v/>
      </c>
      <c r="P34" s="52" t="str">
        <f t="shared" ca="1" si="4"/>
        <v/>
      </c>
      <c r="Q34" s="52" t="str">
        <f t="shared" ca="1" si="4"/>
        <v/>
      </c>
      <c r="R34" s="52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2" t="str">
        <f t="shared" ca="1" si="4"/>
        <v/>
      </c>
      <c r="D35" s="52" t="str">
        <f t="shared" ca="1" si="4"/>
        <v/>
      </c>
      <c r="E35" s="52" t="str">
        <f t="shared" ca="1" si="4"/>
        <v/>
      </c>
      <c r="F35" s="52" t="str">
        <f t="shared" ca="1" si="4"/>
        <v/>
      </c>
      <c r="G35" s="52" t="str">
        <f t="shared" ca="1" si="4"/>
        <v/>
      </c>
      <c r="H35" s="52" t="str">
        <f t="shared" ca="1" si="4"/>
        <v/>
      </c>
      <c r="I35" s="52" t="str">
        <f t="shared" ca="1" si="4"/>
        <v/>
      </c>
      <c r="J35" s="52" t="str">
        <f t="shared" ca="1" si="4"/>
        <v/>
      </c>
      <c r="K35" s="52" t="str">
        <f t="shared" ca="1" si="4"/>
        <v/>
      </c>
      <c r="L35" s="52" t="str">
        <f t="shared" ca="1" si="4"/>
        <v/>
      </c>
      <c r="M35" s="52" t="str">
        <f t="shared" ca="1" si="4"/>
        <v/>
      </c>
      <c r="N35" s="52" t="str">
        <f t="shared" ca="1" si="4"/>
        <v/>
      </c>
      <c r="O35" s="52" t="str">
        <f t="shared" ca="1" si="4"/>
        <v/>
      </c>
      <c r="P35" s="52" t="str">
        <f t="shared" ca="1" si="4"/>
        <v/>
      </c>
      <c r="Q35" s="52" t="str">
        <f t="shared" ca="1" si="4"/>
        <v/>
      </c>
      <c r="R35" s="52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2" t="str">
        <f t="shared" ca="1" si="4"/>
        <v/>
      </c>
      <c r="D36" s="52" t="str">
        <f t="shared" ca="1" si="4"/>
        <v/>
      </c>
      <c r="E36" s="52" t="str">
        <f t="shared" ca="1" si="4"/>
        <v/>
      </c>
      <c r="F36" s="52" t="str">
        <f t="shared" ca="1" si="4"/>
        <v/>
      </c>
      <c r="G36" s="52" t="str">
        <f t="shared" ca="1" si="4"/>
        <v/>
      </c>
      <c r="H36" s="52" t="str">
        <f t="shared" ca="1" si="4"/>
        <v/>
      </c>
      <c r="I36" s="52" t="str">
        <f t="shared" ca="1" si="4"/>
        <v/>
      </c>
      <c r="J36" s="52" t="str">
        <f t="shared" ca="1" si="4"/>
        <v/>
      </c>
      <c r="K36" s="52" t="str">
        <f t="shared" ca="1" si="4"/>
        <v/>
      </c>
      <c r="L36" s="52" t="str">
        <f t="shared" ca="1" si="4"/>
        <v/>
      </c>
      <c r="M36" s="52" t="str">
        <f t="shared" ca="1" si="4"/>
        <v/>
      </c>
      <c r="N36" s="52" t="str">
        <f t="shared" ca="1" si="4"/>
        <v/>
      </c>
      <c r="O36" s="52" t="str">
        <f t="shared" ca="1" si="4"/>
        <v/>
      </c>
      <c r="P36" s="52" t="str">
        <f t="shared" ca="1" si="4"/>
        <v/>
      </c>
      <c r="Q36" s="52" t="str">
        <f t="shared" ca="1" si="4"/>
        <v/>
      </c>
      <c r="R36" s="52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2" t="str">
        <f t="shared" ca="1" si="4"/>
        <v/>
      </c>
      <c r="D37" s="52" t="str">
        <f t="shared" ca="1" si="4"/>
        <v/>
      </c>
      <c r="E37" s="52" t="str">
        <f t="shared" ca="1" si="4"/>
        <v/>
      </c>
      <c r="F37" s="52" t="str">
        <f t="shared" ca="1" si="4"/>
        <v/>
      </c>
      <c r="G37" s="52" t="str">
        <f t="shared" ca="1" si="4"/>
        <v/>
      </c>
      <c r="H37" s="52" t="str">
        <f t="shared" ca="1" si="4"/>
        <v/>
      </c>
      <c r="I37" s="52" t="str">
        <f t="shared" ca="1" si="4"/>
        <v/>
      </c>
      <c r="J37" s="52" t="str">
        <f t="shared" ca="1" si="4"/>
        <v/>
      </c>
      <c r="K37" s="52" t="str">
        <f t="shared" ca="1" si="4"/>
        <v/>
      </c>
      <c r="L37" s="52" t="str">
        <f t="shared" ca="1" si="4"/>
        <v/>
      </c>
      <c r="M37" s="52" t="str">
        <f t="shared" ca="1" si="4"/>
        <v/>
      </c>
      <c r="N37" s="52" t="str">
        <f t="shared" ca="1" si="4"/>
        <v/>
      </c>
      <c r="O37" s="52" t="str">
        <f t="shared" ca="1" si="4"/>
        <v/>
      </c>
      <c r="P37" s="52" t="str">
        <f t="shared" ca="1" si="4"/>
        <v/>
      </c>
      <c r="Q37" s="52" t="str">
        <f t="shared" ca="1" si="4"/>
        <v/>
      </c>
      <c r="R37" s="52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2" t="str">
        <f t="shared" ca="1" si="4"/>
        <v/>
      </c>
      <c r="D38" s="52" t="str">
        <f t="shared" ca="1" si="4"/>
        <v/>
      </c>
      <c r="E38" s="52" t="str">
        <f t="shared" ca="1" si="4"/>
        <v/>
      </c>
      <c r="F38" s="52" t="str">
        <f t="shared" ca="1" si="4"/>
        <v/>
      </c>
      <c r="G38" s="52" t="str">
        <f t="shared" ca="1" si="4"/>
        <v/>
      </c>
      <c r="H38" s="52" t="str">
        <f t="shared" ca="1" si="4"/>
        <v/>
      </c>
      <c r="I38" s="52" t="str">
        <f t="shared" ca="1" si="4"/>
        <v/>
      </c>
      <c r="J38" s="52" t="str">
        <f t="shared" ca="1" si="4"/>
        <v/>
      </c>
      <c r="K38" s="52" t="str">
        <f t="shared" ca="1" si="4"/>
        <v/>
      </c>
      <c r="L38" s="52" t="str">
        <f t="shared" ca="1" si="4"/>
        <v/>
      </c>
      <c r="M38" s="52" t="str">
        <f t="shared" ca="1" si="4"/>
        <v/>
      </c>
      <c r="N38" s="52" t="str">
        <f t="shared" ca="1" si="4"/>
        <v/>
      </c>
      <c r="O38" s="52" t="str">
        <f t="shared" ca="1" si="4"/>
        <v/>
      </c>
      <c r="P38" s="52" t="str">
        <f t="shared" ca="1" si="4"/>
        <v/>
      </c>
      <c r="Q38" s="52" t="str">
        <f t="shared" ca="1" si="4"/>
        <v/>
      </c>
      <c r="R38" s="52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2" t="str">
        <f t="shared" ca="1" si="4"/>
        <v/>
      </c>
      <c r="D39" s="52" t="str">
        <f t="shared" ca="1" si="4"/>
        <v/>
      </c>
      <c r="E39" s="52" t="str">
        <f t="shared" ca="1" si="4"/>
        <v/>
      </c>
      <c r="F39" s="52" t="str">
        <f t="shared" ca="1" si="4"/>
        <v/>
      </c>
      <c r="G39" s="52" t="str">
        <f t="shared" ca="1" si="4"/>
        <v/>
      </c>
      <c r="H39" s="52" t="str">
        <f t="shared" ca="1" si="4"/>
        <v/>
      </c>
      <c r="I39" s="52" t="str">
        <f t="shared" ca="1" si="4"/>
        <v/>
      </c>
      <c r="J39" s="52" t="str">
        <f t="shared" ca="1" si="4"/>
        <v/>
      </c>
      <c r="K39" s="52" t="str">
        <f t="shared" ca="1" si="4"/>
        <v/>
      </c>
      <c r="L39" s="52" t="str">
        <f t="shared" ca="1" si="4"/>
        <v/>
      </c>
      <c r="M39" s="52" t="str">
        <f t="shared" ca="1" si="4"/>
        <v/>
      </c>
      <c r="N39" s="52" t="str">
        <f t="shared" ca="1" si="4"/>
        <v/>
      </c>
      <c r="O39" s="52" t="str">
        <f t="shared" ca="1" si="4"/>
        <v/>
      </c>
      <c r="P39" s="52" t="str">
        <f t="shared" ca="1" si="4"/>
        <v/>
      </c>
      <c r="Q39" s="52" t="str">
        <f t="shared" ca="1" si="4"/>
        <v/>
      </c>
      <c r="R39" s="52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2" t="str">
        <f t="shared" ca="1" si="4"/>
        <v/>
      </c>
      <c r="D40" s="52" t="str">
        <f t="shared" ca="1" si="4"/>
        <v/>
      </c>
      <c r="E40" s="52" t="str">
        <f t="shared" ca="1" si="4"/>
        <v/>
      </c>
      <c r="F40" s="52" t="str">
        <f t="shared" ca="1" si="4"/>
        <v/>
      </c>
      <c r="G40" s="52" t="str">
        <f t="shared" ca="1" si="4"/>
        <v/>
      </c>
      <c r="H40" s="52" t="str">
        <f t="shared" ca="1" si="4"/>
        <v/>
      </c>
      <c r="I40" s="52" t="str">
        <f t="shared" ca="1" si="4"/>
        <v/>
      </c>
      <c r="J40" s="52" t="str">
        <f t="shared" ca="1" si="4"/>
        <v/>
      </c>
      <c r="K40" s="52" t="str">
        <f t="shared" ca="1" si="4"/>
        <v/>
      </c>
      <c r="L40" s="52" t="str">
        <f t="shared" ca="1" si="4"/>
        <v/>
      </c>
      <c r="M40" s="52" t="str">
        <f t="shared" ca="1" si="4"/>
        <v/>
      </c>
      <c r="N40" s="52" t="str">
        <f t="shared" ca="1" si="4"/>
        <v/>
      </c>
      <c r="O40" s="52" t="str">
        <f t="shared" ca="1" si="4"/>
        <v/>
      </c>
      <c r="P40" s="52" t="str">
        <f t="shared" ca="1" si="4"/>
        <v/>
      </c>
      <c r="Q40" s="52" t="str">
        <f t="shared" ca="1" si="4"/>
        <v/>
      </c>
      <c r="R40" s="52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2" t="str">
        <f t="shared" ca="1" si="6"/>
        <v/>
      </c>
      <c r="E41" s="52" t="str">
        <f t="shared" ca="1" si="6"/>
        <v/>
      </c>
      <c r="F41" s="52" t="str">
        <f t="shared" ca="1" si="6"/>
        <v/>
      </c>
      <c r="G41" s="52" t="str">
        <f t="shared" ca="1" si="6"/>
        <v/>
      </c>
      <c r="H41" s="52" t="str">
        <f t="shared" ca="1" si="6"/>
        <v/>
      </c>
      <c r="I41" s="52" t="str">
        <f t="shared" ca="1" si="6"/>
        <v/>
      </c>
      <c r="J41" s="52" t="str">
        <f t="shared" ca="1" si="6"/>
        <v/>
      </c>
      <c r="K41" s="52" t="str">
        <f t="shared" ca="1" si="6"/>
        <v/>
      </c>
      <c r="L41" s="52" t="str">
        <f t="shared" ca="1" si="6"/>
        <v/>
      </c>
      <c r="M41" s="52" t="str">
        <f t="shared" ca="1" si="6"/>
        <v/>
      </c>
      <c r="N41" s="52" t="str">
        <f t="shared" ca="1" si="6"/>
        <v/>
      </c>
      <c r="O41" s="52" t="str">
        <f t="shared" ca="1" si="6"/>
        <v/>
      </c>
      <c r="P41" s="52" t="str">
        <f t="shared" ca="1" si="6"/>
        <v/>
      </c>
      <c r="Q41" s="52" t="str">
        <f t="shared" ca="1" si="6"/>
        <v/>
      </c>
      <c r="R41" s="52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2" t="str">
        <f t="shared" ca="1" si="6"/>
        <v/>
      </c>
      <c r="D42" s="52" t="str">
        <f t="shared" ca="1" si="6"/>
        <v/>
      </c>
      <c r="E42" s="52" t="str">
        <f t="shared" ca="1" si="6"/>
        <v/>
      </c>
      <c r="F42" s="52" t="str">
        <f t="shared" ca="1" si="6"/>
        <v/>
      </c>
      <c r="G42" s="52" t="str">
        <f t="shared" ca="1" si="6"/>
        <v/>
      </c>
      <c r="H42" s="52" t="str">
        <f t="shared" ca="1" si="6"/>
        <v/>
      </c>
      <c r="I42" s="52" t="str">
        <f t="shared" ca="1" si="6"/>
        <v/>
      </c>
      <c r="J42" s="52" t="str">
        <f t="shared" ca="1" si="6"/>
        <v/>
      </c>
      <c r="K42" s="52" t="str">
        <f t="shared" ca="1" si="6"/>
        <v/>
      </c>
      <c r="L42" s="52" t="str">
        <f t="shared" ca="1" si="6"/>
        <v/>
      </c>
      <c r="M42" s="52" t="str">
        <f t="shared" ca="1" si="6"/>
        <v/>
      </c>
      <c r="N42" s="52" t="str">
        <f t="shared" ca="1" si="6"/>
        <v/>
      </c>
      <c r="O42" s="52" t="str">
        <f t="shared" ca="1" si="6"/>
        <v/>
      </c>
      <c r="P42" s="52" t="str">
        <f t="shared" ca="1" si="6"/>
        <v/>
      </c>
      <c r="Q42" s="52" t="str">
        <f t="shared" ca="1" si="6"/>
        <v/>
      </c>
      <c r="R42" s="52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2" t="str">
        <f t="shared" ca="1" si="6"/>
        <v/>
      </c>
      <c r="D43" s="52" t="str">
        <f t="shared" ca="1" si="6"/>
        <v/>
      </c>
      <c r="E43" s="52" t="str">
        <f t="shared" ca="1" si="6"/>
        <v/>
      </c>
      <c r="F43" s="52" t="str">
        <f t="shared" ca="1" si="6"/>
        <v/>
      </c>
      <c r="G43" s="52" t="str">
        <f t="shared" ca="1" si="6"/>
        <v/>
      </c>
      <c r="H43" s="52" t="str">
        <f t="shared" ca="1" si="6"/>
        <v/>
      </c>
      <c r="I43" s="52" t="str">
        <f t="shared" ca="1" si="6"/>
        <v/>
      </c>
      <c r="J43" s="52" t="str">
        <f t="shared" ca="1" si="6"/>
        <v/>
      </c>
      <c r="K43" s="52" t="str">
        <f t="shared" ca="1" si="6"/>
        <v/>
      </c>
      <c r="L43" s="52" t="str">
        <f t="shared" ca="1" si="6"/>
        <v/>
      </c>
      <c r="M43" s="52" t="str">
        <f t="shared" ca="1" si="6"/>
        <v/>
      </c>
      <c r="N43" s="52" t="str">
        <f t="shared" ca="1" si="6"/>
        <v/>
      </c>
      <c r="O43" s="52" t="str">
        <f t="shared" ca="1" si="6"/>
        <v/>
      </c>
      <c r="P43" s="52" t="str">
        <f t="shared" ca="1" si="6"/>
        <v/>
      </c>
      <c r="Q43" s="52" t="str">
        <f t="shared" ca="1" si="6"/>
        <v/>
      </c>
      <c r="R43" s="52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2" t="str">
        <f t="shared" ca="1" si="6"/>
        <v/>
      </c>
      <c r="D44" s="52" t="str">
        <f t="shared" ca="1" si="6"/>
        <v/>
      </c>
      <c r="E44" s="52" t="str">
        <f t="shared" ca="1" si="6"/>
        <v/>
      </c>
      <c r="F44" s="52" t="str">
        <f t="shared" ca="1" si="6"/>
        <v/>
      </c>
      <c r="G44" s="52" t="str">
        <f t="shared" ca="1" si="6"/>
        <v/>
      </c>
      <c r="H44" s="52" t="str">
        <f t="shared" ca="1" si="6"/>
        <v/>
      </c>
      <c r="I44" s="52" t="str">
        <f t="shared" ca="1" si="6"/>
        <v/>
      </c>
      <c r="J44" s="52" t="str">
        <f t="shared" ca="1" si="6"/>
        <v/>
      </c>
      <c r="K44" s="52" t="str">
        <f t="shared" ca="1" si="6"/>
        <v/>
      </c>
      <c r="L44" s="52" t="str">
        <f t="shared" ca="1" si="6"/>
        <v/>
      </c>
      <c r="M44" s="52" t="str">
        <f t="shared" ca="1" si="6"/>
        <v/>
      </c>
      <c r="N44" s="52" t="str">
        <f t="shared" ca="1" si="6"/>
        <v/>
      </c>
      <c r="O44" s="52" t="str">
        <f t="shared" ca="1" si="6"/>
        <v/>
      </c>
      <c r="P44" s="52" t="str">
        <f t="shared" ca="1" si="6"/>
        <v/>
      </c>
      <c r="Q44" s="52" t="str">
        <f t="shared" ca="1" si="6"/>
        <v/>
      </c>
      <c r="R44" s="52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2" t="str">
        <f t="shared" ca="1" si="6"/>
        <v/>
      </c>
      <c r="D45" s="52" t="str">
        <f t="shared" ca="1" si="6"/>
        <v/>
      </c>
      <c r="E45" s="52" t="str">
        <f t="shared" ca="1" si="6"/>
        <v/>
      </c>
      <c r="F45" s="52" t="str">
        <f t="shared" ca="1" si="6"/>
        <v/>
      </c>
      <c r="G45" s="52" t="str">
        <f t="shared" ca="1" si="6"/>
        <v/>
      </c>
      <c r="H45" s="52" t="str">
        <f t="shared" ca="1" si="6"/>
        <v/>
      </c>
      <c r="I45" s="52" t="str">
        <f t="shared" ca="1" si="6"/>
        <v/>
      </c>
      <c r="J45" s="52" t="str">
        <f t="shared" ca="1" si="6"/>
        <v/>
      </c>
      <c r="K45" s="52" t="str">
        <f t="shared" ca="1" si="6"/>
        <v/>
      </c>
      <c r="L45" s="52" t="str">
        <f t="shared" ca="1" si="6"/>
        <v/>
      </c>
      <c r="M45" s="52" t="str">
        <f t="shared" ca="1" si="6"/>
        <v/>
      </c>
      <c r="N45" s="52" t="str">
        <f t="shared" ca="1" si="6"/>
        <v/>
      </c>
      <c r="O45" s="52" t="str">
        <f t="shared" ca="1" si="6"/>
        <v/>
      </c>
      <c r="P45" s="52" t="str">
        <f t="shared" ca="1" si="6"/>
        <v/>
      </c>
      <c r="Q45" s="52" t="str">
        <f t="shared" ca="1" si="6"/>
        <v/>
      </c>
      <c r="R45" s="52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2" t="str">
        <f t="shared" ca="1" si="6"/>
        <v/>
      </c>
      <c r="D46" s="52" t="str">
        <f t="shared" ca="1" si="6"/>
        <v/>
      </c>
      <c r="E46" s="52" t="str">
        <f t="shared" ca="1" si="6"/>
        <v/>
      </c>
      <c r="F46" s="52" t="str">
        <f t="shared" ca="1" si="6"/>
        <v/>
      </c>
      <c r="G46" s="52" t="str">
        <f t="shared" ca="1" si="6"/>
        <v/>
      </c>
      <c r="H46" s="52" t="str">
        <f t="shared" ca="1" si="6"/>
        <v/>
      </c>
      <c r="I46" s="52" t="str">
        <f t="shared" ca="1" si="6"/>
        <v/>
      </c>
      <c r="J46" s="52" t="str">
        <f t="shared" ca="1" si="6"/>
        <v/>
      </c>
      <c r="K46" s="52" t="str">
        <f t="shared" ca="1" si="6"/>
        <v/>
      </c>
      <c r="L46" s="52" t="str">
        <f t="shared" ca="1" si="6"/>
        <v/>
      </c>
      <c r="M46" s="52" t="str">
        <f t="shared" ca="1" si="6"/>
        <v/>
      </c>
      <c r="N46" s="52" t="str">
        <f t="shared" ca="1" si="6"/>
        <v/>
      </c>
      <c r="O46" s="52" t="str">
        <f t="shared" ca="1" si="6"/>
        <v/>
      </c>
      <c r="P46" s="52" t="str">
        <f t="shared" ca="1" si="6"/>
        <v/>
      </c>
      <c r="Q46" s="52" t="str">
        <f t="shared" ca="1" si="6"/>
        <v/>
      </c>
      <c r="R46" s="52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2" t="str">
        <f t="shared" ca="1" si="6"/>
        <v/>
      </c>
      <c r="D47" s="52" t="str">
        <f t="shared" ca="1" si="6"/>
        <v/>
      </c>
      <c r="E47" s="52" t="str">
        <f t="shared" ca="1" si="6"/>
        <v/>
      </c>
      <c r="F47" s="52" t="str">
        <f t="shared" ca="1" si="6"/>
        <v/>
      </c>
      <c r="G47" s="52" t="str">
        <f t="shared" ca="1" si="6"/>
        <v/>
      </c>
      <c r="H47" s="52" t="str">
        <f t="shared" ca="1" si="6"/>
        <v/>
      </c>
      <c r="I47" s="52" t="str">
        <f t="shared" ca="1" si="6"/>
        <v/>
      </c>
      <c r="J47" s="52" t="str">
        <f t="shared" ca="1" si="6"/>
        <v/>
      </c>
      <c r="K47" s="52" t="str">
        <f t="shared" ca="1" si="6"/>
        <v/>
      </c>
      <c r="L47" s="52" t="str">
        <f t="shared" ca="1" si="6"/>
        <v/>
      </c>
      <c r="M47" s="52" t="str">
        <f t="shared" ca="1" si="6"/>
        <v/>
      </c>
      <c r="N47" s="52" t="str">
        <f t="shared" ca="1" si="6"/>
        <v/>
      </c>
      <c r="O47" s="52" t="str">
        <f t="shared" ca="1" si="6"/>
        <v/>
      </c>
      <c r="P47" s="52" t="str">
        <f t="shared" ca="1" si="6"/>
        <v/>
      </c>
      <c r="Q47" s="52" t="str">
        <f t="shared" ca="1" si="6"/>
        <v/>
      </c>
      <c r="R47" s="52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2" t="str">
        <f t="shared" ca="1" si="6"/>
        <v/>
      </c>
      <c r="D48" s="52" t="str">
        <f t="shared" ca="1" si="6"/>
        <v/>
      </c>
      <c r="E48" s="52" t="str">
        <f t="shared" ca="1" si="6"/>
        <v/>
      </c>
      <c r="F48" s="52" t="str">
        <f t="shared" ca="1" si="6"/>
        <v/>
      </c>
      <c r="G48" s="52" t="str">
        <f t="shared" ca="1" si="6"/>
        <v/>
      </c>
      <c r="H48" s="52" t="str">
        <f t="shared" ca="1" si="6"/>
        <v/>
      </c>
      <c r="I48" s="52" t="str">
        <f t="shared" ca="1" si="6"/>
        <v/>
      </c>
      <c r="J48" s="52" t="str">
        <f t="shared" ca="1" si="6"/>
        <v/>
      </c>
      <c r="K48" s="52" t="str">
        <f t="shared" ca="1" si="6"/>
        <v/>
      </c>
      <c r="L48" s="52" t="str">
        <f t="shared" ca="1" si="6"/>
        <v/>
      </c>
      <c r="M48" s="52" t="str">
        <f t="shared" ca="1" si="6"/>
        <v/>
      </c>
      <c r="N48" s="52" t="str">
        <f t="shared" ca="1" si="6"/>
        <v/>
      </c>
      <c r="O48" s="52" t="str">
        <f t="shared" ca="1" si="6"/>
        <v/>
      </c>
      <c r="P48" s="52" t="str">
        <f t="shared" ca="1" si="6"/>
        <v/>
      </c>
      <c r="Q48" s="52" t="str">
        <f t="shared" ca="1" si="6"/>
        <v/>
      </c>
      <c r="R48" s="52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2" t="str">
        <f t="shared" ca="1" si="6"/>
        <v/>
      </c>
      <c r="D49" s="52" t="str">
        <f t="shared" ca="1" si="6"/>
        <v/>
      </c>
      <c r="E49" s="52" t="str">
        <f t="shared" ca="1" si="6"/>
        <v/>
      </c>
      <c r="F49" s="52" t="str">
        <f t="shared" ca="1" si="6"/>
        <v/>
      </c>
      <c r="G49" s="52" t="str">
        <f t="shared" ca="1" si="6"/>
        <v/>
      </c>
      <c r="H49" s="52" t="str">
        <f t="shared" ca="1" si="6"/>
        <v/>
      </c>
      <c r="I49" s="52" t="str">
        <f t="shared" ca="1" si="6"/>
        <v/>
      </c>
      <c r="J49" s="52" t="str">
        <f t="shared" ca="1" si="6"/>
        <v/>
      </c>
      <c r="K49" s="52" t="str">
        <f t="shared" ca="1" si="6"/>
        <v/>
      </c>
      <c r="L49" s="52" t="str">
        <f t="shared" ca="1" si="6"/>
        <v/>
      </c>
      <c r="M49" s="52" t="str">
        <f t="shared" ca="1" si="6"/>
        <v/>
      </c>
      <c r="N49" s="52" t="str">
        <f t="shared" ca="1" si="6"/>
        <v/>
      </c>
      <c r="O49" s="52" t="str">
        <f t="shared" ca="1" si="6"/>
        <v/>
      </c>
      <c r="P49" s="52" t="str">
        <f t="shared" ca="1" si="6"/>
        <v/>
      </c>
      <c r="Q49" s="52" t="str">
        <f t="shared" ca="1" si="6"/>
        <v/>
      </c>
      <c r="R49" s="52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2" t="str">
        <f t="shared" ca="1" si="6"/>
        <v/>
      </c>
      <c r="D50" s="52" t="str">
        <f t="shared" ca="1" si="6"/>
        <v/>
      </c>
      <c r="E50" s="52" t="str">
        <f t="shared" ca="1" si="6"/>
        <v/>
      </c>
      <c r="F50" s="52" t="str">
        <f t="shared" ca="1" si="6"/>
        <v/>
      </c>
      <c r="G50" s="52" t="str">
        <f t="shared" ca="1" si="6"/>
        <v/>
      </c>
      <c r="H50" s="52" t="str">
        <f t="shared" ca="1" si="6"/>
        <v/>
      </c>
      <c r="I50" s="52" t="str">
        <f t="shared" ca="1" si="6"/>
        <v/>
      </c>
      <c r="J50" s="52" t="str">
        <f t="shared" ca="1" si="6"/>
        <v/>
      </c>
      <c r="K50" s="52" t="str">
        <f t="shared" ca="1" si="6"/>
        <v/>
      </c>
      <c r="L50" s="52" t="str">
        <f t="shared" ca="1" si="6"/>
        <v/>
      </c>
      <c r="M50" s="52" t="str">
        <f t="shared" ca="1" si="6"/>
        <v/>
      </c>
      <c r="N50" s="52" t="str">
        <f t="shared" ca="1" si="6"/>
        <v/>
      </c>
      <c r="O50" s="52" t="str">
        <f t="shared" ca="1" si="6"/>
        <v/>
      </c>
      <c r="P50" s="52" t="str">
        <f t="shared" ca="1" si="6"/>
        <v/>
      </c>
      <c r="Q50" s="52" t="str">
        <f t="shared" ca="1" si="6"/>
        <v/>
      </c>
      <c r="R50" s="52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2" t="str">
        <f t="shared" ca="1" si="6"/>
        <v/>
      </c>
      <c r="D51" s="52" t="str">
        <f t="shared" ca="1" si="6"/>
        <v/>
      </c>
      <c r="E51" s="52" t="str">
        <f t="shared" ca="1" si="6"/>
        <v/>
      </c>
      <c r="F51" s="52" t="str">
        <f t="shared" ca="1" si="6"/>
        <v/>
      </c>
      <c r="G51" s="52" t="str">
        <f t="shared" ca="1" si="6"/>
        <v/>
      </c>
      <c r="H51" s="52" t="str">
        <f t="shared" ca="1" si="6"/>
        <v/>
      </c>
      <c r="I51" s="52" t="str">
        <f t="shared" ca="1" si="6"/>
        <v/>
      </c>
      <c r="J51" s="52" t="str">
        <f t="shared" ca="1" si="6"/>
        <v/>
      </c>
      <c r="K51" s="52" t="str">
        <f t="shared" ca="1" si="6"/>
        <v/>
      </c>
      <c r="L51" s="52" t="str">
        <f t="shared" ca="1" si="6"/>
        <v/>
      </c>
      <c r="M51" s="52" t="str">
        <f t="shared" ca="1" si="6"/>
        <v/>
      </c>
      <c r="N51" s="52" t="str">
        <f t="shared" ca="1" si="6"/>
        <v/>
      </c>
      <c r="O51" s="52" t="str">
        <f t="shared" ca="1" si="6"/>
        <v/>
      </c>
      <c r="P51" s="52" t="str">
        <f t="shared" ca="1" si="6"/>
        <v/>
      </c>
      <c r="Q51" s="52" t="str">
        <f t="shared" ca="1" si="6"/>
        <v/>
      </c>
      <c r="R51" s="52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2" t="str">
        <f t="shared" ca="1" si="6"/>
        <v/>
      </c>
      <c r="D52" s="52" t="str">
        <f t="shared" ca="1" si="6"/>
        <v/>
      </c>
      <c r="E52" s="52" t="str">
        <f t="shared" ca="1" si="6"/>
        <v/>
      </c>
      <c r="F52" s="52" t="str">
        <f t="shared" ca="1" si="6"/>
        <v/>
      </c>
      <c r="G52" s="52" t="str">
        <f t="shared" ca="1" si="6"/>
        <v/>
      </c>
      <c r="H52" s="52" t="str">
        <f t="shared" ca="1" si="6"/>
        <v/>
      </c>
      <c r="I52" s="52" t="str">
        <f t="shared" ca="1" si="6"/>
        <v/>
      </c>
      <c r="J52" s="52" t="str">
        <f t="shared" ca="1" si="6"/>
        <v/>
      </c>
      <c r="K52" s="52" t="str">
        <f t="shared" ca="1" si="6"/>
        <v/>
      </c>
      <c r="L52" s="52" t="str">
        <f t="shared" ca="1" si="6"/>
        <v/>
      </c>
      <c r="M52" s="52" t="str">
        <f t="shared" ca="1" si="6"/>
        <v/>
      </c>
      <c r="N52" s="52" t="str">
        <f t="shared" ca="1" si="6"/>
        <v/>
      </c>
      <c r="O52" s="52" t="str">
        <f t="shared" ca="1" si="6"/>
        <v/>
      </c>
      <c r="P52" s="52" t="str">
        <f t="shared" ca="1" si="6"/>
        <v/>
      </c>
      <c r="Q52" s="52" t="str">
        <f t="shared" ca="1" si="6"/>
        <v/>
      </c>
      <c r="R52" s="52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2" t="str">
        <f t="shared" ca="1" si="6"/>
        <v/>
      </c>
      <c r="D53" s="52" t="str">
        <f t="shared" ca="1" si="6"/>
        <v/>
      </c>
      <c r="E53" s="52" t="str">
        <f t="shared" ca="1" si="6"/>
        <v/>
      </c>
      <c r="F53" s="52" t="str">
        <f t="shared" ca="1" si="6"/>
        <v/>
      </c>
      <c r="G53" s="52" t="str">
        <f t="shared" ca="1" si="6"/>
        <v/>
      </c>
      <c r="H53" s="52" t="str">
        <f t="shared" ca="1" si="6"/>
        <v/>
      </c>
      <c r="I53" s="52" t="str">
        <f t="shared" ca="1" si="6"/>
        <v/>
      </c>
      <c r="J53" s="52" t="str">
        <f t="shared" ca="1" si="6"/>
        <v/>
      </c>
      <c r="K53" s="52" t="str">
        <f t="shared" ca="1" si="6"/>
        <v/>
      </c>
      <c r="L53" s="52" t="str">
        <f t="shared" ca="1" si="6"/>
        <v/>
      </c>
      <c r="M53" s="52" t="str">
        <f t="shared" ca="1" si="6"/>
        <v/>
      </c>
      <c r="N53" s="52" t="str">
        <f t="shared" ca="1" si="6"/>
        <v/>
      </c>
      <c r="O53" s="52" t="str">
        <f t="shared" ca="1" si="6"/>
        <v/>
      </c>
      <c r="P53" s="52" t="str">
        <f t="shared" ca="1" si="6"/>
        <v/>
      </c>
      <c r="Q53" s="52" t="str">
        <f t="shared" ca="1" si="6"/>
        <v/>
      </c>
      <c r="R53" s="52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2" t="str">
        <f t="shared" ca="1" si="6"/>
        <v/>
      </c>
      <c r="D54" s="52" t="str">
        <f t="shared" ca="1" si="6"/>
        <v/>
      </c>
      <c r="E54" s="52" t="str">
        <f t="shared" ca="1" si="6"/>
        <v/>
      </c>
      <c r="F54" s="52" t="str">
        <f t="shared" ca="1" si="6"/>
        <v/>
      </c>
      <c r="G54" s="52" t="str">
        <f t="shared" ca="1" si="6"/>
        <v/>
      </c>
      <c r="H54" s="52" t="str">
        <f t="shared" ca="1" si="6"/>
        <v/>
      </c>
      <c r="I54" s="52" t="str">
        <f t="shared" ca="1" si="6"/>
        <v/>
      </c>
      <c r="J54" s="52" t="str">
        <f t="shared" ca="1" si="6"/>
        <v/>
      </c>
      <c r="K54" s="52" t="str">
        <f t="shared" ca="1" si="6"/>
        <v/>
      </c>
      <c r="L54" s="52" t="str">
        <f t="shared" ca="1" si="6"/>
        <v/>
      </c>
      <c r="M54" s="52" t="str">
        <f t="shared" ca="1" si="6"/>
        <v/>
      </c>
      <c r="N54" s="52" t="str">
        <f t="shared" ca="1" si="6"/>
        <v/>
      </c>
      <c r="O54" s="52" t="str">
        <f t="shared" ca="1" si="6"/>
        <v/>
      </c>
      <c r="P54" s="52" t="str">
        <f t="shared" ca="1" si="6"/>
        <v/>
      </c>
      <c r="Q54" s="52" t="str">
        <f t="shared" ca="1" si="6"/>
        <v/>
      </c>
      <c r="R54" s="52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2" t="str">
        <f t="shared" ca="1" si="6"/>
        <v/>
      </c>
      <c r="D55" s="52" t="str">
        <f t="shared" ca="1" si="6"/>
        <v/>
      </c>
      <c r="E55" s="52" t="str">
        <f t="shared" ca="1" si="6"/>
        <v/>
      </c>
      <c r="F55" s="52" t="str">
        <f t="shared" ca="1" si="6"/>
        <v/>
      </c>
      <c r="G55" s="52" t="str">
        <f t="shared" ca="1" si="6"/>
        <v/>
      </c>
      <c r="H55" s="52" t="str">
        <f t="shared" ca="1" si="6"/>
        <v/>
      </c>
      <c r="I55" s="52" t="str">
        <f t="shared" ca="1" si="6"/>
        <v/>
      </c>
      <c r="J55" s="52" t="str">
        <f t="shared" ca="1" si="6"/>
        <v/>
      </c>
      <c r="K55" s="52" t="str">
        <f t="shared" ca="1" si="6"/>
        <v/>
      </c>
      <c r="L55" s="52" t="str">
        <f t="shared" ca="1" si="6"/>
        <v/>
      </c>
      <c r="M55" s="52" t="str">
        <f t="shared" ca="1" si="6"/>
        <v/>
      </c>
      <c r="N55" s="52" t="str">
        <f t="shared" ca="1" si="6"/>
        <v/>
      </c>
      <c r="O55" s="52" t="str">
        <f t="shared" ca="1" si="6"/>
        <v/>
      </c>
      <c r="P55" s="52" t="str">
        <f t="shared" ca="1" si="6"/>
        <v/>
      </c>
      <c r="Q55" s="52" t="str">
        <f t="shared" ca="1" si="6"/>
        <v/>
      </c>
      <c r="R55" s="52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2" t="str">
        <f t="shared" ca="1" si="6"/>
        <v/>
      </c>
      <c r="D56" s="52" t="str">
        <f t="shared" ca="1" si="6"/>
        <v/>
      </c>
      <c r="E56" s="52" t="str">
        <f t="shared" ca="1" si="6"/>
        <v/>
      </c>
      <c r="F56" s="52" t="str">
        <f t="shared" ca="1" si="6"/>
        <v/>
      </c>
      <c r="G56" s="52" t="str">
        <f t="shared" ca="1" si="6"/>
        <v/>
      </c>
      <c r="H56" s="52" t="str">
        <f t="shared" ca="1" si="6"/>
        <v/>
      </c>
      <c r="I56" s="52" t="str">
        <f t="shared" ca="1" si="6"/>
        <v/>
      </c>
      <c r="J56" s="52" t="str">
        <f t="shared" ca="1" si="6"/>
        <v/>
      </c>
      <c r="K56" s="52" t="str">
        <f t="shared" ca="1" si="6"/>
        <v/>
      </c>
      <c r="L56" s="52" t="str">
        <f t="shared" ca="1" si="6"/>
        <v/>
      </c>
      <c r="M56" s="52" t="str">
        <f t="shared" ca="1" si="6"/>
        <v/>
      </c>
      <c r="N56" s="52" t="str">
        <f t="shared" ca="1" si="6"/>
        <v/>
      </c>
      <c r="O56" s="52" t="str">
        <f t="shared" ca="1" si="6"/>
        <v/>
      </c>
      <c r="P56" s="52" t="str">
        <f t="shared" ca="1" si="6"/>
        <v/>
      </c>
      <c r="Q56" s="52" t="str">
        <f t="shared" ca="1" si="6"/>
        <v/>
      </c>
      <c r="R56" s="52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2" t="str">
        <f t="shared" ca="1" si="6"/>
        <v/>
      </c>
      <c r="D57" s="52" t="str">
        <f t="shared" ca="1" si="6"/>
        <v/>
      </c>
      <c r="E57" s="52" t="str">
        <f t="shared" ca="1" si="6"/>
        <v/>
      </c>
      <c r="F57" s="52" t="str">
        <f t="shared" ca="1" si="6"/>
        <v/>
      </c>
      <c r="G57" s="52" t="str">
        <f t="shared" ca="1" si="6"/>
        <v/>
      </c>
      <c r="H57" s="52" t="str">
        <f t="shared" ca="1" si="6"/>
        <v/>
      </c>
      <c r="I57" s="52" t="str">
        <f t="shared" ca="1" si="6"/>
        <v/>
      </c>
      <c r="J57" s="52" t="str">
        <f t="shared" ca="1" si="6"/>
        <v/>
      </c>
      <c r="K57" s="52" t="str">
        <f t="shared" ca="1" si="6"/>
        <v/>
      </c>
      <c r="L57" s="52" t="str">
        <f t="shared" ca="1" si="6"/>
        <v/>
      </c>
      <c r="M57" s="52" t="str">
        <f t="shared" ca="1" si="6"/>
        <v/>
      </c>
      <c r="N57" s="52" t="str">
        <f t="shared" ca="1" si="6"/>
        <v/>
      </c>
      <c r="O57" s="52" t="str">
        <f t="shared" ca="1" si="6"/>
        <v/>
      </c>
      <c r="P57" s="52" t="str">
        <f t="shared" ca="1" si="6"/>
        <v/>
      </c>
      <c r="Q57" s="52" t="str">
        <f t="shared" ca="1" si="6"/>
        <v/>
      </c>
      <c r="R57" s="52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2" t="str">
        <f t="shared" ca="1" si="7"/>
        <v/>
      </c>
      <c r="E58" s="52" t="str">
        <f t="shared" ca="1" si="7"/>
        <v/>
      </c>
      <c r="F58" s="52" t="str">
        <f t="shared" ca="1" si="7"/>
        <v/>
      </c>
      <c r="G58" s="52" t="str">
        <f t="shared" ca="1" si="7"/>
        <v/>
      </c>
      <c r="H58" s="52" t="str">
        <f t="shared" ca="1" si="7"/>
        <v/>
      </c>
      <c r="I58" s="52" t="str">
        <f t="shared" ca="1" si="7"/>
        <v/>
      </c>
      <c r="J58" s="52" t="str">
        <f t="shared" ca="1" si="7"/>
        <v/>
      </c>
      <c r="K58" s="52" t="str">
        <f t="shared" ca="1" si="7"/>
        <v/>
      </c>
      <c r="L58" s="52" t="str">
        <f t="shared" ca="1" si="7"/>
        <v/>
      </c>
      <c r="M58" s="52" t="str">
        <f t="shared" ca="1" si="7"/>
        <v/>
      </c>
      <c r="N58" s="52" t="str">
        <f t="shared" ca="1" si="7"/>
        <v/>
      </c>
      <c r="O58" s="52" t="str">
        <f t="shared" ca="1" si="7"/>
        <v/>
      </c>
      <c r="P58" s="52" t="str">
        <f t="shared" ca="1" si="7"/>
        <v/>
      </c>
      <c r="Q58" s="52" t="str">
        <f t="shared" ca="1" si="7"/>
        <v/>
      </c>
      <c r="R58" s="52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2" t="str">
        <f t="shared" ca="1" si="7"/>
        <v/>
      </c>
      <c r="D59" s="52" t="str">
        <f t="shared" ca="1" si="7"/>
        <v/>
      </c>
      <c r="E59" s="52" t="str">
        <f t="shared" ca="1" si="7"/>
        <v/>
      </c>
      <c r="F59" s="52" t="str">
        <f t="shared" ca="1" si="7"/>
        <v/>
      </c>
      <c r="G59" s="52" t="str">
        <f t="shared" ca="1" si="7"/>
        <v/>
      </c>
      <c r="H59" s="52" t="str">
        <f t="shared" ca="1" si="7"/>
        <v/>
      </c>
      <c r="I59" s="52" t="str">
        <f t="shared" ca="1" si="7"/>
        <v/>
      </c>
      <c r="J59" s="52" t="str">
        <f t="shared" ca="1" si="7"/>
        <v/>
      </c>
      <c r="K59" s="52" t="str">
        <f t="shared" ca="1" si="7"/>
        <v/>
      </c>
      <c r="L59" s="52" t="str">
        <f t="shared" ca="1" si="7"/>
        <v/>
      </c>
      <c r="M59" s="52" t="str">
        <f t="shared" ca="1" si="7"/>
        <v/>
      </c>
      <c r="N59" s="52" t="str">
        <f t="shared" ca="1" si="7"/>
        <v/>
      </c>
      <c r="O59" s="52" t="str">
        <f t="shared" ca="1" si="7"/>
        <v/>
      </c>
      <c r="P59" s="52" t="str">
        <f t="shared" ca="1" si="7"/>
        <v/>
      </c>
      <c r="Q59" s="52" t="str">
        <f t="shared" ca="1" si="7"/>
        <v/>
      </c>
      <c r="R59" s="52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2" t="str">
        <f t="shared" ca="1" si="7"/>
        <v/>
      </c>
      <c r="D60" s="52" t="str">
        <f t="shared" ca="1" si="7"/>
        <v/>
      </c>
      <c r="E60" s="52" t="str">
        <f t="shared" ca="1" si="7"/>
        <v/>
      </c>
      <c r="F60" s="52" t="str">
        <f t="shared" ca="1" si="7"/>
        <v/>
      </c>
      <c r="G60" s="52" t="str">
        <f t="shared" ca="1" si="7"/>
        <v/>
      </c>
      <c r="H60" s="52" t="str">
        <f t="shared" ca="1" si="7"/>
        <v/>
      </c>
      <c r="I60" s="52" t="str">
        <f t="shared" ca="1" si="7"/>
        <v/>
      </c>
      <c r="J60" s="52" t="str">
        <f t="shared" ca="1" si="7"/>
        <v/>
      </c>
      <c r="K60" s="52" t="str">
        <f t="shared" ca="1" si="7"/>
        <v/>
      </c>
      <c r="L60" s="52" t="str">
        <f t="shared" ca="1" si="7"/>
        <v/>
      </c>
      <c r="M60" s="52" t="str">
        <f t="shared" ca="1" si="7"/>
        <v/>
      </c>
      <c r="N60" s="52" t="str">
        <f t="shared" ca="1" si="7"/>
        <v/>
      </c>
      <c r="O60" s="52" t="str">
        <f t="shared" ca="1" si="7"/>
        <v/>
      </c>
      <c r="P60" s="52" t="str">
        <f t="shared" ca="1" si="7"/>
        <v/>
      </c>
      <c r="Q60" s="52" t="str">
        <f t="shared" ca="1" si="7"/>
        <v/>
      </c>
      <c r="R60" s="52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2" t="str">
        <f t="shared" ca="1" si="7"/>
        <v/>
      </c>
      <c r="D61" s="52" t="str">
        <f t="shared" ca="1" si="7"/>
        <v/>
      </c>
      <c r="E61" s="52" t="str">
        <f t="shared" ca="1" si="7"/>
        <v/>
      </c>
      <c r="F61" s="52" t="str">
        <f t="shared" ca="1" si="7"/>
        <v/>
      </c>
      <c r="G61" s="52" t="str">
        <f t="shared" ca="1" si="7"/>
        <v/>
      </c>
      <c r="H61" s="52" t="str">
        <f t="shared" ca="1" si="7"/>
        <v/>
      </c>
      <c r="I61" s="52" t="str">
        <f t="shared" ca="1" si="7"/>
        <v/>
      </c>
      <c r="J61" s="52" t="str">
        <f t="shared" ca="1" si="7"/>
        <v/>
      </c>
      <c r="K61" s="52" t="str">
        <f t="shared" ca="1" si="7"/>
        <v/>
      </c>
      <c r="L61" s="52" t="str">
        <f t="shared" ca="1" si="7"/>
        <v/>
      </c>
      <c r="M61" s="52" t="str">
        <f t="shared" ca="1" si="7"/>
        <v/>
      </c>
      <c r="N61" s="52" t="str">
        <f t="shared" ca="1" si="7"/>
        <v/>
      </c>
      <c r="O61" s="52" t="str">
        <f t="shared" ca="1" si="7"/>
        <v/>
      </c>
      <c r="P61" s="52" t="str">
        <f t="shared" ca="1" si="7"/>
        <v/>
      </c>
      <c r="Q61" s="52" t="str">
        <f t="shared" ca="1" si="7"/>
        <v/>
      </c>
      <c r="R61" s="52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2" t="str">
        <f t="shared" ca="1" si="7"/>
        <v/>
      </c>
      <c r="D62" s="52" t="str">
        <f t="shared" ca="1" si="7"/>
        <v/>
      </c>
      <c r="E62" s="52" t="str">
        <f t="shared" ca="1" si="7"/>
        <v/>
      </c>
      <c r="F62" s="52" t="str">
        <f t="shared" ca="1" si="7"/>
        <v/>
      </c>
      <c r="G62" s="52" t="str">
        <f t="shared" ca="1" si="7"/>
        <v/>
      </c>
      <c r="H62" s="52" t="str">
        <f t="shared" ca="1" si="7"/>
        <v/>
      </c>
      <c r="I62" s="52" t="str">
        <f t="shared" ca="1" si="7"/>
        <v/>
      </c>
      <c r="J62" s="52" t="str">
        <f t="shared" ca="1" si="7"/>
        <v/>
      </c>
      <c r="K62" s="52" t="str">
        <f t="shared" ca="1" si="7"/>
        <v/>
      </c>
      <c r="L62" s="52" t="str">
        <f t="shared" ca="1" si="7"/>
        <v/>
      </c>
      <c r="M62" s="52" t="str">
        <f t="shared" ca="1" si="7"/>
        <v/>
      </c>
      <c r="N62" s="52" t="str">
        <f t="shared" ca="1" si="7"/>
        <v/>
      </c>
      <c r="O62" s="52" t="str">
        <f t="shared" ca="1" si="7"/>
        <v/>
      </c>
      <c r="P62" s="52" t="str">
        <f t="shared" ca="1" si="7"/>
        <v/>
      </c>
      <c r="Q62" s="52" t="str">
        <f t="shared" ca="1" si="7"/>
        <v/>
      </c>
      <c r="R62" s="52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2" t="str">
        <f t="shared" ca="1" si="7"/>
        <v/>
      </c>
      <c r="D63" s="52" t="str">
        <f t="shared" ca="1" si="7"/>
        <v/>
      </c>
      <c r="E63" s="52" t="str">
        <f t="shared" ca="1" si="7"/>
        <v/>
      </c>
      <c r="F63" s="52" t="str">
        <f t="shared" ca="1" si="7"/>
        <v/>
      </c>
      <c r="G63" s="52" t="str">
        <f t="shared" ca="1" si="7"/>
        <v/>
      </c>
      <c r="H63" s="52" t="str">
        <f t="shared" ca="1" si="7"/>
        <v/>
      </c>
      <c r="I63" s="52" t="str">
        <f t="shared" ca="1" si="7"/>
        <v/>
      </c>
      <c r="J63" s="52" t="str">
        <f t="shared" ca="1" si="7"/>
        <v/>
      </c>
      <c r="K63" s="52" t="str">
        <f t="shared" ca="1" si="7"/>
        <v/>
      </c>
      <c r="L63" s="52" t="str">
        <f t="shared" ca="1" si="7"/>
        <v/>
      </c>
      <c r="M63" s="52" t="str">
        <f t="shared" ca="1" si="7"/>
        <v/>
      </c>
      <c r="N63" s="52" t="str">
        <f t="shared" ca="1" si="7"/>
        <v/>
      </c>
      <c r="O63" s="52" t="str">
        <f t="shared" ca="1" si="7"/>
        <v/>
      </c>
      <c r="P63" s="52" t="str">
        <f t="shared" ca="1" si="7"/>
        <v/>
      </c>
      <c r="Q63" s="52" t="str">
        <f t="shared" ca="1" si="7"/>
        <v/>
      </c>
      <c r="R63" s="52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2" t="str">
        <f t="shared" ca="1" si="7"/>
        <v/>
      </c>
      <c r="D64" s="52" t="str">
        <f t="shared" ca="1" si="7"/>
        <v/>
      </c>
      <c r="E64" s="52" t="str">
        <f t="shared" ca="1" si="7"/>
        <v/>
      </c>
      <c r="F64" s="52" t="str">
        <f t="shared" ca="1" si="7"/>
        <v/>
      </c>
      <c r="G64" s="52" t="str">
        <f t="shared" ca="1" si="7"/>
        <v/>
      </c>
      <c r="H64" s="52" t="str">
        <f t="shared" ca="1" si="7"/>
        <v/>
      </c>
      <c r="I64" s="52" t="str">
        <f t="shared" ca="1" si="7"/>
        <v/>
      </c>
      <c r="J64" s="52" t="str">
        <f t="shared" ca="1" si="7"/>
        <v/>
      </c>
      <c r="K64" s="52" t="str">
        <f t="shared" ca="1" si="7"/>
        <v/>
      </c>
      <c r="L64" s="52" t="str">
        <f t="shared" ca="1" si="7"/>
        <v/>
      </c>
      <c r="M64" s="52" t="str">
        <f t="shared" ca="1" si="7"/>
        <v/>
      </c>
      <c r="N64" s="52" t="str">
        <f t="shared" ca="1" si="7"/>
        <v/>
      </c>
      <c r="O64" s="52" t="str">
        <f t="shared" ca="1" si="7"/>
        <v/>
      </c>
      <c r="P64" s="52" t="str">
        <f t="shared" ca="1" si="7"/>
        <v/>
      </c>
      <c r="Q64" s="52" t="str">
        <f t="shared" ca="1" si="7"/>
        <v/>
      </c>
      <c r="R64" s="52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2" t="str">
        <f t="shared" ca="1" si="7"/>
        <v/>
      </c>
      <c r="D65" s="52" t="str">
        <f t="shared" ca="1" si="7"/>
        <v/>
      </c>
      <c r="E65" s="52" t="str">
        <f t="shared" ca="1" si="7"/>
        <v/>
      </c>
      <c r="F65" s="52" t="str">
        <f t="shared" ca="1" si="7"/>
        <v/>
      </c>
      <c r="G65" s="52" t="str">
        <f t="shared" ca="1" si="7"/>
        <v/>
      </c>
      <c r="H65" s="52" t="str">
        <f t="shared" ca="1" si="7"/>
        <v/>
      </c>
      <c r="I65" s="52" t="str">
        <f t="shared" ca="1" si="7"/>
        <v/>
      </c>
      <c r="J65" s="52" t="str">
        <f t="shared" ca="1" si="7"/>
        <v/>
      </c>
      <c r="K65" s="52" t="str">
        <f t="shared" ca="1" si="7"/>
        <v/>
      </c>
      <c r="L65" s="52" t="str">
        <f t="shared" ca="1" si="7"/>
        <v/>
      </c>
      <c r="M65" s="52" t="str">
        <f t="shared" ca="1" si="7"/>
        <v/>
      </c>
      <c r="N65" s="52" t="str">
        <f t="shared" ca="1" si="7"/>
        <v/>
      </c>
      <c r="O65" s="52" t="str">
        <f t="shared" ca="1" si="7"/>
        <v/>
      </c>
      <c r="P65" s="52" t="str">
        <f t="shared" ca="1" si="7"/>
        <v/>
      </c>
      <c r="Q65" s="52" t="str">
        <f t="shared" ca="1" si="7"/>
        <v/>
      </c>
      <c r="R65" s="52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2" t="str">
        <f t="shared" ca="1" si="7"/>
        <v/>
      </c>
      <c r="D66" s="52" t="str">
        <f t="shared" ca="1" si="7"/>
        <v/>
      </c>
      <c r="E66" s="52" t="str">
        <f t="shared" ca="1" si="7"/>
        <v/>
      </c>
      <c r="F66" s="52" t="str">
        <f t="shared" ca="1" si="7"/>
        <v/>
      </c>
      <c r="G66" s="52" t="str">
        <f t="shared" ca="1" si="7"/>
        <v/>
      </c>
      <c r="H66" s="52" t="str">
        <f t="shared" ca="1" si="7"/>
        <v/>
      </c>
      <c r="I66" s="52" t="str">
        <f t="shared" ca="1" si="7"/>
        <v/>
      </c>
      <c r="J66" s="52" t="str">
        <f t="shared" ca="1" si="7"/>
        <v/>
      </c>
      <c r="K66" s="52" t="str">
        <f t="shared" ca="1" si="7"/>
        <v/>
      </c>
      <c r="L66" s="52" t="str">
        <f t="shared" ca="1" si="7"/>
        <v/>
      </c>
      <c r="M66" s="52" t="str">
        <f t="shared" ca="1" si="7"/>
        <v/>
      </c>
      <c r="N66" s="52" t="str">
        <f t="shared" ca="1" si="7"/>
        <v/>
      </c>
      <c r="O66" s="52" t="str">
        <f t="shared" ca="1" si="7"/>
        <v/>
      </c>
      <c r="P66" s="52" t="str">
        <f t="shared" ca="1" si="7"/>
        <v/>
      </c>
      <c r="Q66" s="52" t="str">
        <f t="shared" ca="1" si="7"/>
        <v/>
      </c>
      <c r="R66" s="52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2" t="str">
        <f t="shared" ca="1" si="7"/>
        <v/>
      </c>
      <c r="D67" s="52" t="str">
        <f t="shared" ca="1" si="7"/>
        <v/>
      </c>
      <c r="E67" s="52" t="str">
        <f t="shared" ca="1" si="7"/>
        <v/>
      </c>
      <c r="F67" s="52" t="str">
        <f t="shared" ca="1" si="7"/>
        <v/>
      </c>
      <c r="G67" s="52" t="str">
        <f t="shared" ca="1" si="7"/>
        <v/>
      </c>
      <c r="H67" s="52" t="str">
        <f t="shared" ca="1" si="7"/>
        <v/>
      </c>
      <c r="I67" s="52" t="str">
        <f t="shared" ca="1" si="7"/>
        <v/>
      </c>
      <c r="J67" s="52" t="str">
        <f t="shared" ca="1" si="7"/>
        <v/>
      </c>
      <c r="K67" s="52" t="str">
        <f t="shared" ca="1" si="7"/>
        <v/>
      </c>
      <c r="L67" s="52" t="str">
        <f t="shared" ca="1" si="7"/>
        <v/>
      </c>
      <c r="M67" s="52" t="str">
        <f t="shared" ca="1" si="7"/>
        <v/>
      </c>
      <c r="N67" s="52" t="str">
        <f t="shared" ca="1" si="7"/>
        <v/>
      </c>
      <c r="O67" s="52" t="str">
        <f t="shared" ca="1" si="7"/>
        <v/>
      </c>
      <c r="P67" s="52" t="str">
        <f t="shared" ca="1" si="7"/>
        <v/>
      </c>
      <c r="Q67" s="52" t="str">
        <f t="shared" ca="1" si="7"/>
        <v/>
      </c>
      <c r="R67" s="52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2" t="str">
        <f t="shared" ca="1" si="7"/>
        <v/>
      </c>
      <c r="D68" s="52" t="str">
        <f t="shared" ca="1" si="7"/>
        <v/>
      </c>
      <c r="E68" s="52" t="str">
        <f t="shared" ca="1" si="7"/>
        <v/>
      </c>
      <c r="F68" s="52" t="str">
        <f t="shared" ca="1" si="7"/>
        <v/>
      </c>
      <c r="G68" s="52" t="str">
        <f t="shared" ca="1" si="7"/>
        <v/>
      </c>
      <c r="H68" s="52" t="str">
        <f t="shared" ca="1" si="7"/>
        <v/>
      </c>
      <c r="I68" s="52" t="str">
        <f t="shared" ca="1" si="7"/>
        <v/>
      </c>
      <c r="J68" s="52" t="str">
        <f t="shared" ca="1" si="7"/>
        <v/>
      </c>
      <c r="K68" s="52" t="str">
        <f t="shared" ca="1" si="7"/>
        <v/>
      </c>
      <c r="L68" s="52" t="str">
        <f t="shared" ca="1" si="7"/>
        <v/>
      </c>
      <c r="M68" s="52" t="str">
        <f t="shared" ca="1" si="7"/>
        <v/>
      </c>
      <c r="N68" s="52" t="str">
        <f t="shared" ca="1" si="7"/>
        <v/>
      </c>
      <c r="O68" s="52" t="str">
        <f t="shared" ca="1" si="7"/>
        <v/>
      </c>
      <c r="P68" s="52" t="str">
        <f t="shared" ca="1" si="7"/>
        <v/>
      </c>
      <c r="Q68" s="52" t="str">
        <f t="shared" ca="1" si="7"/>
        <v/>
      </c>
      <c r="R68" s="52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2" t="str">
        <f t="shared" ca="1" si="7"/>
        <v/>
      </c>
      <c r="D69" s="52" t="str">
        <f t="shared" ca="1" si="7"/>
        <v/>
      </c>
      <c r="E69" s="52" t="str">
        <f t="shared" ca="1" si="7"/>
        <v/>
      </c>
      <c r="F69" s="52" t="str">
        <f t="shared" ca="1" si="7"/>
        <v/>
      </c>
      <c r="G69" s="52" t="str">
        <f t="shared" ca="1" si="7"/>
        <v/>
      </c>
      <c r="H69" s="52" t="str">
        <f t="shared" ca="1" si="7"/>
        <v/>
      </c>
      <c r="I69" s="52" t="str">
        <f t="shared" ca="1" si="7"/>
        <v/>
      </c>
      <c r="J69" s="52" t="str">
        <f t="shared" ca="1" si="7"/>
        <v/>
      </c>
      <c r="K69" s="52" t="str">
        <f t="shared" ca="1" si="7"/>
        <v/>
      </c>
      <c r="L69" s="52" t="str">
        <f t="shared" ca="1" si="7"/>
        <v/>
      </c>
      <c r="M69" s="52" t="str">
        <f t="shared" ca="1" si="7"/>
        <v/>
      </c>
      <c r="N69" s="52" t="str">
        <f t="shared" ca="1" si="7"/>
        <v/>
      </c>
      <c r="O69" s="52" t="str">
        <f t="shared" ca="1" si="7"/>
        <v/>
      </c>
      <c r="P69" s="52" t="str">
        <f t="shared" ca="1" si="7"/>
        <v/>
      </c>
      <c r="Q69" s="52" t="str">
        <f t="shared" ca="1" si="7"/>
        <v/>
      </c>
      <c r="R69" s="52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2" t="str">
        <f t="shared" ca="1" si="7"/>
        <v/>
      </c>
      <c r="D70" s="52" t="str">
        <f t="shared" ca="1" si="7"/>
        <v/>
      </c>
      <c r="E70" s="52" t="str">
        <f t="shared" ca="1" si="7"/>
        <v/>
      </c>
      <c r="F70" s="52" t="str">
        <f t="shared" ca="1" si="7"/>
        <v/>
      </c>
      <c r="G70" s="52" t="str">
        <f t="shared" ca="1" si="7"/>
        <v/>
      </c>
      <c r="H70" s="52" t="str">
        <f t="shared" ca="1" si="7"/>
        <v/>
      </c>
      <c r="I70" s="52" t="str">
        <f t="shared" ca="1" si="7"/>
        <v/>
      </c>
      <c r="J70" s="52" t="str">
        <f t="shared" ca="1" si="7"/>
        <v/>
      </c>
      <c r="K70" s="52" t="str">
        <f t="shared" ca="1" si="7"/>
        <v/>
      </c>
      <c r="L70" s="52" t="str">
        <f t="shared" ca="1" si="7"/>
        <v/>
      </c>
      <c r="M70" s="52" t="str">
        <f t="shared" ca="1" si="7"/>
        <v/>
      </c>
      <c r="N70" s="52" t="str">
        <f t="shared" ca="1" si="7"/>
        <v/>
      </c>
      <c r="O70" s="52" t="str">
        <f t="shared" ca="1" si="7"/>
        <v/>
      </c>
      <c r="P70" s="52" t="str">
        <f t="shared" ca="1" si="7"/>
        <v/>
      </c>
      <c r="Q70" s="52" t="str">
        <f t="shared" ca="1" si="7"/>
        <v/>
      </c>
      <c r="R70" s="52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2" t="str">
        <f t="shared" ca="1" si="7"/>
        <v/>
      </c>
      <c r="D71" s="52" t="str">
        <f t="shared" ca="1" si="7"/>
        <v/>
      </c>
      <c r="E71" s="52" t="str">
        <f t="shared" ca="1" si="7"/>
        <v/>
      </c>
      <c r="F71" s="52" t="str">
        <f t="shared" ca="1" si="7"/>
        <v/>
      </c>
      <c r="G71" s="52" t="str">
        <f t="shared" ca="1" si="7"/>
        <v/>
      </c>
      <c r="H71" s="52" t="str">
        <f t="shared" ca="1" si="7"/>
        <v/>
      </c>
      <c r="I71" s="52" t="str">
        <f t="shared" ca="1" si="7"/>
        <v/>
      </c>
      <c r="J71" s="52" t="str">
        <f t="shared" ca="1" si="7"/>
        <v/>
      </c>
      <c r="K71" s="52" t="str">
        <f t="shared" ca="1" si="7"/>
        <v/>
      </c>
      <c r="L71" s="52" t="str">
        <f t="shared" ca="1" si="7"/>
        <v/>
      </c>
      <c r="M71" s="52" t="str">
        <f t="shared" ca="1" si="7"/>
        <v/>
      </c>
      <c r="N71" s="52" t="str">
        <f t="shared" ca="1" si="7"/>
        <v/>
      </c>
      <c r="O71" s="52" t="str">
        <f t="shared" ca="1" si="7"/>
        <v/>
      </c>
      <c r="P71" s="52" t="str">
        <f t="shared" ca="1" si="7"/>
        <v/>
      </c>
      <c r="Q71" s="52" t="str">
        <f t="shared" ca="1" si="7"/>
        <v/>
      </c>
      <c r="R71" s="52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2" t="str">
        <f t="shared" ca="1" si="7"/>
        <v/>
      </c>
      <c r="D72" s="52" t="str">
        <f t="shared" ca="1" si="7"/>
        <v/>
      </c>
      <c r="E72" s="52" t="str">
        <f t="shared" ca="1" si="7"/>
        <v/>
      </c>
      <c r="F72" s="52" t="str">
        <f t="shared" ca="1" si="7"/>
        <v/>
      </c>
      <c r="G72" s="52" t="str">
        <f t="shared" ca="1" si="7"/>
        <v/>
      </c>
      <c r="H72" s="52" t="str">
        <f t="shared" ca="1" si="7"/>
        <v/>
      </c>
      <c r="I72" s="52" t="str">
        <f t="shared" ca="1" si="7"/>
        <v/>
      </c>
      <c r="J72" s="52" t="str">
        <f t="shared" ca="1" si="7"/>
        <v/>
      </c>
      <c r="K72" s="52" t="str">
        <f t="shared" ca="1" si="7"/>
        <v/>
      </c>
      <c r="L72" s="52" t="str">
        <f t="shared" ca="1" si="7"/>
        <v/>
      </c>
      <c r="M72" s="52" t="str">
        <f t="shared" ca="1" si="7"/>
        <v/>
      </c>
      <c r="N72" s="52" t="str">
        <f t="shared" ca="1" si="7"/>
        <v/>
      </c>
      <c r="O72" s="52" t="str">
        <f t="shared" ca="1" si="7"/>
        <v/>
      </c>
      <c r="P72" s="52" t="str">
        <f t="shared" ca="1" si="7"/>
        <v/>
      </c>
      <c r="Q72" s="52" t="str">
        <f t="shared" ca="1" si="7"/>
        <v/>
      </c>
      <c r="R72" s="52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2" t="str">
        <f t="shared" ca="1" si="7"/>
        <v/>
      </c>
      <c r="D73" s="52" t="str">
        <f t="shared" ca="1" si="7"/>
        <v/>
      </c>
      <c r="E73" s="52" t="str">
        <f t="shared" ca="1" si="7"/>
        <v/>
      </c>
      <c r="F73" s="52" t="str">
        <f t="shared" ca="1" si="7"/>
        <v/>
      </c>
      <c r="G73" s="52" t="str">
        <f t="shared" ca="1" si="7"/>
        <v/>
      </c>
      <c r="H73" s="52" t="str">
        <f t="shared" ca="1" si="7"/>
        <v/>
      </c>
      <c r="I73" s="52" t="str">
        <f t="shared" ca="1" si="7"/>
        <v/>
      </c>
      <c r="J73" s="52" t="str">
        <f t="shared" ca="1" si="7"/>
        <v/>
      </c>
      <c r="K73" s="52" t="str">
        <f t="shared" ca="1" si="7"/>
        <v/>
      </c>
      <c r="L73" s="52" t="str">
        <f t="shared" ca="1" si="7"/>
        <v/>
      </c>
      <c r="M73" s="52" t="str">
        <f t="shared" ca="1" si="7"/>
        <v/>
      </c>
      <c r="N73" s="52" t="str">
        <f t="shared" ca="1" si="7"/>
        <v/>
      </c>
      <c r="O73" s="52" t="str">
        <f t="shared" ca="1" si="7"/>
        <v/>
      </c>
      <c r="P73" s="52" t="str">
        <f t="shared" ca="1" si="7"/>
        <v/>
      </c>
      <c r="Q73" s="52" t="str">
        <f t="shared" ca="1" si="7"/>
        <v/>
      </c>
      <c r="R73" s="52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2" t="str">
        <f t="shared" ca="1" si="7"/>
        <v/>
      </c>
      <c r="D74" s="52" t="str">
        <f t="shared" ca="1" si="7"/>
        <v/>
      </c>
      <c r="E74" s="52" t="str">
        <f t="shared" ca="1" si="7"/>
        <v/>
      </c>
      <c r="F74" s="52" t="str">
        <f t="shared" ca="1" si="7"/>
        <v/>
      </c>
      <c r="G74" s="52" t="str">
        <f t="shared" ca="1" si="7"/>
        <v/>
      </c>
      <c r="H74" s="52" t="str">
        <f t="shared" ca="1" si="7"/>
        <v/>
      </c>
      <c r="I74" s="52" t="str">
        <f t="shared" ca="1" si="7"/>
        <v/>
      </c>
      <c r="J74" s="52" t="str">
        <f t="shared" ca="1" si="7"/>
        <v/>
      </c>
      <c r="K74" s="52" t="str">
        <f t="shared" ca="1" si="7"/>
        <v/>
      </c>
      <c r="L74" s="52" t="str">
        <f t="shared" ca="1" si="7"/>
        <v/>
      </c>
      <c r="M74" s="52" t="str">
        <f t="shared" ca="1" si="7"/>
        <v/>
      </c>
      <c r="N74" s="52" t="str">
        <f t="shared" ca="1" si="7"/>
        <v/>
      </c>
      <c r="O74" s="52" t="str">
        <f t="shared" ca="1" si="7"/>
        <v/>
      </c>
      <c r="P74" s="52" t="str">
        <f t="shared" ca="1" si="7"/>
        <v/>
      </c>
      <c r="Q74" s="52" t="str">
        <f t="shared" ca="1" si="7"/>
        <v/>
      </c>
      <c r="R74" s="52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2" t="str">
        <f t="shared" ca="1" si="10"/>
        <v/>
      </c>
      <c r="E75" s="52" t="str">
        <f t="shared" ca="1" si="10"/>
        <v/>
      </c>
      <c r="F75" s="52" t="str">
        <f t="shared" ca="1" si="10"/>
        <v/>
      </c>
      <c r="G75" s="52" t="str">
        <f t="shared" ca="1" si="10"/>
        <v/>
      </c>
      <c r="H75" s="52" t="str">
        <f t="shared" ca="1" si="10"/>
        <v/>
      </c>
      <c r="I75" s="52" t="str">
        <f t="shared" ca="1" si="10"/>
        <v/>
      </c>
      <c r="J75" s="52" t="str">
        <f t="shared" ca="1" si="10"/>
        <v/>
      </c>
      <c r="K75" s="52" t="str">
        <f t="shared" ca="1" si="10"/>
        <v/>
      </c>
      <c r="L75" s="52" t="str">
        <f t="shared" ca="1" si="10"/>
        <v/>
      </c>
      <c r="M75" s="52" t="str">
        <f t="shared" ca="1" si="10"/>
        <v/>
      </c>
      <c r="N75" s="52" t="str">
        <f t="shared" ca="1" si="10"/>
        <v/>
      </c>
      <c r="O75" s="52" t="str">
        <f t="shared" ca="1" si="10"/>
        <v/>
      </c>
      <c r="P75" s="52" t="str">
        <f t="shared" ca="1" si="10"/>
        <v/>
      </c>
      <c r="Q75" s="52" t="str">
        <f t="shared" ca="1" si="10"/>
        <v/>
      </c>
      <c r="R75" s="52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2" t="str">
        <f t="shared" ca="1" si="10"/>
        <v/>
      </c>
      <c r="D76" s="52" t="str">
        <f t="shared" ca="1" si="10"/>
        <v/>
      </c>
      <c r="E76" s="52" t="str">
        <f t="shared" ca="1" si="10"/>
        <v/>
      </c>
      <c r="F76" s="52" t="str">
        <f t="shared" ca="1" si="10"/>
        <v/>
      </c>
      <c r="G76" s="52" t="str">
        <f t="shared" ca="1" si="10"/>
        <v/>
      </c>
      <c r="H76" s="52" t="str">
        <f t="shared" ca="1" si="10"/>
        <v/>
      </c>
      <c r="I76" s="52" t="str">
        <f t="shared" ca="1" si="10"/>
        <v/>
      </c>
      <c r="J76" s="52" t="str">
        <f t="shared" ca="1" si="10"/>
        <v/>
      </c>
      <c r="K76" s="52" t="str">
        <f t="shared" ca="1" si="10"/>
        <v/>
      </c>
      <c r="L76" s="52" t="str">
        <f t="shared" ca="1" si="10"/>
        <v/>
      </c>
      <c r="M76" s="52" t="str">
        <f t="shared" ca="1" si="10"/>
        <v/>
      </c>
      <c r="N76" s="52" t="str">
        <f t="shared" ca="1" si="10"/>
        <v/>
      </c>
      <c r="O76" s="52" t="str">
        <f t="shared" ca="1" si="10"/>
        <v/>
      </c>
      <c r="P76" s="52" t="str">
        <f t="shared" ca="1" si="10"/>
        <v/>
      </c>
      <c r="Q76" s="52" t="str">
        <f t="shared" ca="1" si="10"/>
        <v/>
      </c>
      <c r="R76" s="52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2" t="str">
        <f t="shared" ca="1" si="10"/>
        <v/>
      </c>
      <c r="D77" s="52" t="str">
        <f t="shared" ca="1" si="10"/>
        <v/>
      </c>
      <c r="E77" s="52" t="str">
        <f t="shared" ca="1" si="10"/>
        <v/>
      </c>
      <c r="F77" s="52" t="str">
        <f t="shared" ca="1" si="10"/>
        <v/>
      </c>
      <c r="G77" s="52" t="str">
        <f t="shared" ca="1" si="10"/>
        <v/>
      </c>
      <c r="H77" s="52" t="str">
        <f t="shared" ca="1" si="10"/>
        <v/>
      </c>
      <c r="I77" s="52" t="str">
        <f t="shared" ca="1" si="10"/>
        <v/>
      </c>
      <c r="J77" s="52" t="str">
        <f t="shared" ca="1" si="10"/>
        <v/>
      </c>
      <c r="K77" s="52" t="str">
        <f t="shared" ca="1" si="10"/>
        <v/>
      </c>
      <c r="L77" s="52" t="str">
        <f t="shared" ca="1" si="10"/>
        <v/>
      </c>
      <c r="M77" s="52" t="str">
        <f t="shared" ca="1" si="10"/>
        <v/>
      </c>
      <c r="N77" s="52" t="str">
        <f t="shared" ca="1" si="10"/>
        <v/>
      </c>
      <c r="O77" s="52" t="str">
        <f t="shared" ca="1" si="10"/>
        <v/>
      </c>
      <c r="P77" s="52" t="str">
        <f t="shared" ca="1" si="10"/>
        <v/>
      </c>
      <c r="Q77" s="52" t="str">
        <f t="shared" ca="1" si="10"/>
        <v/>
      </c>
      <c r="R77" s="52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2" t="str">
        <f t="shared" ca="1" si="10"/>
        <v/>
      </c>
      <c r="D78" s="52" t="str">
        <f t="shared" ca="1" si="10"/>
        <v/>
      </c>
      <c r="E78" s="52" t="str">
        <f t="shared" ca="1" si="10"/>
        <v/>
      </c>
      <c r="F78" s="52" t="str">
        <f t="shared" ca="1" si="10"/>
        <v/>
      </c>
      <c r="G78" s="52" t="str">
        <f t="shared" ca="1" si="10"/>
        <v/>
      </c>
      <c r="H78" s="52" t="str">
        <f t="shared" ca="1" si="10"/>
        <v/>
      </c>
      <c r="I78" s="52" t="str">
        <f t="shared" ca="1" si="10"/>
        <v/>
      </c>
      <c r="J78" s="52" t="str">
        <f t="shared" ca="1" si="10"/>
        <v/>
      </c>
      <c r="K78" s="52" t="str">
        <f t="shared" ca="1" si="10"/>
        <v/>
      </c>
      <c r="L78" s="52" t="str">
        <f t="shared" ca="1" si="10"/>
        <v/>
      </c>
      <c r="M78" s="52" t="str">
        <f t="shared" ca="1" si="10"/>
        <v/>
      </c>
      <c r="N78" s="52" t="str">
        <f t="shared" ca="1" si="10"/>
        <v/>
      </c>
      <c r="O78" s="52" t="str">
        <f t="shared" ca="1" si="10"/>
        <v/>
      </c>
      <c r="P78" s="52" t="str">
        <f t="shared" ca="1" si="10"/>
        <v/>
      </c>
      <c r="Q78" s="52" t="str">
        <f t="shared" ca="1" si="10"/>
        <v/>
      </c>
      <c r="R78" s="52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2" t="str">
        <f t="shared" ca="1" si="10"/>
        <v/>
      </c>
      <c r="D79" s="52" t="str">
        <f t="shared" ca="1" si="10"/>
        <v/>
      </c>
      <c r="E79" s="52" t="str">
        <f t="shared" ca="1" si="10"/>
        <v/>
      </c>
      <c r="F79" s="52" t="str">
        <f t="shared" ca="1" si="10"/>
        <v/>
      </c>
      <c r="G79" s="52" t="str">
        <f t="shared" ca="1" si="10"/>
        <v/>
      </c>
      <c r="H79" s="52" t="str">
        <f t="shared" ca="1" si="10"/>
        <v/>
      </c>
      <c r="I79" s="52" t="str">
        <f t="shared" ca="1" si="10"/>
        <v/>
      </c>
      <c r="J79" s="52" t="str">
        <f t="shared" ca="1" si="10"/>
        <v/>
      </c>
      <c r="K79" s="52" t="str">
        <f t="shared" ca="1" si="10"/>
        <v/>
      </c>
      <c r="L79" s="52" t="str">
        <f t="shared" ca="1" si="10"/>
        <v/>
      </c>
      <c r="M79" s="52" t="str">
        <f t="shared" ca="1" si="10"/>
        <v/>
      </c>
      <c r="N79" s="52" t="str">
        <f t="shared" ca="1" si="10"/>
        <v/>
      </c>
      <c r="O79" s="52" t="str">
        <f t="shared" ca="1" si="10"/>
        <v/>
      </c>
      <c r="P79" s="52" t="str">
        <f t="shared" ca="1" si="10"/>
        <v/>
      </c>
      <c r="Q79" s="52" t="str">
        <f t="shared" ca="1" si="10"/>
        <v/>
      </c>
      <c r="R79" s="52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2" t="str">
        <f t="shared" ca="1" si="10"/>
        <v/>
      </c>
      <c r="D80" s="52" t="str">
        <f t="shared" ca="1" si="10"/>
        <v/>
      </c>
      <c r="E80" s="52" t="str">
        <f t="shared" ca="1" si="10"/>
        <v/>
      </c>
      <c r="F80" s="52" t="str">
        <f t="shared" ca="1" si="10"/>
        <v/>
      </c>
      <c r="G80" s="52" t="str">
        <f t="shared" ca="1" si="10"/>
        <v/>
      </c>
      <c r="H80" s="52" t="str">
        <f t="shared" ca="1" si="10"/>
        <v/>
      </c>
      <c r="I80" s="52" t="str">
        <f t="shared" ca="1" si="10"/>
        <v/>
      </c>
      <c r="J80" s="52" t="str">
        <f t="shared" ca="1" si="10"/>
        <v/>
      </c>
      <c r="K80" s="52" t="str">
        <f t="shared" ca="1" si="10"/>
        <v/>
      </c>
      <c r="L80" s="52" t="str">
        <f t="shared" ca="1" si="10"/>
        <v/>
      </c>
      <c r="M80" s="52" t="str">
        <f t="shared" ca="1" si="10"/>
        <v/>
      </c>
      <c r="N80" s="52" t="str">
        <f t="shared" ca="1" si="10"/>
        <v/>
      </c>
      <c r="O80" s="52" t="str">
        <f t="shared" ca="1" si="10"/>
        <v/>
      </c>
      <c r="P80" s="52" t="str">
        <f t="shared" ca="1" si="10"/>
        <v/>
      </c>
      <c r="Q80" s="52" t="str">
        <f t="shared" ca="1" si="10"/>
        <v/>
      </c>
      <c r="R80" s="52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2" t="str">
        <f t="shared" ca="1" si="10"/>
        <v/>
      </c>
      <c r="D81" s="52" t="str">
        <f t="shared" ca="1" si="10"/>
        <v/>
      </c>
      <c r="E81" s="52" t="str">
        <f t="shared" ca="1" si="10"/>
        <v/>
      </c>
      <c r="F81" s="52" t="str">
        <f t="shared" ca="1" si="10"/>
        <v/>
      </c>
      <c r="G81" s="52" t="str">
        <f t="shared" ca="1" si="10"/>
        <v/>
      </c>
      <c r="H81" s="52" t="str">
        <f t="shared" ca="1" si="10"/>
        <v/>
      </c>
      <c r="I81" s="52" t="str">
        <f t="shared" ca="1" si="10"/>
        <v/>
      </c>
      <c r="J81" s="52" t="str">
        <f t="shared" ca="1" si="10"/>
        <v/>
      </c>
      <c r="K81" s="52" t="str">
        <f t="shared" ca="1" si="10"/>
        <v/>
      </c>
      <c r="L81" s="52" t="str">
        <f t="shared" ca="1" si="10"/>
        <v/>
      </c>
      <c r="M81" s="52" t="str">
        <f t="shared" ca="1" si="10"/>
        <v/>
      </c>
      <c r="N81" s="52" t="str">
        <f t="shared" ca="1" si="10"/>
        <v/>
      </c>
      <c r="O81" s="52" t="str">
        <f t="shared" ca="1" si="10"/>
        <v/>
      </c>
      <c r="P81" s="52" t="str">
        <f t="shared" ca="1" si="10"/>
        <v/>
      </c>
      <c r="Q81" s="52" t="str">
        <f t="shared" ca="1" si="10"/>
        <v/>
      </c>
      <c r="R81" s="52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2" t="str">
        <f t="shared" ca="1" si="10"/>
        <v/>
      </c>
      <c r="D82" s="52" t="str">
        <f t="shared" ca="1" si="10"/>
        <v/>
      </c>
      <c r="E82" s="52" t="str">
        <f t="shared" ca="1" si="10"/>
        <v/>
      </c>
      <c r="F82" s="52" t="str">
        <f t="shared" ca="1" si="10"/>
        <v/>
      </c>
      <c r="G82" s="52" t="str">
        <f t="shared" ca="1" si="10"/>
        <v/>
      </c>
      <c r="H82" s="52" t="str">
        <f t="shared" ca="1" si="10"/>
        <v/>
      </c>
      <c r="I82" s="52" t="str">
        <f t="shared" ca="1" si="10"/>
        <v/>
      </c>
      <c r="J82" s="52" t="str">
        <f t="shared" ca="1" si="10"/>
        <v/>
      </c>
      <c r="K82" s="52" t="str">
        <f t="shared" ca="1" si="10"/>
        <v/>
      </c>
      <c r="L82" s="52" t="str">
        <f t="shared" ca="1" si="10"/>
        <v/>
      </c>
      <c r="M82" s="52" t="str">
        <f t="shared" ca="1" si="10"/>
        <v/>
      </c>
      <c r="N82" s="52" t="str">
        <f t="shared" ca="1" si="10"/>
        <v/>
      </c>
      <c r="O82" s="52" t="str">
        <f t="shared" ca="1" si="10"/>
        <v/>
      </c>
      <c r="P82" s="52" t="str">
        <f t="shared" ca="1" si="10"/>
        <v/>
      </c>
      <c r="Q82" s="52" t="str">
        <f t="shared" ca="1" si="10"/>
        <v/>
      </c>
      <c r="R82" s="52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2" t="str">
        <f t="shared" ca="1" si="10"/>
        <v/>
      </c>
      <c r="D83" s="52" t="str">
        <f t="shared" ca="1" si="10"/>
        <v/>
      </c>
      <c r="E83" s="52" t="str">
        <f t="shared" ca="1" si="10"/>
        <v/>
      </c>
      <c r="F83" s="52" t="str">
        <f t="shared" ca="1" si="10"/>
        <v/>
      </c>
      <c r="G83" s="52" t="str">
        <f t="shared" ca="1" si="10"/>
        <v/>
      </c>
      <c r="H83" s="52" t="str">
        <f t="shared" ca="1" si="10"/>
        <v/>
      </c>
      <c r="I83" s="52" t="str">
        <f t="shared" ca="1" si="10"/>
        <v/>
      </c>
      <c r="J83" s="52" t="str">
        <f t="shared" ca="1" si="10"/>
        <v/>
      </c>
      <c r="K83" s="52" t="str">
        <f t="shared" ca="1" si="10"/>
        <v/>
      </c>
      <c r="L83" s="52" t="str">
        <f t="shared" ca="1" si="10"/>
        <v/>
      </c>
      <c r="M83" s="52" t="str">
        <f t="shared" ca="1" si="10"/>
        <v/>
      </c>
      <c r="N83" s="52" t="str">
        <f t="shared" ca="1" si="10"/>
        <v/>
      </c>
      <c r="O83" s="52" t="str">
        <f t="shared" ca="1" si="10"/>
        <v/>
      </c>
      <c r="P83" s="52" t="str">
        <f t="shared" ca="1" si="10"/>
        <v/>
      </c>
      <c r="Q83" s="52" t="str">
        <f t="shared" ca="1" si="10"/>
        <v/>
      </c>
      <c r="R83" s="52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2" t="str">
        <f t="shared" ca="1" si="10"/>
        <v/>
      </c>
      <c r="D84" s="52" t="str">
        <f t="shared" ca="1" si="10"/>
        <v/>
      </c>
      <c r="E84" s="52" t="str">
        <f t="shared" ca="1" si="10"/>
        <v/>
      </c>
      <c r="F84" s="52" t="str">
        <f t="shared" ca="1" si="10"/>
        <v/>
      </c>
      <c r="G84" s="52" t="str">
        <f t="shared" ca="1" si="10"/>
        <v/>
      </c>
      <c r="H84" s="52" t="str">
        <f t="shared" ca="1" si="10"/>
        <v/>
      </c>
      <c r="I84" s="52" t="str">
        <f t="shared" ca="1" si="10"/>
        <v/>
      </c>
      <c r="J84" s="52" t="str">
        <f t="shared" ca="1" si="10"/>
        <v/>
      </c>
      <c r="K84" s="52" t="str">
        <f t="shared" ca="1" si="10"/>
        <v/>
      </c>
      <c r="L84" s="52" t="str">
        <f t="shared" ca="1" si="10"/>
        <v/>
      </c>
      <c r="M84" s="52" t="str">
        <f t="shared" ca="1" si="10"/>
        <v/>
      </c>
      <c r="N84" s="52" t="str">
        <f t="shared" ca="1" si="10"/>
        <v/>
      </c>
      <c r="O84" s="52" t="str">
        <f t="shared" ca="1" si="10"/>
        <v/>
      </c>
      <c r="P84" s="52" t="str">
        <f t="shared" ca="1" si="10"/>
        <v/>
      </c>
      <c r="Q84" s="52" t="str">
        <f t="shared" ca="1" si="10"/>
        <v/>
      </c>
      <c r="R84" s="52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2" t="str">
        <f t="shared" ca="1" si="10"/>
        <v/>
      </c>
      <c r="D85" s="52" t="str">
        <f t="shared" ca="1" si="10"/>
        <v/>
      </c>
      <c r="E85" s="52" t="str">
        <f t="shared" ca="1" si="10"/>
        <v/>
      </c>
      <c r="F85" s="52" t="str">
        <f t="shared" ca="1" si="10"/>
        <v/>
      </c>
      <c r="G85" s="52" t="str">
        <f t="shared" ca="1" si="10"/>
        <v/>
      </c>
      <c r="H85" s="52" t="str">
        <f t="shared" ca="1" si="10"/>
        <v/>
      </c>
      <c r="I85" s="52" t="str">
        <f t="shared" ca="1" si="10"/>
        <v/>
      </c>
      <c r="J85" s="52" t="str">
        <f t="shared" ca="1" si="10"/>
        <v/>
      </c>
      <c r="K85" s="52" t="str">
        <f t="shared" ca="1" si="10"/>
        <v/>
      </c>
      <c r="L85" s="52" t="str">
        <f t="shared" ca="1" si="10"/>
        <v/>
      </c>
      <c r="M85" s="52" t="str">
        <f t="shared" ca="1" si="10"/>
        <v/>
      </c>
      <c r="N85" s="52" t="str">
        <f t="shared" ca="1" si="10"/>
        <v/>
      </c>
      <c r="O85" s="52" t="str">
        <f t="shared" ca="1" si="10"/>
        <v/>
      </c>
      <c r="P85" s="52" t="str">
        <f t="shared" ca="1" si="10"/>
        <v/>
      </c>
      <c r="Q85" s="52" t="str">
        <f t="shared" ca="1" si="10"/>
        <v/>
      </c>
      <c r="R85" s="52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2" t="str">
        <f t="shared" ca="1" si="10"/>
        <v/>
      </c>
      <c r="D86" s="52" t="str">
        <f t="shared" ca="1" si="10"/>
        <v/>
      </c>
      <c r="E86" s="52" t="str">
        <f t="shared" ca="1" si="10"/>
        <v/>
      </c>
      <c r="F86" s="52" t="str">
        <f t="shared" ca="1" si="10"/>
        <v/>
      </c>
      <c r="G86" s="52" t="str">
        <f t="shared" ca="1" si="10"/>
        <v/>
      </c>
      <c r="H86" s="52" t="str">
        <f t="shared" ca="1" si="10"/>
        <v/>
      </c>
      <c r="I86" s="52" t="str">
        <f t="shared" ca="1" si="10"/>
        <v/>
      </c>
      <c r="J86" s="52" t="str">
        <f t="shared" ca="1" si="10"/>
        <v/>
      </c>
      <c r="K86" s="52" t="str">
        <f t="shared" ca="1" si="10"/>
        <v/>
      </c>
      <c r="L86" s="52" t="str">
        <f t="shared" ca="1" si="10"/>
        <v/>
      </c>
      <c r="M86" s="52" t="str">
        <f t="shared" ca="1" si="10"/>
        <v/>
      </c>
      <c r="N86" s="52" t="str">
        <f t="shared" ca="1" si="10"/>
        <v/>
      </c>
      <c r="O86" s="52" t="str">
        <f t="shared" ca="1" si="10"/>
        <v/>
      </c>
      <c r="P86" s="52" t="str">
        <f t="shared" ca="1" si="10"/>
        <v/>
      </c>
      <c r="Q86" s="52" t="str">
        <f t="shared" ca="1" si="10"/>
        <v/>
      </c>
      <c r="R86" s="52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2" t="str">
        <f t="shared" ca="1" si="10"/>
        <v/>
      </c>
      <c r="D87" s="52" t="str">
        <f t="shared" ca="1" si="10"/>
        <v/>
      </c>
      <c r="E87" s="52" t="str">
        <f t="shared" ca="1" si="10"/>
        <v/>
      </c>
      <c r="F87" s="52" t="str">
        <f t="shared" ca="1" si="10"/>
        <v/>
      </c>
      <c r="G87" s="52" t="str">
        <f t="shared" ca="1" si="10"/>
        <v/>
      </c>
      <c r="H87" s="52" t="str">
        <f t="shared" ca="1" si="10"/>
        <v/>
      </c>
      <c r="I87" s="52" t="str">
        <f t="shared" ca="1" si="10"/>
        <v/>
      </c>
      <c r="J87" s="52" t="str">
        <f t="shared" ca="1" si="10"/>
        <v/>
      </c>
      <c r="K87" s="52" t="str">
        <f t="shared" ca="1" si="10"/>
        <v/>
      </c>
      <c r="L87" s="52" t="str">
        <f t="shared" ca="1" si="10"/>
        <v/>
      </c>
      <c r="M87" s="52" t="str">
        <f t="shared" ca="1" si="10"/>
        <v/>
      </c>
      <c r="N87" s="52" t="str">
        <f t="shared" ca="1" si="10"/>
        <v/>
      </c>
      <c r="O87" s="52" t="str">
        <f t="shared" ca="1" si="10"/>
        <v/>
      </c>
      <c r="P87" s="52" t="str">
        <f t="shared" ca="1" si="10"/>
        <v/>
      </c>
      <c r="Q87" s="52" t="str">
        <f t="shared" ca="1" si="10"/>
        <v/>
      </c>
      <c r="R87" s="52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2" t="str">
        <f t="shared" ca="1" si="10"/>
        <v/>
      </c>
      <c r="D88" s="52" t="str">
        <f t="shared" ca="1" si="10"/>
        <v/>
      </c>
      <c r="E88" s="52" t="str">
        <f t="shared" ca="1" si="10"/>
        <v/>
      </c>
      <c r="F88" s="52" t="str">
        <f t="shared" ca="1" si="10"/>
        <v/>
      </c>
      <c r="G88" s="52" t="str">
        <f t="shared" ca="1" si="10"/>
        <v/>
      </c>
      <c r="H88" s="52" t="str">
        <f t="shared" ca="1" si="10"/>
        <v/>
      </c>
      <c r="I88" s="52" t="str">
        <f t="shared" ca="1" si="10"/>
        <v/>
      </c>
      <c r="J88" s="52" t="str">
        <f t="shared" ca="1" si="10"/>
        <v/>
      </c>
      <c r="K88" s="52" t="str">
        <f t="shared" ca="1" si="10"/>
        <v/>
      </c>
      <c r="L88" s="52" t="str">
        <f t="shared" ca="1" si="10"/>
        <v/>
      </c>
      <c r="M88" s="52" t="str">
        <f t="shared" ca="1" si="10"/>
        <v/>
      </c>
      <c r="N88" s="52" t="str">
        <f t="shared" ca="1" si="10"/>
        <v/>
      </c>
      <c r="O88" s="52" t="str">
        <f t="shared" ca="1" si="10"/>
        <v/>
      </c>
      <c r="P88" s="52" t="str">
        <f t="shared" ca="1" si="10"/>
        <v/>
      </c>
      <c r="Q88" s="52" t="str">
        <f t="shared" ca="1" si="10"/>
        <v/>
      </c>
      <c r="R88" s="52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2" t="str">
        <f t="shared" ca="1" si="10"/>
        <v/>
      </c>
      <c r="D89" s="52" t="str">
        <f t="shared" ca="1" si="10"/>
        <v/>
      </c>
      <c r="E89" s="52" t="str">
        <f t="shared" ca="1" si="10"/>
        <v/>
      </c>
      <c r="F89" s="52" t="str">
        <f t="shared" ca="1" si="10"/>
        <v/>
      </c>
      <c r="G89" s="52" t="str">
        <f t="shared" ca="1" si="10"/>
        <v/>
      </c>
      <c r="H89" s="52" t="str">
        <f t="shared" ca="1" si="10"/>
        <v/>
      </c>
      <c r="I89" s="52" t="str">
        <f t="shared" ca="1" si="10"/>
        <v/>
      </c>
      <c r="J89" s="52" t="str">
        <f t="shared" ca="1" si="10"/>
        <v/>
      </c>
      <c r="K89" s="52" t="str">
        <f t="shared" ca="1" si="10"/>
        <v/>
      </c>
      <c r="L89" s="52" t="str">
        <f t="shared" ca="1" si="10"/>
        <v/>
      </c>
      <c r="M89" s="52" t="str">
        <f t="shared" ca="1" si="10"/>
        <v/>
      </c>
      <c r="N89" s="52" t="str">
        <f t="shared" ca="1" si="10"/>
        <v/>
      </c>
      <c r="O89" s="52" t="str">
        <f t="shared" ca="1" si="10"/>
        <v/>
      </c>
      <c r="P89" s="52" t="str">
        <f t="shared" ca="1" si="10"/>
        <v/>
      </c>
      <c r="Q89" s="52" t="str">
        <f t="shared" ca="1" si="10"/>
        <v/>
      </c>
      <c r="R89" s="52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2" t="str">
        <f t="shared" ca="1" si="10"/>
        <v/>
      </c>
      <c r="D90" s="52" t="str">
        <f t="shared" ca="1" si="10"/>
        <v/>
      </c>
      <c r="E90" s="52" t="str">
        <f t="shared" ca="1" si="10"/>
        <v/>
      </c>
      <c r="F90" s="52" t="str">
        <f t="shared" ca="1" si="10"/>
        <v/>
      </c>
      <c r="G90" s="52" t="str">
        <f t="shared" ca="1" si="10"/>
        <v/>
      </c>
      <c r="H90" s="52" t="str">
        <f t="shared" ca="1" si="10"/>
        <v/>
      </c>
      <c r="I90" s="52" t="str">
        <f t="shared" ca="1" si="10"/>
        <v/>
      </c>
      <c r="J90" s="52" t="str">
        <f t="shared" ca="1" si="10"/>
        <v/>
      </c>
      <c r="K90" s="52" t="str">
        <f t="shared" ca="1" si="10"/>
        <v/>
      </c>
      <c r="L90" s="52" t="str">
        <f t="shared" ca="1" si="10"/>
        <v/>
      </c>
      <c r="M90" s="52" t="str">
        <f t="shared" ca="1" si="10"/>
        <v/>
      </c>
      <c r="N90" s="52" t="str">
        <f t="shared" ca="1" si="10"/>
        <v/>
      </c>
      <c r="O90" s="52" t="str">
        <f t="shared" ca="1" si="10"/>
        <v/>
      </c>
      <c r="P90" s="52" t="str">
        <f t="shared" ca="1" si="10"/>
        <v/>
      </c>
      <c r="Q90" s="52" t="str">
        <f t="shared" ca="1" si="10"/>
        <v/>
      </c>
      <c r="R90" s="52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2" t="str">
        <f t="shared" ca="1" si="10"/>
        <v/>
      </c>
      <c r="D91" s="52" t="str">
        <f t="shared" ca="1" si="10"/>
        <v/>
      </c>
      <c r="E91" s="52" t="str">
        <f t="shared" ca="1" si="10"/>
        <v/>
      </c>
      <c r="F91" s="52" t="str">
        <f t="shared" ca="1" si="10"/>
        <v/>
      </c>
      <c r="G91" s="52" t="str">
        <f t="shared" ca="1" si="10"/>
        <v/>
      </c>
      <c r="H91" s="52" t="str">
        <f t="shared" ca="1" si="10"/>
        <v/>
      </c>
      <c r="I91" s="52" t="str">
        <f t="shared" ca="1" si="10"/>
        <v/>
      </c>
      <c r="J91" s="52" t="str">
        <f t="shared" ca="1" si="10"/>
        <v/>
      </c>
      <c r="K91" s="52" t="str">
        <f t="shared" ca="1" si="10"/>
        <v/>
      </c>
      <c r="L91" s="52" t="str">
        <f t="shared" ca="1" si="10"/>
        <v/>
      </c>
      <c r="M91" s="52" t="str">
        <f t="shared" ca="1" si="10"/>
        <v/>
      </c>
      <c r="N91" s="52" t="str">
        <f t="shared" ca="1" si="10"/>
        <v/>
      </c>
      <c r="O91" s="52" t="str">
        <f t="shared" ca="1" si="10"/>
        <v/>
      </c>
      <c r="P91" s="52" t="str">
        <f t="shared" ca="1" si="10"/>
        <v/>
      </c>
      <c r="Q91" s="52" t="str">
        <f t="shared" ca="1" si="10"/>
        <v/>
      </c>
      <c r="R91" s="52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2" t="str">
        <f t="shared" ca="1" si="11"/>
        <v/>
      </c>
      <c r="E92" s="52" t="str">
        <f t="shared" ca="1" si="11"/>
        <v/>
      </c>
      <c r="F92" s="52" t="str">
        <f t="shared" ca="1" si="11"/>
        <v/>
      </c>
      <c r="G92" s="52" t="str">
        <f t="shared" ca="1" si="11"/>
        <v/>
      </c>
      <c r="H92" s="52" t="str">
        <f t="shared" ca="1" si="11"/>
        <v/>
      </c>
      <c r="I92" s="52" t="str">
        <f t="shared" ca="1" si="11"/>
        <v/>
      </c>
      <c r="J92" s="52" t="str">
        <f t="shared" ca="1" si="11"/>
        <v/>
      </c>
      <c r="K92" s="52" t="str">
        <f t="shared" ca="1" si="11"/>
        <v/>
      </c>
      <c r="L92" s="52" t="str">
        <f t="shared" ca="1" si="11"/>
        <v/>
      </c>
      <c r="M92" s="52" t="str">
        <f t="shared" ca="1" si="11"/>
        <v/>
      </c>
      <c r="N92" s="52" t="str">
        <f t="shared" ca="1" si="11"/>
        <v/>
      </c>
      <c r="O92" s="52" t="str">
        <f t="shared" ca="1" si="11"/>
        <v/>
      </c>
      <c r="P92" s="52" t="str">
        <f t="shared" ca="1" si="11"/>
        <v/>
      </c>
      <c r="Q92" s="52" t="str">
        <f t="shared" ca="1" si="11"/>
        <v/>
      </c>
      <c r="R92" s="52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2" t="str">
        <f t="shared" ca="1" si="11"/>
        <v/>
      </c>
      <c r="D93" s="52" t="str">
        <f t="shared" ca="1" si="11"/>
        <v/>
      </c>
      <c r="E93" s="52" t="str">
        <f t="shared" ca="1" si="11"/>
        <v/>
      </c>
      <c r="F93" s="52" t="str">
        <f t="shared" ca="1" si="11"/>
        <v/>
      </c>
      <c r="G93" s="52" t="str">
        <f t="shared" ca="1" si="11"/>
        <v/>
      </c>
      <c r="H93" s="52" t="str">
        <f t="shared" ca="1" si="11"/>
        <v/>
      </c>
      <c r="I93" s="52" t="str">
        <f t="shared" ca="1" si="11"/>
        <v/>
      </c>
      <c r="J93" s="52" t="str">
        <f t="shared" ca="1" si="11"/>
        <v/>
      </c>
      <c r="K93" s="52" t="str">
        <f t="shared" ca="1" si="11"/>
        <v/>
      </c>
      <c r="L93" s="52" t="str">
        <f t="shared" ca="1" si="11"/>
        <v/>
      </c>
      <c r="M93" s="52" t="str">
        <f t="shared" ca="1" si="11"/>
        <v/>
      </c>
      <c r="N93" s="52" t="str">
        <f t="shared" ca="1" si="11"/>
        <v/>
      </c>
      <c r="O93" s="52" t="str">
        <f t="shared" ca="1" si="11"/>
        <v/>
      </c>
      <c r="P93" s="52" t="str">
        <f t="shared" ca="1" si="11"/>
        <v/>
      </c>
      <c r="Q93" s="52" t="str">
        <f t="shared" ca="1" si="11"/>
        <v/>
      </c>
      <c r="R93" s="52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2" t="str">
        <f t="shared" ca="1" si="11"/>
        <v/>
      </c>
      <c r="D94" s="52" t="str">
        <f t="shared" ca="1" si="11"/>
        <v/>
      </c>
      <c r="E94" s="52" t="str">
        <f t="shared" ca="1" si="11"/>
        <v/>
      </c>
      <c r="F94" s="52" t="str">
        <f t="shared" ca="1" si="11"/>
        <v/>
      </c>
      <c r="G94" s="52" t="str">
        <f t="shared" ca="1" si="11"/>
        <v/>
      </c>
      <c r="H94" s="52" t="str">
        <f t="shared" ca="1" si="11"/>
        <v/>
      </c>
      <c r="I94" s="52" t="str">
        <f t="shared" ca="1" si="11"/>
        <v/>
      </c>
      <c r="J94" s="52" t="str">
        <f t="shared" ca="1" si="11"/>
        <v/>
      </c>
      <c r="K94" s="52" t="str">
        <f t="shared" ca="1" si="11"/>
        <v/>
      </c>
      <c r="L94" s="52" t="str">
        <f t="shared" ca="1" si="11"/>
        <v/>
      </c>
      <c r="M94" s="52" t="str">
        <f t="shared" ca="1" si="11"/>
        <v/>
      </c>
      <c r="N94" s="52" t="str">
        <f t="shared" ca="1" si="11"/>
        <v/>
      </c>
      <c r="O94" s="52" t="str">
        <f t="shared" ca="1" si="11"/>
        <v/>
      </c>
      <c r="P94" s="52" t="str">
        <f t="shared" ca="1" si="11"/>
        <v/>
      </c>
      <c r="Q94" s="52" t="str">
        <f t="shared" ca="1" si="11"/>
        <v/>
      </c>
      <c r="R94" s="52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2" t="str">
        <f t="shared" ca="1" si="11"/>
        <v/>
      </c>
      <c r="D95" s="52" t="str">
        <f t="shared" ca="1" si="11"/>
        <v/>
      </c>
      <c r="E95" s="52" t="str">
        <f t="shared" ca="1" si="11"/>
        <v/>
      </c>
      <c r="F95" s="52" t="str">
        <f t="shared" ca="1" si="11"/>
        <v/>
      </c>
      <c r="G95" s="52" t="str">
        <f t="shared" ca="1" si="11"/>
        <v/>
      </c>
      <c r="H95" s="52" t="str">
        <f t="shared" ca="1" si="11"/>
        <v/>
      </c>
      <c r="I95" s="52" t="str">
        <f t="shared" ca="1" si="11"/>
        <v/>
      </c>
      <c r="J95" s="52" t="str">
        <f t="shared" ca="1" si="11"/>
        <v/>
      </c>
      <c r="K95" s="52" t="str">
        <f t="shared" ca="1" si="11"/>
        <v/>
      </c>
      <c r="L95" s="52" t="str">
        <f t="shared" ca="1" si="11"/>
        <v/>
      </c>
      <c r="M95" s="52" t="str">
        <f t="shared" ca="1" si="11"/>
        <v/>
      </c>
      <c r="N95" s="52" t="str">
        <f t="shared" ca="1" si="11"/>
        <v/>
      </c>
      <c r="O95" s="52" t="str">
        <f t="shared" ca="1" si="11"/>
        <v/>
      </c>
      <c r="P95" s="52" t="str">
        <f t="shared" ca="1" si="11"/>
        <v/>
      </c>
      <c r="Q95" s="52" t="str">
        <f t="shared" ca="1" si="11"/>
        <v/>
      </c>
      <c r="R95" s="52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2" t="str">
        <f t="shared" ca="1" si="11"/>
        <v/>
      </c>
      <c r="D96" s="52" t="str">
        <f t="shared" ca="1" si="11"/>
        <v/>
      </c>
      <c r="E96" s="52" t="str">
        <f t="shared" ca="1" si="11"/>
        <v/>
      </c>
      <c r="F96" s="52" t="str">
        <f t="shared" ca="1" si="11"/>
        <v/>
      </c>
      <c r="G96" s="52" t="str">
        <f t="shared" ca="1" si="11"/>
        <v/>
      </c>
      <c r="H96" s="52" t="str">
        <f t="shared" ca="1" si="11"/>
        <v/>
      </c>
      <c r="I96" s="52" t="str">
        <f t="shared" ca="1" si="11"/>
        <v/>
      </c>
      <c r="J96" s="52" t="str">
        <f t="shared" ca="1" si="11"/>
        <v/>
      </c>
      <c r="K96" s="52" t="str">
        <f t="shared" ca="1" si="11"/>
        <v/>
      </c>
      <c r="L96" s="52" t="str">
        <f t="shared" ca="1" si="11"/>
        <v/>
      </c>
      <c r="M96" s="52" t="str">
        <f t="shared" ca="1" si="11"/>
        <v/>
      </c>
      <c r="N96" s="52" t="str">
        <f t="shared" ca="1" si="11"/>
        <v/>
      </c>
      <c r="O96" s="52" t="str">
        <f t="shared" ca="1" si="11"/>
        <v/>
      </c>
      <c r="P96" s="52" t="str">
        <f t="shared" ca="1" si="11"/>
        <v/>
      </c>
      <c r="Q96" s="52" t="str">
        <f t="shared" ca="1" si="11"/>
        <v/>
      </c>
      <c r="R96" s="52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2" t="str">
        <f t="shared" ca="1" si="11"/>
        <v/>
      </c>
      <c r="D97" s="52" t="str">
        <f t="shared" ca="1" si="11"/>
        <v/>
      </c>
      <c r="E97" s="52" t="str">
        <f t="shared" ca="1" si="11"/>
        <v/>
      </c>
      <c r="F97" s="52" t="str">
        <f t="shared" ca="1" si="11"/>
        <v/>
      </c>
      <c r="G97" s="52" t="str">
        <f t="shared" ca="1" si="11"/>
        <v/>
      </c>
      <c r="H97" s="52" t="str">
        <f t="shared" ca="1" si="11"/>
        <v/>
      </c>
      <c r="I97" s="52" t="str">
        <f t="shared" ca="1" si="11"/>
        <v/>
      </c>
      <c r="J97" s="52" t="str">
        <f t="shared" ca="1" si="11"/>
        <v/>
      </c>
      <c r="K97" s="52" t="str">
        <f t="shared" ca="1" si="11"/>
        <v/>
      </c>
      <c r="L97" s="52" t="str">
        <f t="shared" ca="1" si="11"/>
        <v/>
      </c>
      <c r="M97" s="52" t="str">
        <f t="shared" ca="1" si="11"/>
        <v/>
      </c>
      <c r="N97" s="52" t="str">
        <f t="shared" ca="1" si="11"/>
        <v/>
      </c>
      <c r="O97" s="52" t="str">
        <f t="shared" ca="1" si="11"/>
        <v/>
      </c>
      <c r="P97" s="52" t="str">
        <f t="shared" ca="1" si="11"/>
        <v/>
      </c>
      <c r="Q97" s="52" t="str">
        <f t="shared" ca="1" si="11"/>
        <v/>
      </c>
      <c r="R97" s="52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2" t="str">
        <f t="shared" ca="1" si="11"/>
        <v/>
      </c>
      <c r="D98" s="52" t="str">
        <f t="shared" ca="1" si="11"/>
        <v/>
      </c>
      <c r="E98" s="52" t="str">
        <f t="shared" ca="1" si="11"/>
        <v/>
      </c>
      <c r="F98" s="52" t="str">
        <f t="shared" ca="1" si="11"/>
        <v/>
      </c>
      <c r="G98" s="52" t="str">
        <f t="shared" ca="1" si="11"/>
        <v/>
      </c>
      <c r="H98" s="52" t="str">
        <f t="shared" ca="1" si="11"/>
        <v/>
      </c>
      <c r="I98" s="52" t="str">
        <f t="shared" ca="1" si="11"/>
        <v/>
      </c>
      <c r="J98" s="52" t="str">
        <f t="shared" ca="1" si="11"/>
        <v/>
      </c>
      <c r="K98" s="52" t="str">
        <f t="shared" ca="1" si="11"/>
        <v/>
      </c>
      <c r="L98" s="52" t="str">
        <f t="shared" ca="1" si="11"/>
        <v/>
      </c>
      <c r="M98" s="52" t="str">
        <f t="shared" ca="1" si="11"/>
        <v/>
      </c>
      <c r="N98" s="52" t="str">
        <f t="shared" ca="1" si="11"/>
        <v/>
      </c>
      <c r="O98" s="52" t="str">
        <f t="shared" ca="1" si="11"/>
        <v/>
      </c>
      <c r="P98" s="52" t="str">
        <f t="shared" ca="1" si="11"/>
        <v/>
      </c>
      <c r="Q98" s="52" t="str">
        <f t="shared" ca="1" si="11"/>
        <v/>
      </c>
      <c r="R98" s="52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2" t="str">
        <f t="shared" ca="1" si="11"/>
        <v/>
      </c>
      <c r="D99" s="52" t="str">
        <f t="shared" ca="1" si="11"/>
        <v/>
      </c>
      <c r="E99" s="52" t="str">
        <f t="shared" ca="1" si="11"/>
        <v/>
      </c>
      <c r="F99" s="52" t="str">
        <f t="shared" ca="1" si="11"/>
        <v/>
      </c>
      <c r="G99" s="52" t="str">
        <f t="shared" ca="1" si="11"/>
        <v/>
      </c>
      <c r="H99" s="52" t="str">
        <f t="shared" ca="1" si="11"/>
        <v/>
      </c>
      <c r="I99" s="52" t="str">
        <f t="shared" ca="1" si="11"/>
        <v/>
      </c>
      <c r="J99" s="52" t="str">
        <f t="shared" ca="1" si="11"/>
        <v/>
      </c>
      <c r="K99" s="52" t="str">
        <f t="shared" ca="1" si="11"/>
        <v/>
      </c>
      <c r="L99" s="52" t="str">
        <f t="shared" ca="1" si="11"/>
        <v/>
      </c>
      <c r="M99" s="52" t="str">
        <f t="shared" ca="1" si="11"/>
        <v/>
      </c>
      <c r="N99" s="52" t="str">
        <f t="shared" ca="1" si="11"/>
        <v/>
      </c>
      <c r="O99" s="52" t="str">
        <f t="shared" ca="1" si="11"/>
        <v/>
      </c>
      <c r="P99" s="52" t="str">
        <f t="shared" ca="1" si="11"/>
        <v/>
      </c>
      <c r="Q99" s="52" t="str">
        <f t="shared" ca="1" si="11"/>
        <v/>
      </c>
      <c r="R99" s="52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2" t="str">
        <f t="shared" ca="1" si="11"/>
        <v/>
      </c>
      <c r="D100" s="52" t="str">
        <f t="shared" ca="1" si="11"/>
        <v/>
      </c>
      <c r="E100" s="52" t="str">
        <f t="shared" ca="1" si="11"/>
        <v/>
      </c>
      <c r="F100" s="52" t="str">
        <f t="shared" ca="1" si="11"/>
        <v/>
      </c>
      <c r="G100" s="52" t="str">
        <f t="shared" ca="1" si="11"/>
        <v/>
      </c>
      <c r="H100" s="52" t="str">
        <f t="shared" ca="1" si="11"/>
        <v/>
      </c>
      <c r="I100" s="52" t="str">
        <f t="shared" ca="1" si="11"/>
        <v/>
      </c>
      <c r="J100" s="52" t="str">
        <f t="shared" ca="1" si="11"/>
        <v/>
      </c>
      <c r="K100" s="52" t="str">
        <f t="shared" ca="1" si="11"/>
        <v/>
      </c>
      <c r="L100" s="52" t="str">
        <f t="shared" ca="1" si="11"/>
        <v/>
      </c>
      <c r="M100" s="52" t="str">
        <f t="shared" ca="1" si="11"/>
        <v/>
      </c>
      <c r="N100" s="52" t="str">
        <f t="shared" ca="1" si="11"/>
        <v/>
      </c>
      <c r="O100" s="52" t="str">
        <f t="shared" ca="1" si="11"/>
        <v/>
      </c>
      <c r="P100" s="52" t="str">
        <f t="shared" ca="1" si="11"/>
        <v/>
      </c>
      <c r="Q100" s="52" t="str">
        <f t="shared" ca="1" si="11"/>
        <v/>
      </c>
      <c r="R100" s="52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2" t="str">
        <f t="shared" ca="1" si="11"/>
        <v/>
      </c>
      <c r="D101" s="52" t="str">
        <f t="shared" ca="1" si="11"/>
        <v/>
      </c>
      <c r="E101" s="52" t="str">
        <f t="shared" ca="1" si="11"/>
        <v/>
      </c>
      <c r="F101" s="52" t="str">
        <f t="shared" ca="1" si="11"/>
        <v/>
      </c>
      <c r="G101" s="52" t="str">
        <f t="shared" ca="1" si="11"/>
        <v/>
      </c>
      <c r="H101" s="52" t="str">
        <f t="shared" ca="1" si="11"/>
        <v/>
      </c>
      <c r="I101" s="52" t="str">
        <f t="shared" ca="1" si="11"/>
        <v/>
      </c>
      <c r="J101" s="52" t="str">
        <f t="shared" ca="1" si="11"/>
        <v/>
      </c>
      <c r="K101" s="52" t="str">
        <f t="shared" ca="1" si="11"/>
        <v/>
      </c>
      <c r="L101" s="52" t="str">
        <f t="shared" ca="1" si="11"/>
        <v/>
      </c>
      <c r="M101" s="52" t="str">
        <f t="shared" ca="1" si="11"/>
        <v/>
      </c>
      <c r="N101" s="52" t="str">
        <f t="shared" ca="1" si="11"/>
        <v/>
      </c>
      <c r="O101" s="52" t="str">
        <f t="shared" ca="1" si="11"/>
        <v/>
      </c>
      <c r="P101" s="52" t="str">
        <f t="shared" ca="1" si="11"/>
        <v/>
      </c>
      <c r="Q101" s="52" t="str">
        <f t="shared" ca="1" si="11"/>
        <v/>
      </c>
      <c r="R101" s="52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2" t="str">
        <f t="shared" ca="1" si="11"/>
        <v/>
      </c>
      <c r="D102" s="52" t="str">
        <f t="shared" ca="1" si="11"/>
        <v/>
      </c>
      <c r="E102" s="52" t="str">
        <f t="shared" ca="1" si="11"/>
        <v/>
      </c>
      <c r="F102" s="52" t="str">
        <f t="shared" ca="1" si="11"/>
        <v/>
      </c>
      <c r="G102" s="52" t="str">
        <f t="shared" ca="1" si="11"/>
        <v/>
      </c>
      <c r="H102" s="52" t="str">
        <f t="shared" ca="1" si="11"/>
        <v/>
      </c>
      <c r="I102" s="52" t="str">
        <f t="shared" ca="1" si="11"/>
        <v/>
      </c>
      <c r="J102" s="52" t="str">
        <f t="shared" ca="1" si="11"/>
        <v/>
      </c>
      <c r="K102" s="52" t="str">
        <f t="shared" ca="1" si="11"/>
        <v/>
      </c>
      <c r="L102" s="52" t="str">
        <f t="shared" ca="1" si="11"/>
        <v/>
      </c>
      <c r="M102" s="52" t="str">
        <f t="shared" ca="1" si="11"/>
        <v/>
      </c>
      <c r="N102" s="52" t="str">
        <f t="shared" ca="1" si="11"/>
        <v/>
      </c>
      <c r="O102" s="52" t="str">
        <f t="shared" ca="1" si="11"/>
        <v/>
      </c>
      <c r="P102" s="52" t="str">
        <f t="shared" ca="1" si="11"/>
        <v/>
      </c>
      <c r="Q102" s="52" t="str">
        <f t="shared" ca="1" si="11"/>
        <v/>
      </c>
      <c r="R102" s="52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2" t="str">
        <f t="shared" ca="1" si="11"/>
        <v/>
      </c>
      <c r="D103" s="52" t="str">
        <f t="shared" ca="1" si="11"/>
        <v/>
      </c>
      <c r="E103" s="52" t="str">
        <f t="shared" ca="1" si="11"/>
        <v/>
      </c>
      <c r="F103" s="52" t="str">
        <f t="shared" ca="1" si="11"/>
        <v/>
      </c>
      <c r="G103" s="52" t="str">
        <f t="shared" ca="1" si="11"/>
        <v/>
      </c>
      <c r="H103" s="52" t="str">
        <f t="shared" ca="1" si="11"/>
        <v/>
      </c>
      <c r="I103" s="52" t="str">
        <f t="shared" ca="1" si="11"/>
        <v/>
      </c>
      <c r="J103" s="52" t="str">
        <f t="shared" ca="1" si="11"/>
        <v/>
      </c>
      <c r="K103" s="52" t="str">
        <f t="shared" ca="1" si="11"/>
        <v/>
      </c>
      <c r="L103" s="52" t="str">
        <f t="shared" ca="1" si="11"/>
        <v/>
      </c>
      <c r="M103" s="52" t="str">
        <f t="shared" ca="1" si="11"/>
        <v/>
      </c>
      <c r="N103" s="52" t="str">
        <f t="shared" ca="1" si="11"/>
        <v/>
      </c>
      <c r="O103" s="52" t="str">
        <f t="shared" ca="1" si="11"/>
        <v/>
      </c>
      <c r="P103" s="52" t="str">
        <f t="shared" ca="1" si="11"/>
        <v/>
      </c>
      <c r="Q103" s="52" t="str">
        <f t="shared" ca="1" si="11"/>
        <v/>
      </c>
      <c r="R103" s="52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2" t="str">
        <f t="shared" ca="1" si="11"/>
        <v/>
      </c>
      <c r="D104" s="52" t="str">
        <f t="shared" ca="1" si="11"/>
        <v/>
      </c>
      <c r="E104" s="52" t="str">
        <f t="shared" ca="1" si="11"/>
        <v/>
      </c>
      <c r="F104" s="52" t="str">
        <f t="shared" ca="1" si="11"/>
        <v/>
      </c>
      <c r="G104" s="52" t="str">
        <f t="shared" ca="1" si="11"/>
        <v/>
      </c>
      <c r="H104" s="52" t="str">
        <f t="shared" ca="1" si="11"/>
        <v/>
      </c>
      <c r="I104" s="52" t="str">
        <f t="shared" ca="1" si="11"/>
        <v/>
      </c>
      <c r="J104" s="52" t="str">
        <f t="shared" ca="1" si="11"/>
        <v/>
      </c>
      <c r="K104" s="52" t="str">
        <f t="shared" ca="1" si="11"/>
        <v/>
      </c>
      <c r="L104" s="52" t="str">
        <f t="shared" ca="1" si="11"/>
        <v/>
      </c>
      <c r="M104" s="52" t="str">
        <f t="shared" ca="1" si="11"/>
        <v/>
      </c>
      <c r="N104" s="52" t="str">
        <f t="shared" ca="1" si="11"/>
        <v/>
      </c>
      <c r="O104" s="52" t="str">
        <f t="shared" ca="1" si="11"/>
        <v/>
      </c>
      <c r="P104" s="52" t="str">
        <f t="shared" ca="1" si="11"/>
        <v/>
      </c>
      <c r="Q104" s="52" t="str">
        <f t="shared" ca="1" si="11"/>
        <v/>
      </c>
      <c r="R104" s="52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2" t="str">
        <f t="shared" ca="1" si="11"/>
        <v/>
      </c>
      <c r="D105" s="52" t="str">
        <f t="shared" ca="1" si="11"/>
        <v/>
      </c>
      <c r="E105" s="52" t="str">
        <f t="shared" ca="1" si="11"/>
        <v/>
      </c>
      <c r="F105" s="52" t="str">
        <f t="shared" ca="1" si="11"/>
        <v/>
      </c>
      <c r="G105" s="52" t="str">
        <f t="shared" ca="1" si="11"/>
        <v/>
      </c>
      <c r="H105" s="52" t="str">
        <f t="shared" ca="1" si="11"/>
        <v/>
      </c>
      <c r="I105" s="52" t="str">
        <f t="shared" ca="1" si="11"/>
        <v/>
      </c>
      <c r="J105" s="52" t="str">
        <f t="shared" ca="1" si="11"/>
        <v/>
      </c>
      <c r="K105" s="52" t="str">
        <f t="shared" ca="1" si="11"/>
        <v/>
      </c>
      <c r="L105" s="52" t="str">
        <f t="shared" ca="1" si="11"/>
        <v/>
      </c>
      <c r="M105" s="52" t="str">
        <f t="shared" ca="1" si="11"/>
        <v/>
      </c>
      <c r="N105" s="52" t="str">
        <f t="shared" ca="1" si="11"/>
        <v/>
      </c>
      <c r="O105" s="52" t="str">
        <f t="shared" ca="1" si="11"/>
        <v/>
      </c>
      <c r="P105" s="52" t="str">
        <f t="shared" ca="1" si="11"/>
        <v/>
      </c>
      <c r="Q105" s="52" t="str">
        <f t="shared" ca="1" si="11"/>
        <v/>
      </c>
      <c r="R105" s="52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2" t="str">
        <f t="shared" ca="1" si="11"/>
        <v/>
      </c>
      <c r="D106" s="52" t="str">
        <f t="shared" ca="1" si="11"/>
        <v/>
      </c>
      <c r="E106" s="52" t="str">
        <f t="shared" ca="1" si="11"/>
        <v/>
      </c>
      <c r="F106" s="52" t="str">
        <f t="shared" ca="1" si="11"/>
        <v/>
      </c>
      <c r="G106" s="52" t="str">
        <f t="shared" ca="1" si="11"/>
        <v/>
      </c>
      <c r="H106" s="52" t="str">
        <f t="shared" ca="1" si="11"/>
        <v/>
      </c>
      <c r="I106" s="52" t="str">
        <f t="shared" ca="1" si="11"/>
        <v/>
      </c>
      <c r="J106" s="52" t="str">
        <f t="shared" ca="1" si="11"/>
        <v/>
      </c>
      <c r="K106" s="52" t="str">
        <f t="shared" ca="1" si="11"/>
        <v/>
      </c>
      <c r="L106" s="52" t="str">
        <f t="shared" ca="1" si="11"/>
        <v/>
      </c>
      <c r="M106" s="52" t="str">
        <f t="shared" ca="1" si="11"/>
        <v/>
      </c>
      <c r="N106" s="52" t="str">
        <f t="shared" ca="1" si="11"/>
        <v/>
      </c>
      <c r="O106" s="52" t="str">
        <f t="shared" ca="1" si="11"/>
        <v/>
      </c>
      <c r="P106" s="52" t="str">
        <f t="shared" ca="1" si="11"/>
        <v/>
      </c>
      <c r="Q106" s="52" t="str">
        <f t="shared" ca="1" si="11"/>
        <v/>
      </c>
      <c r="R106" s="52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2" t="str">
        <f t="shared" ca="1" si="11"/>
        <v/>
      </c>
      <c r="D107" s="52" t="str">
        <f t="shared" ca="1" si="11"/>
        <v/>
      </c>
      <c r="E107" s="52" t="str">
        <f t="shared" ca="1" si="11"/>
        <v/>
      </c>
      <c r="F107" s="52" t="str">
        <f t="shared" ca="1" si="11"/>
        <v/>
      </c>
      <c r="G107" s="52" t="str">
        <f t="shared" ca="1" si="11"/>
        <v/>
      </c>
      <c r="H107" s="52" t="str">
        <f t="shared" ca="1" si="11"/>
        <v/>
      </c>
      <c r="I107" s="52" t="str">
        <f t="shared" ca="1" si="11"/>
        <v/>
      </c>
      <c r="J107" s="52" t="str">
        <f t="shared" ca="1" si="11"/>
        <v/>
      </c>
      <c r="K107" s="52" t="str">
        <f t="shared" ca="1" si="11"/>
        <v/>
      </c>
      <c r="L107" s="52" t="str">
        <f t="shared" ca="1" si="11"/>
        <v/>
      </c>
      <c r="M107" s="52" t="str">
        <f t="shared" ca="1" si="11"/>
        <v/>
      </c>
      <c r="N107" s="52" t="str">
        <f t="shared" ca="1" si="11"/>
        <v/>
      </c>
      <c r="O107" s="52" t="str">
        <f t="shared" ca="1" si="11"/>
        <v/>
      </c>
      <c r="P107" s="52" t="str">
        <f t="shared" ca="1" si="11"/>
        <v/>
      </c>
      <c r="Q107" s="52" t="str">
        <f t="shared" ca="1" si="11"/>
        <v/>
      </c>
      <c r="R107" s="52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2" t="str">
        <f t="shared" ca="1" si="11"/>
        <v/>
      </c>
      <c r="D108" s="52" t="str">
        <f t="shared" ca="1" si="11"/>
        <v/>
      </c>
      <c r="E108" s="52" t="str">
        <f t="shared" ca="1" si="11"/>
        <v/>
      </c>
      <c r="F108" s="52" t="str">
        <f t="shared" ca="1" si="11"/>
        <v/>
      </c>
      <c r="G108" s="52" t="str">
        <f t="shared" ca="1" si="11"/>
        <v/>
      </c>
      <c r="H108" s="52" t="str">
        <f t="shared" ca="1" si="11"/>
        <v/>
      </c>
      <c r="I108" s="52" t="str">
        <f t="shared" ca="1" si="11"/>
        <v/>
      </c>
      <c r="J108" s="52" t="str">
        <f t="shared" ca="1" si="11"/>
        <v/>
      </c>
      <c r="K108" s="52" t="str">
        <f t="shared" ca="1" si="11"/>
        <v/>
      </c>
      <c r="L108" s="52" t="str">
        <f t="shared" ca="1" si="11"/>
        <v/>
      </c>
      <c r="M108" s="52" t="str">
        <f t="shared" ca="1" si="11"/>
        <v/>
      </c>
      <c r="N108" s="52" t="str">
        <f t="shared" ca="1" si="11"/>
        <v/>
      </c>
      <c r="O108" s="52" t="str">
        <f t="shared" ca="1" si="11"/>
        <v/>
      </c>
      <c r="P108" s="52" t="str">
        <f t="shared" ca="1" si="11"/>
        <v/>
      </c>
      <c r="Q108" s="52" t="str">
        <f t="shared" ca="1" si="11"/>
        <v/>
      </c>
      <c r="R108" s="52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2" t="str">
        <f t="shared" ca="1" si="12"/>
        <v/>
      </c>
      <c r="E109" s="52" t="str">
        <f t="shared" ca="1" si="12"/>
        <v/>
      </c>
      <c r="F109" s="52" t="str">
        <f t="shared" ca="1" si="12"/>
        <v/>
      </c>
      <c r="G109" s="52" t="str">
        <f t="shared" ca="1" si="12"/>
        <v/>
      </c>
      <c r="H109" s="52" t="str">
        <f t="shared" ca="1" si="12"/>
        <v/>
      </c>
      <c r="I109" s="52" t="str">
        <f t="shared" ca="1" si="12"/>
        <v/>
      </c>
      <c r="J109" s="52" t="str">
        <f t="shared" ca="1" si="12"/>
        <v/>
      </c>
      <c r="K109" s="52" t="str">
        <f t="shared" ca="1" si="12"/>
        <v/>
      </c>
      <c r="L109" s="52" t="str">
        <f t="shared" ca="1" si="12"/>
        <v/>
      </c>
      <c r="M109" s="52" t="str">
        <f t="shared" ca="1" si="12"/>
        <v/>
      </c>
      <c r="N109" s="52" t="str">
        <f t="shared" ca="1" si="12"/>
        <v/>
      </c>
      <c r="O109" s="52" t="str">
        <f t="shared" ca="1" si="12"/>
        <v/>
      </c>
      <c r="P109" s="52" t="str">
        <f t="shared" ca="1" si="12"/>
        <v/>
      </c>
      <c r="Q109" s="52" t="str">
        <f t="shared" ca="1" si="12"/>
        <v/>
      </c>
      <c r="R109" s="52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2" t="str">
        <f t="shared" ca="1" si="12"/>
        <v/>
      </c>
      <c r="D110" s="52" t="str">
        <f t="shared" ca="1" si="12"/>
        <v/>
      </c>
      <c r="E110" s="52" t="str">
        <f t="shared" ca="1" si="12"/>
        <v/>
      </c>
      <c r="F110" s="52" t="str">
        <f t="shared" ca="1" si="12"/>
        <v/>
      </c>
      <c r="G110" s="52" t="str">
        <f t="shared" ca="1" si="12"/>
        <v/>
      </c>
      <c r="H110" s="52" t="str">
        <f t="shared" ca="1" si="12"/>
        <v/>
      </c>
      <c r="I110" s="52" t="str">
        <f t="shared" ca="1" si="12"/>
        <v/>
      </c>
      <c r="J110" s="52" t="str">
        <f t="shared" ca="1" si="12"/>
        <v/>
      </c>
      <c r="K110" s="52" t="str">
        <f t="shared" ca="1" si="12"/>
        <v/>
      </c>
      <c r="L110" s="52" t="str">
        <f t="shared" ca="1" si="12"/>
        <v/>
      </c>
      <c r="M110" s="52" t="str">
        <f t="shared" ca="1" si="12"/>
        <v/>
      </c>
      <c r="N110" s="52" t="str">
        <f t="shared" ca="1" si="12"/>
        <v/>
      </c>
      <c r="O110" s="52" t="str">
        <f t="shared" ca="1" si="12"/>
        <v/>
      </c>
      <c r="P110" s="52" t="str">
        <f t="shared" ca="1" si="12"/>
        <v/>
      </c>
      <c r="Q110" s="52" t="str">
        <f t="shared" ca="1" si="12"/>
        <v/>
      </c>
      <c r="R110" s="52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2" t="str">
        <f t="shared" ca="1" si="12"/>
        <v/>
      </c>
      <c r="D111" s="52" t="str">
        <f t="shared" ca="1" si="12"/>
        <v/>
      </c>
      <c r="E111" s="52" t="str">
        <f t="shared" ca="1" si="12"/>
        <v/>
      </c>
      <c r="F111" s="52" t="str">
        <f t="shared" ca="1" si="12"/>
        <v/>
      </c>
      <c r="G111" s="52" t="str">
        <f t="shared" ca="1" si="12"/>
        <v/>
      </c>
      <c r="H111" s="52" t="str">
        <f t="shared" ca="1" si="12"/>
        <v/>
      </c>
      <c r="I111" s="52" t="str">
        <f t="shared" ca="1" si="12"/>
        <v/>
      </c>
      <c r="J111" s="52" t="str">
        <f t="shared" ca="1" si="12"/>
        <v/>
      </c>
      <c r="K111" s="52" t="str">
        <f t="shared" ca="1" si="12"/>
        <v/>
      </c>
      <c r="L111" s="52" t="str">
        <f t="shared" ca="1" si="12"/>
        <v/>
      </c>
      <c r="M111" s="52" t="str">
        <f t="shared" ca="1" si="12"/>
        <v/>
      </c>
      <c r="N111" s="52" t="str">
        <f t="shared" ca="1" si="12"/>
        <v/>
      </c>
      <c r="O111" s="52" t="str">
        <f t="shared" ca="1" si="12"/>
        <v/>
      </c>
      <c r="P111" s="52" t="str">
        <f t="shared" ca="1" si="12"/>
        <v/>
      </c>
      <c r="Q111" s="52" t="str">
        <f t="shared" ca="1" si="12"/>
        <v/>
      </c>
      <c r="R111" s="52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2" t="str">
        <f t="shared" ca="1" si="12"/>
        <v/>
      </c>
      <c r="D112" s="52" t="str">
        <f t="shared" ca="1" si="12"/>
        <v/>
      </c>
      <c r="E112" s="52" t="str">
        <f t="shared" ca="1" si="12"/>
        <v/>
      </c>
      <c r="F112" s="52" t="str">
        <f t="shared" ca="1" si="12"/>
        <v/>
      </c>
      <c r="G112" s="52" t="str">
        <f t="shared" ca="1" si="12"/>
        <v/>
      </c>
      <c r="H112" s="52" t="str">
        <f t="shared" ca="1" si="12"/>
        <v/>
      </c>
      <c r="I112" s="52" t="str">
        <f t="shared" ca="1" si="12"/>
        <v/>
      </c>
      <c r="J112" s="52" t="str">
        <f t="shared" ca="1" si="12"/>
        <v/>
      </c>
      <c r="K112" s="52" t="str">
        <f t="shared" ca="1" si="12"/>
        <v/>
      </c>
      <c r="L112" s="52" t="str">
        <f t="shared" ca="1" si="12"/>
        <v/>
      </c>
      <c r="M112" s="52" t="str">
        <f t="shared" ca="1" si="12"/>
        <v/>
      </c>
      <c r="N112" s="52" t="str">
        <f t="shared" ca="1" si="12"/>
        <v/>
      </c>
      <c r="O112" s="52" t="str">
        <f t="shared" ca="1" si="12"/>
        <v/>
      </c>
      <c r="P112" s="52" t="str">
        <f t="shared" ca="1" si="12"/>
        <v/>
      </c>
      <c r="Q112" s="52" t="str">
        <f t="shared" ca="1" si="12"/>
        <v/>
      </c>
      <c r="R112" s="52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2" t="str">
        <f t="shared" ca="1" si="12"/>
        <v/>
      </c>
      <c r="D113" s="52" t="str">
        <f t="shared" ca="1" si="12"/>
        <v/>
      </c>
      <c r="E113" s="52" t="str">
        <f t="shared" ca="1" si="12"/>
        <v/>
      </c>
      <c r="F113" s="52" t="str">
        <f t="shared" ca="1" si="12"/>
        <v/>
      </c>
      <c r="G113" s="52" t="str">
        <f t="shared" ca="1" si="12"/>
        <v/>
      </c>
      <c r="H113" s="52" t="str">
        <f t="shared" ca="1" si="12"/>
        <v/>
      </c>
      <c r="I113" s="52" t="str">
        <f t="shared" ca="1" si="12"/>
        <v/>
      </c>
      <c r="J113" s="52" t="str">
        <f t="shared" ca="1" si="12"/>
        <v/>
      </c>
      <c r="K113" s="52" t="str">
        <f t="shared" ca="1" si="12"/>
        <v/>
      </c>
      <c r="L113" s="52" t="str">
        <f t="shared" ca="1" si="12"/>
        <v/>
      </c>
      <c r="M113" s="52" t="str">
        <f t="shared" ca="1" si="12"/>
        <v/>
      </c>
      <c r="N113" s="52" t="str">
        <f t="shared" ca="1" si="12"/>
        <v/>
      </c>
      <c r="O113" s="52" t="str">
        <f t="shared" ca="1" si="12"/>
        <v/>
      </c>
      <c r="P113" s="52" t="str">
        <f t="shared" ca="1" si="12"/>
        <v/>
      </c>
      <c r="Q113" s="52" t="str">
        <f t="shared" ca="1" si="12"/>
        <v/>
      </c>
      <c r="R113" s="52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2" t="str">
        <f t="shared" ca="1" si="12"/>
        <v/>
      </c>
      <c r="D114" s="52" t="str">
        <f t="shared" ca="1" si="12"/>
        <v/>
      </c>
      <c r="E114" s="52" t="str">
        <f t="shared" ca="1" si="12"/>
        <v/>
      </c>
      <c r="F114" s="52" t="str">
        <f t="shared" ca="1" si="12"/>
        <v/>
      </c>
      <c r="G114" s="52" t="str">
        <f t="shared" ca="1" si="12"/>
        <v/>
      </c>
      <c r="H114" s="52" t="str">
        <f t="shared" ca="1" si="12"/>
        <v/>
      </c>
      <c r="I114" s="52" t="str">
        <f t="shared" ca="1" si="12"/>
        <v/>
      </c>
      <c r="J114" s="52" t="str">
        <f t="shared" ca="1" si="12"/>
        <v/>
      </c>
      <c r="K114" s="52" t="str">
        <f t="shared" ca="1" si="12"/>
        <v/>
      </c>
      <c r="L114" s="52" t="str">
        <f t="shared" ca="1" si="12"/>
        <v/>
      </c>
      <c r="M114" s="52" t="str">
        <f t="shared" ca="1" si="12"/>
        <v/>
      </c>
      <c r="N114" s="52" t="str">
        <f t="shared" ca="1" si="12"/>
        <v/>
      </c>
      <c r="O114" s="52" t="str">
        <f t="shared" ca="1" si="12"/>
        <v/>
      </c>
      <c r="P114" s="52" t="str">
        <f t="shared" ca="1" si="12"/>
        <v/>
      </c>
      <c r="Q114" s="52" t="str">
        <f t="shared" ca="1" si="12"/>
        <v/>
      </c>
      <c r="R114" s="52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2" t="str">
        <f t="shared" ca="1" si="12"/>
        <v/>
      </c>
      <c r="D115" s="52" t="str">
        <f t="shared" ca="1" si="12"/>
        <v/>
      </c>
      <c r="E115" s="52" t="str">
        <f t="shared" ca="1" si="12"/>
        <v/>
      </c>
      <c r="F115" s="52" t="str">
        <f t="shared" ca="1" si="12"/>
        <v/>
      </c>
      <c r="G115" s="52" t="str">
        <f t="shared" ca="1" si="12"/>
        <v/>
      </c>
      <c r="H115" s="52" t="str">
        <f t="shared" ca="1" si="12"/>
        <v/>
      </c>
      <c r="I115" s="52" t="str">
        <f t="shared" ca="1" si="12"/>
        <v/>
      </c>
      <c r="J115" s="52" t="str">
        <f t="shared" ca="1" si="12"/>
        <v/>
      </c>
      <c r="K115" s="52" t="str">
        <f t="shared" ca="1" si="12"/>
        <v/>
      </c>
      <c r="L115" s="52" t="str">
        <f t="shared" ca="1" si="12"/>
        <v/>
      </c>
      <c r="M115" s="52" t="str">
        <f t="shared" ca="1" si="12"/>
        <v/>
      </c>
      <c r="N115" s="52" t="str">
        <f t="shared" ca="1" si="12"/>
        <v/>
      </c>
      <c r="O115" s="52" t="str">
        <f t="shared" ca="1" si="12"/>
        <v/>
      </c>
      <c r="P115" s="52" t="str">
        <f t="shared" ca="1" si="12"/>
        <v/>
      </c>
      <c r="Q115" s="52" t="str">
        <f t="shared" ca="1" si="12"/>
        <v/>
      </c>
      <c r="R115" s="52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2" t="str">
        <f t="shared" ca="1" si="12"/>
        <v/>
      </c>
      <c r="D116" s="52" t="str">
        <f t="shared" ca="1" si="12"/>
        <v/>
      </c>
      <c r="E116" s="52" t="str">
        <f t="shared" ca="1" si="12"/>
        <v/>
      </c>
      <c r="F116" s="52" t="str">
        <f t="shared" ca="1" si="12"/>
        <v/>
      </c>
      <c r="G116" s="52" t="str">
        <f t="shared" ca="1" si="12"/>
        <v/>
      </c>
      <c r="H116" s="52" t="str">
        <f t="shared" ca="1" si="12"/>
        <v/>
      </c>
      <c r="I116" s="52" t="str">
        <f t="shared" ca="1" si="12"/>
        <v/>
      </c>
      <c r="J116" s="52" t="str">
        <f t="shared" ca="1" si="12"/>
        <v/>
      </c>
      <c r="K116" s="52" t="str">
        <f t="shared" ca="1" si="12"/>
        <v/>
      </c>
      <c r="L116" s="52" t="str">
        <f t="shared" ca="1" si="12"/>
        <v/>
      </c>
      <c r="M116" s="52" t="str">
        <f t="shared" ca="1" si="12"/>
        <v/>
      </c>
      <c r="N116" s="52" t="str">
        <f t="shared" ca="1" si="12"/>
        <v/>
      </c>
      <c r="O116" s="52" t="str">
        <f t="shared" ca="1" si="12"/>
        <v/>
      </c>
      <c r="P116" s="52" t="str">
        <f t="shared" ca="1" si="12"/>
        <v/>
      </c>
      <c r="Q116" s="52" t="str">
        <f t="shared" ca="1" si="12"/>
        <v/>
      </c>
      <c r="R116" s="52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2" t="str">
        <f t="shared" ca="1" si="12"/>
        <v/>
      </c>
      <c r="D117" s="52" t="str">
        <f t="shared" ca="1" si="12"/>
        <v/>
      </c>
      <c r="E117" s="52" t="str">
        <f t="shared" ca="1" si="12"/>
        <v/>
      </c>
      <c r="F117" s="52" t="str">
        <f t="shared" ca="1" si="12"/>
        <v/>
      </c>
      <c r="G117" s="52" t="str">
        <f t="shared" ca="1" si="12"/>
        <v/>
      </c>
      <c r="H117" s="52" t="str">
        <f t="shared" ca="1" si="12"/>
        <v/>
      </c>
      <c r="I117" s="52" t="str">
        <f t="shared" ca="1" si="12"/>
        <v/>
      </c>
      <c r="J117" s="52" t="str">
        <f t="shared" ca="1" si="12"/>
        <v/>
      </c>
      <c r="K117" s="52" t="str">
        <f t="shared" ca="1" si="12"/>
        <v/>
      </c>
      <c r="L117" s="52" t="str">
        <f t="shared" ca="1" si="12"/>
        <v/>
      </c>
      <c r="M117" s="52" t="str">
        <f t="shared" ca="1" si="12"/>
        <v/>
      </c>
      <c r="N117" s="52" t="str">
        <f t="shared" ca="1" si="12"/>
        <v/>
      </c>
      <c r="O117" s="52" t="str">
        <f t="shared" ca="1" si="12"/>
        <v/>
      </c>
      <c r="P117" s="52" t="str">
        <f t="shared" ca="1" si="12"/>
        <v/>
      </c>
      <c r="Q117" s="52" t="str">
        <f t="shared" ca="1" si="12"/>
        <v/>
      </c>
      <c r="R117" s="52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2" t="str">
        <f t="shared" ca="1" si="12"/>
        <v/>
      </c>
      <c r="D118" s="52" t="str">
        <f t="shared" ca="1" si="12"/>
        <v/>
      </c>
      <c r="E118" s="52" t="str">
        <f t="shared" ca="1" si="12"/>
        <v/>
      </c>
      <c r="F118" s="52" t="str">
        <f t="shared" ca="1" si="12"/>
        <v/>
      </c>
      <c r="G118" s="52" t="str">
        <f t="shared" ca="1" si="12"/>
        <v/>
      </c>
      <c r="H118" s="52" t="str">
        <f t="shared" ca="1" si="12"/>
        <v/>
      </c>
      <c r="I118" s="52" t="str">
        <f t="shared" ca="1" si="12"/>
        <v/>
      </c>
      <c r="J118" s="52" t="str">
        <f t="shared" ca="1" si="12"/>
        <v/>
      </c>
      <c r="K118" s="52" t="str">
        <f t="shared" ca="1" si="12"/>
        <v/>
      </c>
      <c r="L118" s="52" t="str">
        <f t="shared" ca="1" si="12"/>
        <v/>
      </c>
      <c r="M118" s="52" t="str">
        <f t="shared" ca="1" si="12"/>
        <v/>
      </c>
      <c r="N118" s="52" t="str">
        <f t="shared" ca="1" si="12"/>
        <v/>
      </c>
      <c r="O118" s="52" t="str">
        <f t="shared" ca="1" si="12"/>
        <v/>
      </c>
      <c r="P118" s="52" t="str">
        <f t="shared" ca="1" si="12"/>
        <v/>
      </c>
      <c r="Q118" s="52" t="str">
        <f t="shared" ca="1" si="12"/>
        <v/>
      </c>
      <c r="R118" s="52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2" t="str">
        <f t="shared" ca="1" si="12"/>
        <v/>
      </c>
      <c r="D119" s="52" t="str">
        <f t="shared" ca="1" si="12"/>
        <v/>
      </c>
      <c r="E119" s="52" t="str">
        <f t="shared" ca="1" si="12"/>
        <v/>
      </c>
      <c r="F119" s="52" t="str">
        <f t="shared" ca="1" si="12"/>
        <v/>
      </c>
      <c r="G119" s="52" t="str">
        <f t="shared" ca="1" si="12"/>
        <v/>
      </c>
      <c r="H119" s="52" t="str">
        <f t="shared" ca="1" si="12"/>
        <v/>
      </c>
      <c r="I119" s="52" t="str">
        <f t="shared" ca="1" si="12"/>
        <v/>
      </c>
      <c r="J119" s="52" t="str">
        <f t="shared" ca="1" si="12"/>
        <v/>
      </c>
      <c r="K119" s="52" t="str">
        <f t="shared" ca="1" si="12"/>
        <v/>
      </c>
      <c r="L119" s="52" t="str">
        <f t="shared" ca="1" si="12"/>
        <v/>
      </c>
      <c r="M119" s="52" t="str">
        <f t="shared" ca="1" si="12"/>
        <v/>
      </c>
      <c r="N119" s="52" t="str">
        <f t="shared" ca="1" si="12"/>
        <v/>
      </c>
      <c r="O119" s="52" t="str">
        <f t="shared" ca="1" si="12"/>
        <v/>
      </c>
      <c r="P119" s="52" t="str">
        <f t="shared" ca="1" si="12"/>
        <v/>
      </c>
      <c r="Q119" s="52" t="str">
        <f t="shared" ca="1" si="12"/>
        <v/>
      </c>
      <c r="R119" s="52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2" t="str">
        <f t="shared" ca="1" si="12"/>
        <v/>
      </c>
      <c r="D120" s="52" t="str">
        <f t="shared" ca="1" si="12"/>
        <v/>
      </c>
      <c r="E120" s="52" t="str">
        <f t="shared" ca="1" si="12"/>
        <v/>
      </c>
      <c r="F120" s="52" t="str">
        <f t="shared" ca="1" si="12"/>
        <v/>
      </c>
      <c r="G120" s="52" t="str">
        <f t="shared" ca="1" si="12"/>
        <v/>
      </c>
      <c r="H120" s="52" t="str">
        <f t="shared" ca="1" si="12"/>
        <v/>
      </c>
      <c r="I120" s="52" t="str">
        <f t="shared" ca="1" si="12"/>
        <v/>
      </c>
      <c r="J120" s="52" t="str">
        <f t="shared" ca="1" si="12"/>
        <v/>
      </c>
      <c r="K120" s="52" t="str">
        <f t="shared" ca="1" si="12"/>
        <v/>
      </c>
      <c r="L120" s="52" t="str">
        <f t="shared" ca="1" si="12"/>
        <v/>
      </c>
      <c r="M120" s="52" t="str">
        <f t="shared" ca="1" si="12"/>
        <v/>
      </c>
      <c r="N120" s="52" t="str">
        <f t="shared" ca="1" si="12"/>
        <v/>
      </c>
      <c r="O120" s="52" t="str">
        <f t="shared" ca="1" si="12"/>
        <v/>
      </c>
      <c r="P120" s="52" t="str">
        <f t="shared" ca="1" si="12"/>
        <v/>
      </c>
      <c r="Q120" s="52" t="str">
        <f t="shared" ca="1" si="12"/>
        <v/>
      </c>
      <c r="R120" s="52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2" t="str">
        <f t="shared" ca="1" si="12"/>
        <v/>
      </c>
      <c r="D121" s="52" t="str">
        <f t="shared" ca="1" si="12"/>
        <v/>
      </c>
      <c r="E121" s="52" t="str">
        <f t="shared" ca="1" si="12"/>
        <v/>
      </c>
      <c r="F121" s="52" t="str">
        <f t="shared" ca="1" si="12"/>
        <v/>
      </c>
      <c r="G121" s="52" t="str">
        <f t="shared" ca="1" si="12"/>
        <v/>
      </c>
      <c r="H121" s="52" t="str">
        <f t="shared" ca="1" si="12"/>
        <v/>
      </c>
      <c r="I121" s="52" t="str">
        <f t="shared" ca="1" si="12"/>
        <v/>
      </c>
      <c r="J121" s="52" t="str">
        <f t="shared" ca="1" si="12"/>
        <v/>
      </c>
      <c r="K121" s="52" t="str">
        <f t="shared" ca="1" si="12"/>
        <v/>
      </c>
      <c r="L121" s="52" t="str">
        <f t="shared" ca="1" si="12"/>
        <v/>
      </c>
      <c r="M121" s="52" t="str">
        <f t="shared" ca="1" si="12"/>
        <v/>
      </c>
      <c r="N121" s="52" t="str">
        <f t="shared" ca="1" si="12"/>
        <v/>
      </c>
      <c r="O121" s="52" t="str">
        <f t="shared" ca="1" si="12"/>
        <v/>
      </c>
      <c r="P121" s="52" t="str">
        <f t="shared" ca="1" si="12"/>
        <v/>
      </c>
      <c r="Q121" s="52" t="str">
        <f t="shared" ca="1" si="12"/>
        <v/>
      </c>
      <c r="R121" s="52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2" t="str">
        <f t="shared" ca="1" si="12"/>
        <v/>
      </c>
      <c r="D122" s="52" t="str">
        <f t="shared" ca="1" si="12"/>
        <v/>
      </c>
      <c r="E122" s="52" t="str">
        <f t="shared" ca="1" si="12"/>
        <v/>
      </c>
      <c r="F122" s="52" t="str">
        <f t="shared" ca="1" si="12"/>
        <v/>
      </c>
      <c r="G122" s="52" t="str">
        <f t="shared" ca="1" si="12"/>
        <v/>
      </c>
      <c r="H122" s="52" t="str">
        <f t="shared" ca="1" si="12"/>
        <v/>
      </c>
      <c r="I122" s="52" t="str">
        <f t="shared" ca="1" si="12"/>
        <v/>
      </c>
      <c r="J122" s="52" t="str">
        <f t="shared" ca="1" si="12"/>
        <v/>
      </c>
      <c r="K122" s="52" t="str">
        <f t="shared" ca="1" si="12"/>
        <v/>
      </c>
      <c r="L122" s="52" t="str">
        <f t="shared" ca="1" si="12"/>
        <v/>
      </c>
      <c r="M122" s="52" t="str">
        <f t="shared" ca="1" si="12"/>
        <v/>
      </c>
      <c r="N122" s="52" t="str">
        <f t="shared" ca="1" si="12"/>
        <v/>
      </c>
      <c r="O122" s="52" t="str">
        <f t="shared" ca="1" si="12"/>
        <v/>
      </c>
      <c r="P122" s="52" t="str">
        <f t="shared" ca="1" si="12"/>
        <v/>
      </c>
      <c r="Q122" s="52" t="str">
        <f t="shared" ca="1" si="12"/>
        <v/>
      </c>
      <c r="R122" s="52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2" t="str">
        <f t="shared" ca="1" si="12"/>
        <v/>
      </c>
      <c r="D123" s="52" t="str">
        <f t="shared" ca="1" si="12"/>
        <v/>
      </c>
      <c r="E123" s="52" t="str">
        <f t="shared" ca="1" si="12"/>
        <v/>
      </c>
      <c r="F123" s="52" t="str">
        <f t="shared" ca="1" si="12"/>
        <v/>
      </c>
      <c r="G123" s="52" t="str">
        <f t="shared" ca="1" si="12"/>
        <v/>
      </c>
      <c r="H123" s="52" t="str">
        <f t="shared" ca="1" si="12"/>
        <v/>
      </c>
      <c r="I123" s="52" t="str">
        <f t="shared" ca="1" si="12"/>
        <v/>
      </c>
      <c r="J123" s="52" t="str">
        <f t="shared" ca="1" si="12"/>
        <v/>
      </c>
      <c r="K123" s="52" t="str">
        <f t="shared" ca="1" si="12"/>
        <v/>
      </c>
      <c r="L123" s="52" t="str">
        <f t="shared" ca="1" si="12"/>
        <v/>
      </c>
      <c r="M123" s="52" t="str">
        <f t="shared" ca="1" si="12"/>
        <v/>
      </c>
      <c r="N123" s="52" t="str">
        <f t="shared" ca="1" si="12"/>
        <v/>
      </c>
      <c r="O123" s="52" t="str">
        <f t="shared" ca="1" si="12"/>
        <v/>
      </c>
      <c r="P123" s="52" t="str">
        <f t="shared" ca="1" si="12"/>
        <v/>
      </c>
      <c r="Q123" s="52" t="str">
        <f t="shared" ca="1" si="12"/>
        <v/>
      </c>
      <c r="R123" s="52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2" t="str">
        <f t="shared" ca="1" si="12"/>
        <v/>
      </c>
      <c r="D124" s="52" t="str">
        <f t="shared" ca="1" si="12"/>
        <v/>
      </c>
      <c r="E124" s="52" t="str">
        <f t="shared" ca="1" si="12"/>
        <v/>
      </c>
      <c r="F124" s="52" t="str">
        <f t="shared" ca="1" si="12"/>
        <v/>
      </c>
      <c r="G124" s="52" t="str">
        <f t="shared" ca="1" si="12"/>
        <v/>
      </c>
      <c r="H124" s="52" t="str">
        <f t="shared" ca="1" si="12"/>
        <v/>
      </c>
      <c r="I124" s="52" t="str">
        <f t="shared" ca="1" si="12"/>
        <v/>
      </c>
      <c r="J124" s="52" t="str">
        <f t="shared" ca="1" si="12"/>
        <v/>
      </c>
      <c r="K124" s="52" t="str">
        <f t="shared" ca="1" si="12"/>
        <v/>
      </c>
      <c r="L124" s="52" t="str">
        <f t="shared" ca="1" si="12"/>
        <v/>
      </c>
      <c r="M124" s="52" t="str">
        <f t="shared" ca="1" si="12"/>
        <v/>
      </c>
      <c r="N124" s="52" t="str">
        <f t="shared" ca="1" si="12"/>
        <v/>
      </c>
      <c r="O124" s="52" t="str">
        <f t="shared" ca="1" si="12"/>
        <v/>
      </c>
      <c r="P124" s="52" t="str">
        <f t="shared" ca="1" si="12"/>
        <v/>
      </c>
      <c r="Q124" s="52" t="str">
        <f t="shared" ca="1" si="12"/>
        <v/>
      </c>
      <c r="R124" s="52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2" t="str">
        <f t="shared" ca="1" si="12"/>
        <v/>
      </c>
      <c r="D125" s="52" t="str">
        <f t="shared" ca="1" si="12"/>
        <v/>
      </c>
      <c r="E125" s="52" t="str">
        <f t="shared" ca="1" si="12"/>
        <v/>
      </c>
      <c r="F125" s="52" t="str">
        <f t="shared" ca="1" si="12"/>
        <v/>
      </c>
      <c r="G125" s="52" t="str">
        <f t="shared" ca="1" si="12"/>
        <v/>
      </c>
      <c r="H125" s="52" t="str">
        <f t="shared" ca="1" si="12"/>
        <v/>
      </c>
      <c r="I125" s="52" t="str">
        <f t="shared" ca="1" si="12"/>
        <v/>
      </c>
      <c r="J125" s="52" t="str">
        <f t="shared" ca="1" si="12"/>
        <v/>
      </c>
      <c r="K125" s="52" t="str">
        <f t="shared" ca="1" si="12"/>
        <v/>
      </c>
      <c r="L125" s="52" t="str">
        <f t="shared" ca="1" si="12"/>
        <v/>
      </c>
      <c r="M125" s="52" t="str">
        <f t="shared" ca="1" si="12"/>
        <v/>
      </c>
      <c r="N125" s="52" t="str">
        <f t="shared" ca="1" si="12"/>
        <v/>
      </c>
      <c r="O125" s="52" t="str">
        <f t="shared" ca="1" si="12"/>
        <v/>
      </c>
      <c r="P125" s="52" t="str">
        <f t="shared" ca="1" si="12"/>
        <v/>
      </c>
      <c r="Q125" s="52" t="str">
        <f t="shared" ca="1" si="12"/>
        <v/>
      </c>
      <c r="R125" s="52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2" t="str">
        <f t="shared" ca="1" si="15"/>
        <v/>
      </c>
      <c r="E126" s="52" t="str">
        <f t="shared" ca="1" si="15"/>
        <v/>
      </c>
      <c r="F126" s="52" t="str">
        <f t="shared" ca="1" si="15"/>
        <v/>
      </c>
      <c r="G126" s="52" t="str">
        <f t="shared" ca="1" si="15"/>
        <v/>
      </c>
      <c r="H126" s="52" t="str">
        <f t="shared" ca="1" si="15"/>
        <v/>
      </c>
      <c r="I126" s="52" t="str">
        <f t="shared" ca="1" si="15"/>
        <v/>
      </c>
      <c r="J126" s="52" t="str">
        <f t="shared" ca="1" si="15"/>
        <v/>
      </c>
      <c r="K126" s="52" t="str">
        <f t="shared" ca="1" si="15"/>
        <v/>
      </c>
      <c r="L126" s="52" t="str">
        <f t="shared" ca="1" si="15"/>
        <v/>
      </c>
      <c r="M126" s="52" t="str">
        <f t="shared" ca="1" si="15"/>
        <v/>
      </c>
      <c r="N126" s="52" t="str">
        <f t="shared" ca="1" si="15"/>
        <v/>
      </c>
      <c r="O126" s="52" t="str">
        <f t="shared" ca="1" si="15"/>
        <v/>
      </c>
      <c r="P126" s="52" t="str">
        <f t="shared" ca="1" si="15"/>
        <v/>
      </c>
      <c r="Q126" s="52" t="str">
        <f t="shared" ca="1" si="15"/>
        <v/>
      </c>
      <c r="R126" s="52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2" t="str">
        <f t="shared" ca="1" si="15"/>
        <v/>
      </c>
      <c r="D127" s="52" t="str">
        <f t="shared" ca="1" si="15"/>
        <v/>
      </c>
      <c r="E127" s="52" t="str">
        <f t="shared" ca="1" si="15"/>
        <v/>
      </c>
      <c r="F127" s="52" t="str">
        <f t="shared" ca="1" si="15"/>
        <v/>
      </c>
      <c r="G127" s="52" t="str">
        <f t="shared" ca="1" si="15"/>
        <v/>
      </c>
      <c r="H127" s="52" t="str">
        <f t="shared" ca="1" si="15"/>
        <v/>
      </c>
      <c r="I127" s="52" t="str">
        <f t="shared" ca="1" si="15"/>
        <v/>
      </c>
      <c r="J127" s="52" t="str">
        <f t="shared" ca="1" si="15"/>
        <v/>
      </c>
      <c r="K127" s="52" t="str">
        <f t="shared" ca="1" si="15"/>
        <v/>
      </c>
      <c r="L127" s="52" t="str">
        <f t="shared" ca="1" si="15"/>
        <v/>
      </c>
      <c r="M127" s="52" t="str">
        <f t="shared" ca="1" si="15"/>
        <v/>
      </c>
      <c r="N127" s="52" t="str">
        <f t="shared" ca="1" si="15"/>
        <v/>
      </c>
      <c r="O127" s="52" t="str">
        <f t="shared" ca="1" si="15"/>
        <v/>
      </c>
      <c r="P127" s="52" t="str">
        <f t="shared" ca="1" si="15"/>
        <v/>
      </c>
      <c r="Q127" s="52" t="str">
        <f t="shared" ca="1" si="15"/>
        <v/>
      </c>
      <c r="R127" s="52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2" t="str">
        <f t="shared" ca="1" si="15"/>
        <v/>
      </c>
      <c r="D128" s="52" t="str">
        <f t="shared" ca="1" si="15"/>
        <v/>
      </c>
      <c r="E128" s="52" t="str">
        <f t="shared" ca="1" si="15"/>
        <v/>
      </c>
      <c r="F128" s="52" t="str">
        <f t="shared" ca="1" si="15"/>
        <v/>
      </c>
      <c r="G128" s="52" t="str">
        <f t="shared" ca="1" si="15"/>
        <v/>
      </c>
      <c r="H128" s="52" t="str">
        <f t="shared" ca="1" si="15"/>
        <v/>
      </c>
      <c r="I128" s="52" t="str">
        <f t="shared" ca="1" si="15"/>
        <v/>
      </c>
      <c r="J128" s="52" t="str">
        <f t="shared" ca="1" si="15"/>
        <v/>
      </c>
      <c r="K128" s="52" t="str">
        <f t="shared" ca="1" si="15"/>
        <v/>
      </c>
      <c r="L128" s="52" t="str">
        <f t="shared" ca="1" si="15"/>
        <v/>
      </c>
      <c r="M128" s="52" t="str">
        <f t="shared" ca="1" si="15"/>
        <v/>
      </c>
      <c r="N128" s="52" t="str">
        <f t="shared" ca="1" si="15"/>
        <v/>
      </c>
      <c r="O128" s="52" t="str">
        <f t="shared" ca="1" si="15"/>
        <v/>
      </c>
      <c r="P128" s="52" t="str">
        <f t="shared" ca="1" si="15"/>
        <v/>
      </c>
      <c r="Q128" s="52" t="str">
        <f t="shared" ca="1" si="15"/>
        <v/>
      </c>
      <c r="R128" s="52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2" t="str">
        <f t="shared" ca="1" si="15"/>
        <v/>
      </c>
      <c r="D129" s="52" t="str">
        <f t="shared" ca="1" si="15"/>
        <v/>
      </c>
      <c r="E129" s="52" t="str">
        <f t="shared" ca="1" si="15"/>
        <v/>
      </c>
      <c r="F129" s="52" t="str">
        <f t="shared" ca="1" si="15"/>
        <v/>
      </c>
      <c r="G129" s="52" t="str">
        <f t="shared" ca="1" si="15"/>
        <v/>
      </c>
      <c r="H129" s="52" t="str">
        <f t="shared" ca="1" si="15"/>
        <v/>
      </c>
      <c r="I129" s="52" t="str">
        <f t="shared" ca="1" si="15"/>
        <v/>
      </c>
      <c r="J129" s="52" t="str">
        <f t="shared" ca="1" si="15"/>
        <v/>
      </c>
      <c r="K129" s="52" t="str">
        <f t="shared" ca="1" si="15"/>
        <v/>
      </c>
      <c r="L129" s="52" t="str">
        <f t="shared" ca="1" si="15"/>
        <v/>
      </c>
      <c r="M129" s="52" t="str">
        <f t="shared" ca="1" si="15"/>
        <v/>
      </c>
      <c r="N129" s="52" t="str">
        <f t="shared" ca="1" si="15"/>
        <v/>
      </c>
      <c r="O129" s="52" t="str">
        <f t="shared" ca="1" si="15"/>
        <v/>
      </c>
      <c r="P129" s="52" t="str">
        <f t="shared" ca="1" si="15"/>
        <v/>
      </c>
      <c r="Q129" s="52" t="str">
        <f t="shared" ca="1" si="15"/>
        <v/>
      </c>
      <c r="R129" s="52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2" t="str">
        <f t="shared" ca="1" si="15"/>
        <v/>
      </c>
      <c r="D130" s="52" t="str">
        <f t="shared" ca="1" si="15"/>
        <v/>
      </c>
      <c r="E130" s="52" t="str">
        <f t="shared" ca="1" si="15"/>
        <v/>
      </c>
      <c r="F130" s="52" t="str">
        <f t="shared" ca="1" si="15"/>
        <v/>
      </c>
      <c r="G130" s="52" t="str">
        <f t="shared" ca="1" si="15"/>
        <v/>
      </c>
      <c r="H130" s="52" t="str">
        <f t="shared" ca="1" si="15"/>
        <v/>
      </c>
      <c r="I130" s="52" t="str">
        <f t="shared" ca="1" si="15"/>
        <v/>
      </c>
      <c r="J130" s="52" t="str">
        <f t="shared" ca="1" si="15"/>
        <v/>
      </c>
      <c r="K130" s="52" t="str">
        <f t="shared" ca="1" si="15"/>
        <v/>
      </c>
      <c r="L130" s="52" t="str">
        <f t="shared" ca="1" si="15"/>
        <v/>
      </c>
      <c r="M130" s="52" t="str">
        <f t="shared" ca="1" si="15"/>
        <v/>
      </c>
      <c r="N130" s="52" t="str">
        <f t="shared" ca="1" si="15"/>
        <v/>
      </c>
      <c r="O130" s="52" t="str">
        <f t="shared" ca="1" si="15"/>
        <v/>
      </c>
      <c r="P130" s="52" t="str">
        <f t="shared" ca="1" si="15"/>
        <v/>
      </c>
      <c r="Q130" s="52" t="str">
        <f t="shared" ca="1" si="15"/>
        <v/>
      </c>
      <c r="R130" s="52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2" t="str">
        <f t="shared" ca="1" si="15"/>
        <v/>
      </c>
      <c r="D131" s="52" t="str">
        <f t="shared" ca="1" si="15"/>
        <v/>
      </c>
      <c r="E131" s="52" t="str">
        <f t="shared" ca="1" si="15"/>
        <v/>
      </c>
      <c r="F131" s="52" t="str">
        <f t="shared" ca="1" si="15"/>
        <v/>
      </c>
      <c r="G131" s="52" t="str">
        <f t="shared" ca="1" si="15"/>
        <v/>
      </c>
      <c r="H131" s="52" t="str">
        <f t="shared" ca="1" si="15"/>
        <v/>
      </c>
      <c r="I131" s="52" t="str">
        <f t="shared" ca="1" si="15"/>
        <v/>
      </c>
      <c r="J131" s="52" t="str">
        <f t="shared" ca="1" si="15"/>
        <v/>
      </c>
      <c r="K131" s="52" t="str">
        <f t="shared" ca="1" si="15"/>
        <v/>
      </c>
      <c r="L131" s="52" t="str">
        <f t="shared" ca="1" si="15"/>
        <v/>
      </c>
      <c r="M131" s="52" t="str">
        <f t="shared" ca="1" si="15"/>
        <v/>
      </c>
      <c r="N131" s="52" t="str">
        <f t="shared" ca="1" si="15"/>
        <v/>
      </c>
      <c r="O131" s="52" t="str">
        <f t="shared" ca="1" si="15"/>
        <v/>
      </c>
      <c r="P131" s="52" t="str">
        <f t="shared" ca="1" si="15"/>
        <v/>
      </c>
      <c r="Q131" s="52" t="str">
        <f t="shared" ca="1" si="15"/>
        <v/>
      </c>
      <c r="R131" s="52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2" t="str">
        <f t="shared" ca="1" si="15"/>
        <v/>
      </c>
      <c r="D132" s="52" t="str">
        <f t="shared" ca="1" si="15"/>
        <v/>
      </c>
      <c r="E132" s="52" t="str">
        <f t="shared" ca="1" si="15"/>
        <v/>
      </c>
      <c r="F132" s="52" t="str">
        <f t="shared" ca="1" si="15"/>
        <v/>
      </c>
      <c r="G132" s="52" t="str">
        <f t="shared" ca="1" si="15"/>
        <v/>
      </c>
      <c r="H132" s="52" t="str">
        <f t="shared" ca="1" si="15"/>
        <v/>
      </c>
      <c r="I132" s="52" t="str">
        <f t="shared" ca="1" si="15"/>
        <v/>
      </c>
      <c r="J132" s="52" t="str">
        <f t="shared" ca="1" si="15"/>
        <v/>
      </c>
      <c r="K132" s="52" t="str">
        <f t="shared" ca="1" si="15"/>
        <v/>
      </c>
      <c r="L132" s="52" t="str">
        <f t="shared" ca="1" si="15"/>
        <v/>
      </c>
      <c r="M132" s="52" t="str">
        <f t="shared" ca="1" si="15"/>
        <v/>
      </c>
      <c r="N132" s="52" t="str">
        <f t="shared" ca="1" si="15"/>
        <v/>
      </c>
      <c r="O132" s="52" t="str">
        <f t="shared" ca="1" si="15"/>
        <v/>
      </c>
      <c r="P132" s="52" t="str">
        <f t="shared" ca="1" si="15"/>
        <v/>
      </c>
      <c r="Q132" s="52" t="str">
        <f t="shared" ca="1" si="15"/>
        <v/>
      </c>
      <c r="R132" s="52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2" t="str">
        <f t="shared" ca="1" si="15"/>
        <v/>
      </c>
      <c r="D133" s="52" t="str">
        <f t="shared" ca="1" si="15"/>
        <v/>
      </c>
      <c r="E133" s="52" t="str">
        <f t="shared" ca="1" si="15"/>
        <v/>
      </c>
      <c r="F133" s="52" t="str">
        <f t="shared" ca="1" si="15"/>
        <v/>
      </c>
      <c r="G133" s="52" t="str">
        <f t="shared" ca="1" si="15"/>
        <v/>
      </c>
      <c r="H133" s="52" t="str">
        <f t="shared" ca="1" si="15"/>
        <v/>
      </c>
      <c r="I133" s="52" t="str">
        <f t="shared" ca="1" si="15"/>
        <v/>
      </c>
      <c r="J133" s="52" t="str">
        <f t="shared" ca="1" si="15"/>
        <v/>
      </c>
      <c r="K133" s="52" t="str">
        <f t="shared" ca="1" si="15"/>
        <v/>
      </c>
      <c r="L133" s="52" t="str">
        <f t="shared" ca="1" si="15"/>
        <v/>
      </c>
      <c r="M133" s="52" t="str">
        <f t="shared" ca="1" si="15"/>
        <v/>
      </c>
      <c r="N133" s="52" t="str">
        <f t="shared" ca="1" si="15"/>
        <v/>
      </c>
      <c r="O133" s="52" t="str">
        <f t="shared" ca="1" si="15"/>
        <v/>
      </c>
      <c r="P133" s="52" t="str">
        <f t="shared" ca="1" si="15"/>
        <v/>
      </c>
      <c r="Q133" s="52" t="str">
        <f t="shared" ca="1" si="15"/>
        <v/>
      </c>
      <c r="R133" s="52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2" t="str">
        <f t="shared" ca="1" si="15"/>
        <v/>
      </c>
      <c r="D134" s="52" t="str">
        <f t="shared" ca="1" si="15"/>
        <v/>
      </c>
      <c r="E134" s="52" t="str">
        <f t="shared" ca="1" si="15"/>
        <v/>
      </c>
      <c r="F134" s="52" t="str">
        <f t="shared" ca="1" si="15"/>
        <v/>
      </c>
      <c r="G134" s="52" t="str">
        <f t="shared" ca="1" si="15"/>
        <v/>
      </c>
      <c r="H134" s="52" t="str">
        <f t="shared" ca="1" si="15"/>
        <v/>
      </c>
      <c r="I134" s="52" t="str">
        <f t="shared" ca="1" si="15"/>
        <v/>
      </c>
      <c r="J134" s="52" t="str">
        <f t="shared" ca="1" si="15"/>
        <v/>
      </c>
      <c r="K134" s="52" t="str">
        <f t="shared" ca="1" si="15"/>
        <v/>
      </c>
      <c r="L134" s="52" t="str">
        <f t="shared" ca="1" si="15"/>
        <v/>
      </c>
      <c r="M134" s="52" t="str">
        <f t="shared" ca="1" si="15"/>
        <v/>
      </c>
      <c r="N134" s="52" t="str">
        <f t="shared" ca="1" si="15"/>
        <v/>
      </c>
      <c r="O134" s="52" t="str">
        <f t="shared" ca="1" si="15"/>
        <v/>
      </c>
      <c r="P134" s="52" t="str">
        <f t="shared" ca="1" si="15"/>
        <v/>
      </c>
      <c r="Q134" s="52" t="str">
        <f t="shared" ca="1" si="15"/>
        <v/>
      </c>
      <c r="R134" s="52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2" t="str">
        <f t="shared" ca="1" si="15"/>
        <v/>
      </c>
      <c r="D135" s="52" t="str">
        <f t="shared" ca="1" si="15"/>
        <v/>
      </c>
      <c r="E135" s="52" t="str">
        <f t="shared" ca="1" si="15"/>
        <v/>
      </c>
      <c r="F135" s="52" t="str">
        <f t="shared" ca="1" si="15"/>
        <v/>
      </c>
      <c r="G135" s="52" t="str">
        <f t="shared" ca="1" si="15"/>
        <v/>
      </c>
      <c r="H135" s="52" t="str">
        <f t="shared" ca="1" si="15"/>
        <v/>
      </c>
      <c r="I135" s="52" t="str">
        <f t="shared" ca="1" si="15"/>
        <v/>
      </c>
      <c r="J135" s="52" t="str">
        <f t="shared" ca="1" si="15"/>
        <v/>
      </c>
      <c r="K135" s="52" t="str">
        <f t="shared" ca="1" si="15"/>
        <v/>
      </c>
      <c r="L135" s="52" t="str">
        <f t="shared" ca="1" si="15"/>
        <v/>
      </c>
      <c r="M135" s="52" t="str">
        <f t="shared" ca="1" si="15"/>
        <v/>
      </c>
      <c r="N135" s="52" t="str">
        <f t="shared" ca="1" si="15"/>
        <v/>
      </c>
      <c r="O135" s="52" t="str">
        <f t="shared" ca="1" si="15"/>
        <v/>
      </c>
      <c r="P135" s="52" t="str">
        <f t="shared" ca="1" si="15"/>
        <v/>
      </c>
      <c r="Q135" s="52" t="str">
        <f t="shared" ca="1" si="15"/>
        <v/>
      </c>
      <c r="R135" s="52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2" t="str">
        <f t="shared" ca="1" si="15"/>
        <v/>
      </c>
      <c r="D136" s="52" t="str">
        <f t="shared" ca="1" si="15"/>
        <v/>
      </c>
      <c r="E136" s="52" t="str">
        <f t="shared" ca="1" si="15"/>
        <v/>
      </c>
      <c r="F136" s="52" t="str">
        <f t="shared" ca="1" si="15"/>
        <v/>
      </c>
      <c r="G136" s="52" t="str">
        <f t="shared" ca="1" si="15"/>
        <v/>
      </c>
      <c r="H136" s="52" t="str">
        <f t="shared" ca="1" si="15"/>
        <v/>
      </c>
      <c r="I136" s="52" t="str">
        <f t="shared" ca="1" si="15"/>
        <v/>
      </c>
      <c r="J136" s="52" t="str">
        <f t="shared" ca="1" si="15"/>
        <v/>
      </c>
      <c r="K136" s="52" t="str">
        <f t="shared" ca="1" si="15"/>
        <v/>
      </c>
      <c r="L136" s="52" t="str">
        <f t="shared" ca="1" si="15"/>
        <v/>
      </c>
      <c r="M136" s="52" t="str">
        <f t="shared" ca="1" si="15"/>
        <v/>
      </c>
      <c r="N136" s="52" t="str">
        <f t="shared" ca="1" si="15"/>
        <v/>
      </c>
      <c r="O136" s="52" t="str">
        <f t="shared" ca="1" si="15"/>
        <v/>
      </c>
      <c r="P136" s="52" t="str">
        <f t="shared" ca="1" si="15"/>
        <v/>
      </c>
      <c r="Q136" s="52" t="str">
        <f t="shared" ca="1" si="15"/>
        <v/>
      </c>
      <c r="R136" s="52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2" t="str">
        <f t="shared" ca="1" si="15"/>
        <v/>
      </c>
      <c r="D137" s="52" t="str">
        <f t="shared" ca="1" si="15"/>
        <v/>
      </c>
      <c r="E137" s="52" t="str">
        <f t="shared" ca="1" si="15"/>
        <v/>
      </c>
      <c r="F137" s="52" t="str">
        <f t="shared" ca="1" si="15"/>
        <v/>
      </c>
      <c r="G137" s="52" t="str">
        <f t="shared" ca="1" si="15"/>
        <v/>
      </c>
      <c r="H137" s="52" t="str">
        <f t="shared" ca="1" si="15"/>
        <v/>
      </c>
      <c r="I137" s="52" t="str">
        <f t="shared" ca="1" si="15"/>
        <v/>
      </c>
      <c r="J137" s="52" t="str">
        <f t="shared" ca="1" si="15"/>
        <v/>
      </c>
      <c r="K137" s="52" t="str">
        <f t="shared" ca="1" si="15"/>
        <v/>
      </c>
      <c r="L137" s="52" t="str">
        <f t="shared" ca="1" si="15"/>
        <v/>
      </c>
      <c r="M137" s="52" t="str">
        <f t="shared" ca="1" si="15"/>
        <v/>
      </c>
      <c r="N137" s="52" t="str">
        <f t="shared" ca="1" si="15"/>
        <v/>
      </c>
      <c r="O137" s="52" t="str">
        <f t="shared" ca="1" si="15"/>
        <v/>
      </c>
      <c r="P137" s="52" t="str">
        <f t="shared" ca="1" si="15"/>
        <v/>
      </c>
      <c r="Q137" s="52" t="str">
        <f t="shared" ca="1" si="15"/>
        <v/>
      </c>
      <c r="R137" s="52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2" t="str">
        <f t="shared" ca="1" si="15"/>
        <v/>
      </c>
      <c r="D138" s="52" t="str">
        <f t="shared" ca="1" si="15"/>
        <v/>
      </c>
      <c r="E138" s="52" t="str">
        <f t="shared" ca="1" si="15"/>
        <v/>
      </c>
      <c r="F138" s="52" t="str">
        <f t="shared" ca="1" si="15"/>
        <v/>
      </c>
      <c r="G138" s="52" t="str">
        <f t="shared" ca="1" si="15"/>
        <v/>
      </c>
      <c r="H138" s="52" t="str">
        <f t="shared" ca="1" si="15"/>
        <v/>
      </c>
      <c r="I138" s="52" t="str">
        <f t="shared" ca="1" si="15"/>
        <v/>
      </c>
      <c r="J138" s="52" t="str">
        <f t="shared" ca="1" si="15"/>
        <v/>
      </c>
      <c r="K138" s="52" t="str">
        <f t="shared" ca="1" si="15"/>
        <v/>
      </c>
      <c r="L138" s="52" t="str">
        <f t="shared" ca="1" si="15"/>
        <v/>
      </c>
      <c r="M138" s="52" t="str">
        <f t="shared" ca="1" si="15"/>
        <v/>
      </c>
      <c r="N138" s="52" t="str">
        <f t="shared" ca="1" si="15"/>
        <v/>
      </c>
      <c r="O138" s="52" t="str">
        <f t="shared" ca="1" si="15"/>
        <v/>
      </c>
      <c r="P138" s="52" t="str">
        <f t="shared" ca="1" si="15"/>
        <v/>
      </c>
      <c r="Q138" s="52" t="str">
        <f t="shared" ca="1" si="15"/>
        <v/>
      </c>
      <c r="R138" s="52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2" t="str">
        <f t="shared" ca="1" si="15"/>
        <v/>
      </c>
      <c r="D139" s="52" t="str">
        <f t="shared" ca="1" si="15"/>
        <v/>
      </c>
      <c r="E139" s="52" t="str">
        <f t="shared" ca="1" si="15"/>
        <v/>
      </c>
      <c r="F139" s="52" t="str">
        <f t="shared" ca="1" si="15"/>
        <v/>
      </c>
      <c r="G139" s="52" t="str">
        <f t="shared" ca="1" si="15"/>
        <v/>
      </c>
      <c r="H139" s="52" t="str">
        <f t="shared" ca="1" si="15"/>
        <v/>
      </c>
      <c r="I139" s="52" t="str">
        <f t="shared" ca="1" si="15"/>
        <v/>
      </c>
      <c r="J139" s="52" t="str">
        <f t="shared" ca="1" si="15"/>
        <v/>
      </c>
      <c r="K139" s="52" t="str">
        <f t="shared" ca="1" si="15"/>
        <v/>
      </c>
      <c r="L139" s="52" t="str">
        <f t="shared" ca="1" si="15"/>
        <v/>
      </c>
      <c r="M139" s="52" t="str">
        <f t="shared" ca="1" si="15"/>
        <v/>
      </c>
      <c r="N139" s="52" t="str">
        <f t="shared" ca="1" si="15"/>
        <v/>
      </c>
      <c r="O139" s="52" t="str">
        <f t="shared" ca="1" si="15"/>
        <v/>
      </c>
      <c r="P139" s="52" t="str">
        <f t="shared" ca="1" si="15"/>
        <v/>
      </c>
      <c r="Q139" s="52" t="str">
        <f t="shared" ca="1" si="15"/>
        <v/>
      </c>
      <c r="R139" s="52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2" t="str">
        <f t="shared" ca="1" si="15"/>
        <v/>
      </c>
      <c r="D140" s="52" t="str">
        <f t="shared" ca="1" si="15"/>
        <v/>
      </c>
      <c r="E140" s="52" t="str">
        <f t="shared" ca="1" si="15"/>
        <v/>
      </c>
      <c r="F140" s="52" t="str">
        <f t="shared" ca="1" si="15"/>
        <v/>
      </c>
      <c r="G140" s="52" t="str">
        <f t="shared" ca="1" si="15"/>
        <v/>
      </c>
      <c r="H140" s="52" t="str">
        <f t="shared" ca="1" si="15"/>
        <v/>
      </c>
      <c r="I140" s="52" t="str">
        <f t="shared" ca="1" si="15"/>
        <v/>
      </c>
      <c r="J140" s="52" t="str">
        <f t="shared" ca="1" si="15"/>
        <v/>
      </c>
      <c r="K140" s="52" t="str">
        <f t="shared" ca="1" si="15"/>
        <v/>
      </c>
      <c r="L140" s="52" t="str">
        <f t="shared" ca="1" si="15"/>
        <v/>
      </c>
      <c r="M140" s="52" t="str">
        <f t="shared" ca="1" si="15"/>
        <v/>
      </c>
      <c r="N140" s="52" t="str">
        <f t="shared" ca="1" si="15"/>
        <v/>
      </c>
      <c r="O140" s="52" t="str">
        <f t="shared" ca="1" si="15"/>
        <v/>
      </c>
      <c r="P140" s="52" t="str">
        <f t="shared" ca="1" si="15"/>
        <v/>
      </c>
      <c r="Q140" s="52" t="str">
        <f t="shared" ca="1" si="15"/>
        <v/>
      </c>
      <c r="R140" s="52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2" t="str">
        <f t="shared" ca="1" si="15"/>
        <v/>
      </c>
      <c r="D141" s="52" t="str">
        <f t="shared" ca="1" si="15"/>
        <v/>
      </c>
      <c r="E141" s="52" t="str">
        <f t="shared" ca="1" si="15"/>
        <v/>
      </c>
      <c r="F141" s="52" t="str">
        <f t="shared" ca="1" si="15"/>
        <v/>
      </c>
      <c r="G141" s="52" t="str">
        <f t="shared" ca="1" si="15"/>
        <v/>
      </c>
      <c r="H141" s="52" t="str">
        <f t="shared" ca="1" si="15"/>
        <v/>
      </c>
      <c r="I141" s="52" t="str">
        <f t="shared" ca="1" si="15"/>
        <v/>
      </c>
      <c r="J141" s="52" t="str">
        <f t="shared" ca="1" si="15"/>
        <v/>
      </c>
      <c r="K141" s="52" t="str">
        <f t="shared" ca="1" si="15"/>
        <v/>
      </c>
      <c r="L141" s="52" t="str">
        <f t="shared" ca="1" si="15"/>
        <v/>
      </c>
      <c r="M141" s="52" t="str">
        <f t="shared" ca="1" si="15"/>
        <v/>
      </c>
      <c r="N141" s="52" t="str">
        <f t="shared" ca="1" si="15"/>
        <v/>
      </c>
      <c r="O141" s="52" t="str">
        <f t="shared" ca="1" si="15"/>
        <v/>
      </c>
      <c r="P141" s="52" t="str">
        <f t="shared" ca="1" si="15"/>
        <v/>
      </c>
      <c r="Q141" s="52" t="str">
        <f t="shared" ca="1" si="15"/>
        <v/>
      </c>
      <c r="R141" s="52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2" t="str">
        <f t="shared" ca="1" si="15"/>
        <v/>
      </c>
      <c r="D142" s="52" t="str">
        <f t="shared" ca="1" si="15"/>
        <v/>
      </c>
      <c r="E142" s="52" t="str">
        <f t="shared" ca="1" si="15"/>
        <v/>
      </c>
      <c r="F142" s="52" t="str">
        <f t="shared" ca="1" si="15"/>
        <v/>
      </c>
      <c r="G142" s="52" t="str">
        <f t="shared" ca="1" si="15"/>
        <v/>
      </c>
      <c r="H142" s="52" t="str">
        <f t="shared" ca="1" si="15"/>
        <v/>
      </c>
      <c r="I142" s="52" t="str">
        <f t="shared" ca="1" si="15"/>
        <v/>
      </c>
      <c r="J142" s="52" t="str">
        <f t="shared" ca="1" si="15"/>
        <v/>
      </c>
      <c r="K142" s="52" t="str">
        <f t="shared" ca="1" si="15"/>
        <v/>
      </c>
      <c r="L142" s="52" t="str">
        <f t="shared" ca="1" si="15"/>
        <v/>
      </c>
      <c r="M142" s="52" t="str">
        <f t="shared" ca="1" si="15"/>
        <v/>
      </c>
      <c r="N142" s="52" t="str">
        <f t="shared" ca="1" si="15"/>
        <v/>
      </c>
      <c r="O142" s="52" t="str">
        <f t="shared" ca="1" si="15"/>
        <v/>
      </c>
      <c r="P142" s="52" t="str">
        <f t="shared" ca="1" si="15"/>
        <v/>
      </c>
      <c r="Q142" s="52" t="str">
        <f t="shared" ca="1" si="15"/>
        <v/>
      </c>
      <c r="R142" s="52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2" t="str">
        <f t="shared" ca="1" si="18"/>
        <v/>
      </c>
      <c r="E143" s="52" t="str">
        <f t="shared" ca="1" si="18"/>
        <v/>
      </c>
      <c r="F143" s="52" t="str">
        <f t="shared" ca="1" si="18"/>
        <v/>
      </c>
      <c r="G143" s="52" t="str">
        <f t="shared" ca="1" si="18"/>
        <v/>
      </c>
      <c r="H143" s="52" t="str">
        <f t="shared" ca="1" si="18"/>
        <v/>
      </c>
      <c r="I143" s="52" t="str">
        <f t="shared" ca="1" si="18"/>
        <v/>
      </c>
      <c r="J143" s="52" t="str">
        <f t="shared" ca="1" si="18"/>
        <v/>
      </c>
      <c r="K143" s="52" t="str">
        <f t="shared" ca="1" si="18"/>
        <v/>
      </c>
      <c r="L143" s="52" t="str">
        <f t="shared" ca="1" si="18"/>
        <v/>
      </c>
      <c r="M143" s="52" t="str">
        <f t="shared" ca="1" si="18"/>
        <v/>
      </c>
      <c r="N143" s="52" t="str">
        <f t="shared" ca="1" si="18"/>
        <v/>
      </c>
      <c r="O143" s="52" t="str">
        <f t="shared" ca="1" si="18"/>
        <v/>
      </c>
      <c r="P143" s="52" t="str">
        <f t="shared" ca="1" si="18"/>
        <v/>
      </c>
      <c r="Q143" s="52" t="str">
        <f t="shared" ca="1" si="18"/>
        <v/>
      </c>
      <c r="R143" s="52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2" t="str">
        <f t="shared" ca="1" si="18"/>
        <v/>
      </c>
      <c r="D144" s="52" t="str">
        <f t="shared" ca="1" si="18"/>
        <v/>
      </c>
      <c r="E144" s="52" t="str">
        <f t="shared" ca="1" si="18"/>
        <v/>
      </c>
      <c r="F144" s="52" t="str">
        <f t="shared" ca="1" si="18"/>
        <v/>
      </c>
      <c r="G144" s="52" t="str">
        <f t="shared" ca="1" si="18"/>
        <v/>
      </c>
      <c r="H144" s="52" t="str">
        <f t="shared" ca="1" si="18"/>
        <v/>
      </c>
      <c r="I144" s="52" t="str">
        <f t="shared" ca="1" si="18"/>
        <v/>
      </c>
      <c r="J144" s="52" t="str">
        <f t="shared" ca="1" si="18"/>
        <v/>
      </c>
      <c r="K144" s="52" t="str">
        <f t="shared" ca="1" si="18"/>
        <v/>
      </c>
      <c r="L144" s="52" t="str">
        <f t="shared" ca="1" si="18"/>
        <v/>
      </c>
      <c r="M144" s="52" t="str">
        <f t="shared" ca="1" si="18"/>
        <v/>
      </c>
      <c r="N144" s="52" t="str">
        <f t="shared" ca="1" si="18"/>
        <v/>
      </c>
      <c r="O144" s="52" t="str">
        <f t="shared" ca="1" si="18"/>
        <v/>
      </c>
      <c r="P144" s="52" t="str">
        <f t="shared" ca="1" si="18"/>
        <v/>
      </c>
      <c r="Q144" s="52" t="str">
        <f t="shared" ca="1" si="18"/>
        <v/>
      </c>
      <c r="R144" s="52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2" t="str">
        <f t="shared" ca="1" si="18"/>
        <v/>
      </c>
      <c r="D145" s="52" t="str">
        <f t="shared" ca="1" si="18"/>
        <v/>
      </c>
      <c r="E145" s="52" t="str">
        <f t="shared" ca="1" si="18"/>
        <v/>
      </c>
      <c r="F145" s="52" t="str">
        <f t="shared" ca="1" si="18"/>
        <v/>
      </c>
      <c r="G145" s="52" t="str">
        <f t="shared" ca="1" si="18"/>
        <v/>
      </c>
      <c r="H145" s="52" t="str">
        <f t="shared" ca="1" si="18"/>
        <v/>
      </c>
      <c r="I145" s="52" t="str">
        <f t="shared" ca="1" si="18"/>
        <v/>
      </c>
      <c r="J145" s="52" t="str">
        <f t="shared" ca="1" si="18"/>
        <v/>
      </c>
      <c r="K145" s="52" t="str">
        <f t="shared" ca="1" si="18"/>
        <v/>
      </c>
      <c r="L145" s="52" t="str">
        <f t="shared" ca="1" si="18"/>
        <v/>
      </c>
      <c r="M145" s="52" t="str">
        <f t="shared" ca="1" si="18"/>
        <v/>
      </c>
      <c r="N145" s="52" t="str">
        <f t="shared" ca="1" si="18"/>
        <v/>
      </c>
      <c r="O145" s="52" t="str">
        <f t="shared" ca="1" si="18"/>
        <v/>
      </c>
      <c r="P145" s="52" t="str">
        <f t="shared" ca="1" si="18"/>
        <v/>
      </c>
      <c r="Q145" s="52" t="str">
        <f t="shared" ca="1" si="18"/>
        <v/>
      </c>
      <c r="R145" s="52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2" t="str">
        <f t="shared" ca="1" si="18"/>
        <v/>
      </c>
      <c r="D146" s="52" t="str">
        <f t="shared" ca="1" si="18"/>
        <v/>
      </c>
      <c r="E146" s="52" t="str">
        <f t="shared" ca="1" si="18"/>
        <v/>
      </c>
      <c r="F146" s="52" t="str">
        <f t="shared" ca="1" si="18"/>
        <v/>
      </c>
      <c r="G146" s="52" t="str">
        <f t="shared" ca="1" si="18"/>
        <v/>
      </c>
      <c r="H146" s="52" t="str">
        <f t="shared" ca="1" si="18"/>
        <v/>
      </c>
      <c r="I146" s="52" t="str">
        <f t="shared" ca="1" si="18"/>
        <v/>
      </c>
      <c r="J146" s="52" t="str">
        <f t="shared" ca="1" si="18"/>
        <v/>
      </c>
      <c r="K146" s="52" t="str">
        <f t="shared" ca="1" si="18"/>
        <v/>
      </c>
      <c r="L146" s="52" t="str">
        <f t="shared" ca="1" si="18"/>
        <v/>
      </c>
      <c r="M146" s="52" t="str">
        <f t="shared" ca="1" si="18"/>
        <v/>
      </c>
      <c r="N146" s="52" t="str">
        <f t="shared" ca="1" si="18"/>
        <v/>
      </c>
      <c r="O146" s="52" t="str">
        <f t="shared" ca="1" si="18"/>
        <v/>
      </c>
      <c r="P146" s="52" t="str">
        <f t="shared" ca="1" si="18"/>
        <v/>
      </c>
      <c r="Q146" s="52" t="str">
        <f t="shared" ca="1" si="18"/>
        <v/>
      </c>
      <c r="R146" s="52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2" t="str">
        <f t="shared" ca="1" si="18"/>
        <v/>
      </c>
      <c r="D147" s="52" t="str">
        <f t="shared" ca="1" si="18"/>
        <v/>
      </c>
      <c r="E147" s="52" t="str">
        <f t="shared" ca="1" si="18"/>
        <v/>
      </c>
      <c r="F147" s="52" t="str">
        <f t="shared" ca="1" si="18"/>
        <v/>
      </c>
      <c r="G147" s="52" t="str">
        <f t="shared" ca="1" si="18"/>
        <v/>
      </c>
      <c r="H147" s="52" t="str">
        <f t="shared" ca="1" si="18"/>
        <v/>
      </c>
      <c r="I147" s="52" t="str">
        <f t="shared" ca="1" si="18"/>
        <v/>
      </c>
      <c r="J147" s="52" t="str">
        <f t="shared" ca="1" si="18"/>
        <v/>
      </c>
      <c r="K147" s="52" t="str">
        <f t="shared" ca="1" si="18"/>
        <v/>
      </c>
      <c r="L147" s="52" t="str">
        <f t="shared" ca="1" si="18"/>
        <v/>
      </c>
      <c r="M147" s="52" t="str">
        <f t="shared" ca="1" si="18"/>
        <v/>
      </c>
      <c r="N147" s="52" t="str">
        <f t="shared" ca="1" si="18"/>
        <v/>
      </c>
      <c r="O147" s="52" t="str">
        <f t="shared" ca="1" si="18"/>
        <v/>
      </c>
      <c r="P147" s="52" t="str">
        <f t="shared" ca="1" si="18"/>
        <v/>
      </c>
      <c r="Q147" s="52" t="str">
        <f t="shared" ca="1" si="18"/>
        <v/>
      </c>
      <c r="R147" s="52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2" t="str">
        <f t="shared" ca="1" si="18"/>
        <v/>
      </c>
      <c r="D148" s="52" t="str">
        <f t="shared" ca="1" si="18"/>
        <v/>
      </c>
      <c r="E148" s="52" t="str">
        <f t="shared" ca="1" si="18"/>
        <v/>
      </c>
      <c r="F148" s="52" t="str">
        <f t="shared" ca="1" si="18"/>
        <v/>
      </c>
      <c r="G148" s="52" t="str">
        <f t="shared" ca="1" si="18"/>
        <v/>
      </c>
      <c r="H148" s="52" t="str">
        <f t="shared" ca="1" si="18"/>
        <v/>
      </c>
      <c r="I148" s="52" t="str">
        <f t="shared" ca="1" si="18"/>
        <v/>
      </c>
      <c r="J148" s="52" t="str">
        <f t="shared" ca="1" si="18"/>
        <v/>
      </c>
      <c r="K148" s="52" t="str">
        <f t="shared" ca="1" si="18"/>
        <v/>
      </c>
      <c r="L148" s="52" t="str">
        <f t="shared" ca="1" si="18"/>
        <v/>
      </c>
      <c r="M148" s="52" t="str">
        <f t="shared" ca="1" si="18"/>
        <v/>
      </c>
      <c r="N148" s="52" t="str">
        <f t="shared" ca="1" si="18"/>
        <v/>
      </c>
      <c r="O148" s="52" t="str">
        <f t="shared" ca="1" si="18"/>
        <v/>
      </c>
      <c r="P148" s="52" t="str">
        <f t="shared" ca="1" si="18"/>
        <v/>
      </c>
      <c r="Q148" s="52" t="str">
        <f t="shared" ca="1" si="18"/>
        <v/>
      </c>
      <c r="R148" s="52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2" t="str">
        <f t="shared" ca="1" si="18"/>
        <v/>
      </c>
      <c r="D149" s="52" t="str">
        <f t="shared" ca="1" si="18"/>
        <v/>
      </c>
      <c r="E149" s="52" t="str">
        <f t="shared" ca="1" si="18"/>
        <v/>
      </c>
      <c r="F149" s="52" t="str">
        <f t="shared" ca="1" si="18"/>
        <v/>
      </c>
      <c r="G149" s="52" t="str">
        <f t="shared" ca="1" si="18"/>
        <v/>
      </c>
      <c r="H149" s="52" t="str">
        <f t="shared" ca="1" si="18"/>
        <v/>
      </c>
      <c r="I149" s="52" t="str">
        <f t="shared" ca="1" si="18"/>
        <v/>
      </c>
      <c r="J149" s="52" t="str">
        <f t="shared" ca="1" si="18"/>
        <v/>
      </c>
      <c r="K149" s="52" t="str">
        <f t="shared" ca="1" si="18"/>
        <v/>
      </c>
      <c r="L149" s="52" t="str">
        <f t="shared" ca="1" si="18"/>
        <v/>
      </c>
      <c r="M149" s="52" t="str">
        <f t="shared" ca="1" si="18"/>
        <v/>
      </c>
      <c r="N149" s="52" t="str">
        <f t="shared" ca="1" si="18"/>
        <v/>
      </c>
      <c r="O149" s="52" t="str">
        <f t="shared" ca="1" si="18"/>
        <v/>
      </c>
      <c r="P149" s="52" t="str">
        <f t="shared" ca="1" si="18"/>
        <v/>
      </c>
      <c r="Q149" s="52" t="str">
        <f t="shared" ca="1" si="18"/>
        <v/>
      </c>
      <c r="R149" s="52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2" t="str">
        <f t="shared" ca="1" si="18"/>
        <v/>
      </c>
      <c r="D150" s="52" t="str">
        <f t="shared" ca="1" si="18"/>
        <v/>
      </c>
      <c r="E150" s="52" t="str">
        <f t="shared" ca="1" si="18"/>
        <v/>
      </c>
      <c r="F150" s="52" t="str">
        <f t="shared" ca="1" si="18"/>
        <v/>
      </c>
      <c r="G150" s="52" t="str">
        <f t="shared" ca="1" si="18"/>
        <v/>
      </c>
      <c r="H150" s="52" t="str">
        <f t="shared" ca="1" si="18"/>
        <v/>
      </c>
      <c r="I150" s="52" t="str">
        <f t="shared" ca="1" si="18"/>
        <v/>
      </c>
      <c r="J150" s="52" t="str">
        <f t="shared" ca="1" si="18"/>
        <v/>
      </c>
      <c r="K150" s="52" t="str">
        <f t="shared" ca="1" si="18"/>
        <v/>
      </c>
      <c r="L150" s="52" t="str">
        <f t="shared" ca="1" si="18"/>
        <v/>
      </c>
      <c r="M150" s="52" t="str">
        <f t="shared" ca="1" si="18"/>
        <v/>
      </c>
      <c r="N150" s="52" t="str">
        <f t="shared" ca="1" si="18"/>
        <v/>
      </c>
      <c r="O150" s="52" t="str">
        <f t="shared" ca="1" si="18"/>
        <v/>
      </c>
      <c r="P150" s="52" t="str">
        <f t="shared" ca="1" si="18"/>
        <v/>
      </c>
      <c r="Q150" s="52" t="str">
        <f t="shared" ca="1" si="18"/>
        <v/>
      </c>
      <c r="R150" s="52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2" t="str">
        <f t="shared" ca="1" si="18"/>
        <v/>
      </c>
      <c r="D151" s="52" t="str">
        <f t="shared" ca="1" si="18"/>
        <v/>
      </c>
      <c r="E151" s="52" t="str">
        <f t="shared" ca="1" si="18"/>
        <v/>
      </c>
      <c r="F151" s="52" t="str">
        <f t="shared" ca="1" si="18"/>
        <v/>
      </c>
      <c r="G151" s="52" t="str">
        <f t="shared" ca="1" si="18"/>
        <v/>
      </c>
      <c r="H151" s="52" t="str">
        <f t="shared" ca="1" si="18"/>
        <v/>
      </c>
      <c r="I151" s="52" t="str">
        <f t="shared" ca="1" si="18"/>
        <v/>
      </c>
      <c r="J151" s="52" t="str">
        <f t="shared" ca="1" si="18"/>
        <v/>
      </c>
      <c r="K151" s="52" t="str">
        <f t="shared" ca="1" si="18"/>
        <v/>
      </c>
      <c r="L151" s="52" t="str">
        <f t="shared" ca="1" si="18"/>
        <v/>
      </c>
      <c r="M151" s="52" t="str">
        <f t="shared" ca="1" si="18"/>
        <v/>
      </c>
      <c r="N151" s="52" t="str">
        <f t="shared" ca="1" si="18"/>
        <v/>
      </c>
      <c r="O151" s="52" t="str">
        <f t="shared" ca="1" si="18"/>
        <v/>
      </c>
      <c r="P151" s="52" t="str">
        <f t="shared" ca="1" si="18"/>
        <v/>
      </c>
      <c r="Q151" s="52" t="str">
        <f t="shared" ca="1" si="18"/>
        <v/>
      </c>
      <c r="R151" s="52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2" t="str">
        <f t="shared" ca="1" si="18"/>
        <v/>
      </c>
      <c r="D152" s="52" t="str">
        <f t="shared" ca="1" si="18"/>
        <v/>
      </c>
      <c r="E152" s="52" t="str">
        <f t="shared" ca="1" si="18"/>
        <v/>
      </c>
      <c r="F152" s="52" t="str">
        <f t="shared" ca="1" si="18"/>
        <v/>
      </c>
      <c r="G152" s="52" t="str">
        <f t="shared" ca="1" si="18"/>
        <v/>
      </c>
      <c r="H152" s="52" t="str">
        <f t="shared" ca="1" si="18"/>
        <v/>
      </c>
      <c r="I152" s="52" t="str">
        <f t="shared" ca="1" si="18"/>
        <v/>
      </c>
      <c r="J152" s="52" t="str">
        <f t="shared" ca="1" si="18"/>
        <v/>
      </c>
      <c r="K152" s="52" t="str">
        <f t="shared" ca="1" si="18"/>
        <v/>
      </c>
      <c r="L152" s="52" t="str">
        <f t="shared" ca="1" si="18"/>
        <v/>
      </c>
      <c r="M152" s="52" t="str">
        <f t="shared" ca="1" si="18"/>
        <v/>
      </c>
      <c r="N152" s="52" t="str">
        <f t="shared" ca="1" si="18"/>
        <v/>
      </c>
      <c r="O152" s="52" t="str">
        <f t="shared" ca="1" si="18"/>
        <v/>
      </c>
      <c r="P152" s="52" t="str">
        <f t="shared" ca="1" si="18"/>
        <v/>
      </c>
      <c r="Q152" s="52" t="str">
        <f t="shared" ca="1" si="18"/>
        <v/>
      </c>
      <c r="R152" s="52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2" t="str">
        <f t="shared" ca="1" si="18"/>
        <v/>
      </c>
      <c r="D153" s="52" t="str">
        <f t="shared" ca="1" si="18"/>
        <v/>
      </c>
      <c r="E153" s="52" t="str">
        <f t="shared" ca="1" si="18"/>
        <v/>
      </c>
      <c r="F153" s="52" t="str">
        <f t="shared" ca="1" si="18"/>
        <v/>
      </c>
      <c r="G153" s="52" t="str">
        <f t="shared" ca="1" si="18"/>
        <v/>
      </c>
      <c r="H153" s="52" t="str">
        <f t="shared" ca="1" si="18"/>
        <v/>
      </c>
      <c r="I153" s="52" t="str">
        <f t="shared" ca="1" si="18"/>
        <v/>
      </c>
      <c r="J153" s="52" t="str">
        <f t="shared" ca="1" si="18"/>
        <v/>
      </c>
      <c r="K153" s="52" t="str">
        <f t="shared" ca="1" si="18"/>
        <v/>
      </c>
      <c r="L153" s="52" t="str">
        <f t="shared" ca="1" si="18"/>
        <v/>
      </c>
      <c r="M153" s="52" t="str">
        <f t="shared" ca="1" si="18"/>
        <v/>
      </c>
      <c r="N153" s="52" t="str">
        <f t="shared" ca="1" si="18"/>
        <v/>
      </c>
      <c r="O153" s="52" t="str">
        <f t="shared" ca="1" si="18"/>
        <v/>
      </c>
      <c r="P153" s="52" t="str">
        <f t="shared" ca="1" si="18"/>
        <v/>
      </c>
      <c r="Q153" s="52" t="str">
        <f t="shared" ca="1" si="18"/>
        <v/>
      </c>
      <c r="R153" s="52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2" t="str">
        <f t="shared" ca="1" si="18"/>
        <v/>
      </c>
      <c r="D154" s="52" t="str">
        <f t="shared" ca="1" si="18"/>
        <v/>
      </c>
      <c r="E154" s="52" t="str">
        <f t="shared" ca="1" si="18"/>
        <v/>
      </c>
      <c r="F154" s="52" t="str">
        <f t="shared" ca="1" si="18"/>
        <v/>
      </c>
      <c r="G154" s="52" t="str">
        <f t="shared" ca="1" si="18"/>
        <v/>
      </c>
      <c r="H154" s="52" t="str">
        <f t="shared" ca="1" si="18"/>
        <v/>
      </c>
      <c r="I154" s="52" t="str">
        <f t="shared" ca="1" si="18"/>
        <v/>
      </c>
      <c r="J154" s="52" t="str">
        <f t="shared" ca="1" si="18"/>
        <v/>
      </c>
      <c r="K154" s="52" t="str">
        <f t="shared" ca="1" si="18"/>
        <v/>
      </c>
      <c r="L154" s="52" t="str">
        <f t="shared" ca="1" si="18"/>
        <v/>
      </c>
      <c r="M154" s="52" t="str">
        <f t="shared" ca="1" si="18"/>
        <v/>
      </c>
      <c r="N154" s="52" t="str">
        <f t="shared" ca="1" si="18"/>
        <v/>
      </c>
      <c r="O154" s="52" t="str">
        <f t="shared" ca="1" si="18"/>
        <v/>
      </c>
      <c r="P154" s="52" t="str">
        <f t="shared" ca="1" si="18"/>
        <v/>
      </c>
      <c r="Q154" s="52" t="str">
        <f t="shared" ca="1" si="18"/>
        <v/>
      </c>
      <c r="R154" s="52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2" t="str">
        <f t="shared" ca="1" si="18"/>
        <v/>
      </c>
      <c r="D155" s="52" t="str">
        <f t="shared" ca="1" si="18"/>
        <v/>
      </c>
      <c r="E155" s="52" t="str">
        <f t="shared" ca="1" si="18"/>
        <v/>
      </c>
      <c r="F155" s="52" t="str">
        <f t="shared" ca="1" si="18"/>
        <v/>
      </c>
      <c r="G155" s="52" t="str">
        <f t="shared" ca="1" si="18"/>
        <v/>
      </c>
      <c r="H155" s="52" t="str">
        <f t="shared" ca="1" si="18"/>
        <v/>
      </c>
      <c r="I155" s="52" t="str">
        <f t="shared" ca="1" si="18"/>
        <v/>
      </c>
      <c r="J155" s="52" t="str">
        <f t="shared" ca="1" si="18"/>
        <v/>
      </c>
      <c r="K155" s="52" t="str">
        <f t="shared" ca="1" si="18"/>
        <v/>
      </c>
      <c r="L155" s="52" t="str">
        <f t="shared" ca="1" si="18"/>
        <v/>
      </c>
      <c r="M155" s="52" t="str">
        <f t="shared" ca="1" si="18"/>
        <v/>
      </c>
      <c r="N155" s="52" t="str">
        <f t="shared" ca="1" si="18"/>
        <v/>
      </c>
      <c r="O155" s="52" t="str">
        <f t="shared" ca="1" si="18"/>
        <v/>
      </c>
      <c r="P155" s="52" t="str">
        <f t="shared" ca="1" si="18"/>
        <v/>
      </c>
      <c r="Q155" s="52" t="str">
        <f t="shared" ca="1" si="18"/>
        <v/>
      </c>
      <c r="R155" s="52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2" t="str">
        <f t="shared" ca="1" si="18"/>
        <v/>
      </c>
      <c r="D156" s="52" t="str">
        <f t="shared" ca="1" si="18"/>
        <v/>
      </c>
      <c r="E156" s="52" t="str">
        <f t="shared" ca="1" si="18"/>
        <v/>
      </c>
      <c r="F156" s="52" t="str">
        <f t="shared" ca="1" si="18"/>
        <v/>
      </c>
      <c r="G156" s="52" t="str">
        <f t="shared" ca="1" si="18"/>
        <v/>
      </c>
      <c r="H156" s="52" t="str">
        <f t="shared" ca="1" si="18"/>
        <v/>
      </c>
      <c r="I156" s="52" t="str">
        <f t="shared" ca="1" si="18"/>
        <v/>
      </c>
      <c r="J156" s="52" t="str">
        <f t="shared" ca="1" si="18"/>
        <v/>
      </c>
      <c r="K156" s="52" t="str">
        <f t="shared" ca="1" si="18"/>
        <v/>
      </c>
      <c r="L156" s="52" t="str">
        <f t="shared" ca="1" si="18"/>
        <v/>
      </c>
      <c r="M156" s="52" t="str">
        <f t="shared" ca="1" si="18"/>
        <v/>
      </c>
      <c r="N156" s="52" t="str">
        <f t="shared" ca="1" si="18"/>
        <v/>
      </c>
      <c r="O156" s="52" t="str">
        <f t="shared" ca="1" si="18"/>
        <v/>
      </c>
      <c r="P156" s="52" t="str">
        <f t="shared" ca="1" si="18"/>
        <v/>
      </c>
      <c r="Q156" s="52" t="str">
        <f t="shared" ca="1" si="18"/>
        <v/>
      </c>
      <c r="R156" s="52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2" t="str">
        <f t="shared" ca="1" si="18"/>
        <v/>
      </c>
      <c r="D157" s="52" t="str">
        <f t="shared" ca="1" si="18"/>
        <v/>
      </c>
      <c r="E157" s="52" t="str">
        <f t="shared" ca="1" si="18"/>
        <v/>
      </c>
      <c r="F157" s="52" t="str">
        <f t="shared" ca="1" si="18"/>
        <v/>
      </c>
      <c r="G157" s="52" t="str">
        <f t="shared" ca="1" si="18"/>
        <v/>
      </c>
      <c r="H157" s="52" t="str">
        <f t="shared" ca="1" si="18"/>
        <v/>
      </c>
      <c r="I157" s="52" t="str">
        <f t="shared" ca="1" si="18"/>
        <v/>
      </c>
      <c r="J157" s="52" t="str">
        <f t="shared" ca="1" si="18"/>
        <v/>
      </c>
      <c r="K157" s="52" t="str">
        <f t="shared" ca="1" si="18"/>
        <v/>
      </c>
      <c r="L157" s="52" t="str">
        <f t="shared" ca="1" si="18"/>
        <v/>
      </c>
      <c r="M157" s="52" t="str">
        <f t="shared" ca="1" si="18"/>
        <v/>
      </c>
      <c r="N157" s="52" t="str">
        <f t="shared" ca="1" si="18"/>
        <v/>
      </c>
      <c r="O157" s="52" t="str">
        <f t="shared" ca="1" si="18"/>
        <v/>
      </c>
      <c r="P157" s="52" t="str">
        <f t="shared" ca="1" si="18"/>
        <v/>
      </c>
      <c r="Q157" s="52" t="str">
        <f t="shared" ca="1" si="18"/>
        <v/>
      </c>
      <c r="R157" s="52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2" t="str">
        <f t="shared" ca="1" si="18"/>
        <v/>
      </c>
      <c r="D158" s="52" t="str">
        <f t="shared" ca="1" si="18"/>
        <v/>
      </c>
      <c r="E158" s="52" t="str">
        <f t="shared" ca="1" si="18"/>
        <v/>
      </c>
      <c r="F158" s="52" t="str">
        <f t="shared" ca="1" si="18"/>
        <v/>
      </c>
      <c r="G158" s="52" t="str">
        <f t="shared" ca="1" si="18"/>
        <v/>
      </c>
      <c r="H158" s="52" t="str">
        <f t="shared" ca="1" si="18"/>
        <v/>
      </c>
      <c r="I158" s="52" t="str">
        <f t="shared" ca="1" si="18"/>
        <v/>
      </c>
      <c r="J158" s="52" t="str">
        <f t="shared" ca="1" si="18"/>
        <v/>
      </c>
      <c r="K158" s="52" t="str">
        <f t="shared" ca="1" si="18"/>
        <v/>
      </c>
      <c r="L158" s="52" t="str">
        <f t="shared" ca="1" si="18"/>
        <v/>
      </c>
      <c r="M158" s="52" t="str">
        <f t="shared" ca="1" si="18"/>
        <v/>
      </c>
      <c r="N158" s="52" t="str">
        <f t="shared" ca="1" si="18"/>
        <v/>
      </c>
      <c r="O158" s="52" t="str">
        <f t="shared" ca="1" si="18"/>
        <v/>
      </c>
      <c r="P158" s="52" t="str">
        <f t="shared" ca="1" si="18"/>
        <v/>
      </c>
      <c r="Q158" s="52" t="str">
        <f t="shared" ca="1" si="18"/>
        <v/>
      </c>
      <c r="R158" s="52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2" t="str">
        <f t="shared" ca="1" si="18"/>
        <v/>
      </c>
      <c r="D159" s="52" t="str">
        <f t="shared" ca="1" si="18"/>
        <v/>
      </c>
      <c r="E159" s="52" t="str">
        <f t="shared" ca="1" si="18"/>
        <v/>
      </c>
      <c r="F159" s="52" t="str">
        <f t="shared" ca="1" si="18"/>
        <v/>
      </c>
      <c r="G159" s="52" t="str">
        <f t="shared" ca="1" si="18"/>
        <v/>
      </c>
      <c r="H159" s="52" t="str">
        <f t="shared" ca="1" si="18"/>
        <v/>
      </c>
      <c r="I159" s="52" t="str">
        <f t="shared" ca="1" si="18"/>
        <v/>
      </c>
      <c r="J159" s="52" t="str">
        <f t="shared" ca="1" si="18"/>
        <v/>
      </c>
      <c r="K159" s="52" t="str">
        <f t="shared" ca="1" si="18"/>
        <v/>
      </c>
      <c r="L159" s="52" t="str">
        <f t="shared" ca="1" si="18"/>
        <v/>
      </c>
      <c r="M159" s="52" t="str">
        <f t="shared" ca="1" si="18"/>
        <v/>
      </c>
      <c r="N159" s="52" t="str">
        <f t="shared" ca="1" si="18"/>
        <v/>
      </c>
      <c r="O159" s="52" t="str">
        <f t="shared" ca="1" si="18"/>
        <v/>
      </c>
      <c r="P159" s="52" t="str">
        <f t="shared" ca="1" si="18"/>
        <v/>
      </c>
      <c r="Q159" s="52" t="str">
        <f t="shared" ca="1" si="18"/>
        <v/>
      </c>
      <c r="R159" s="52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2" t="str">
        <f t="shared" ca="1" si="19"/>
        <v/>
      </c>
      <c r="E160" s="52" t="str">
        <f t="shared" ca="1" si="19"/>
        <v/>
      </c>
      <c r="F160" s="52" t="str">
        <f t="shared" ca="1" si="19"/>
        <v/>
      </c>
      <c r="G160" s="52" t="str">
        <f t="shared" ca="1" si="19"/>
        <v/>
      </c>
      <c r="H160" s="52" t="str">
        <f t="shared" ca="1" si="19"/>
        <v/>
      </c>
      <c r="I160" s="52" t="str">
        <f t="shared" ca="1" si="19"/>
        <v/>
      </c>
      <c r="J160" s="52" t="str">
        <f t="shared" ca="1" si="19"/>
        <v/>
      </c>
      <c r="K160" s="52" t="str">
        <f t="shared" ca="1" si="19"/>
        <v/>
      </c>
      <c r="L160" s="52" t="str">
        <f t="shared" ca="1" si="19"/>
        <v/>
      </c>
      <c r="M160" s="52" t="str">
        <f t="shared" ca="1" si="19"/>
        <v/>
      </c>
      <c r="N160" s="52" t="str">
        <f t="shared" ca="1" si="19"/>
        <v/>
      </c>
      <c r="O160" s="52" t="str">
        <f t="shared" ca="1" si="19"/>
        <v/>
      </c>
      <c r="P160" s="52" t="str">
        <f t="shared" ca="1" si="19"/>
        <v/>
      </c>
      <c r="Q160" s="52" t="str">
        <f t="shared" ca="1" si="19"/>
        <v/>
      </c>
      <c r="R160" s="52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2" t="str">
        <f t="shared" ca="1" si="19"/>
        <v/>
      </c>
      <c r="D161" s="52" t="str">
        <f t="shared" ca="1" si="19"/>
        <v/>
      </c>
      <c r="E161" s="52" t="str">
        <f t="shared" ca="1" si="19"/>
        <v/>
      </c>
      <c r="F161" s="52" t="str">
        <f t="shared" ca="1" si="19"/>
        <v/>
      </c>
      <c r="G161" s="52" t="str">
        <f t="shared" ca="1" si="19"/>
        <v/>
      </c>
      <c r="H161" s="52" t="str">
        <f t="shared" ca="1" si="19"/>
        <v/>
      </c>
      <c r="I161" s="52" t="str">
        <f t="shared" ca="1" si="19"/>
        <v/>
      </c>
      <c r="J161" s="52" t="str">
        <f t="shared" ca="1" si="19"/>
        <v/>
      </c>
      <c r="K161" s="52" t="str">
        <f t="shared" ca="1" si="19"/>
        <v/>
      </c>
      <c r="L161" s="52" t="str">
        <f t="shared" ca="1" si="19"/>
        <v/>
      </c>
      <c r="M161" s="52" t="str">
        <f t="shared" ca="1" si="19"/>
        <v/>
      </c>
      <c r="N161" s="52" t="str">
        <f t="shared" ca="1" si="19"/>
        <v/>
      </c>
      <c r="O161" s="52" t="str">
        <f t="shared" ca="1" si="19"/>
        <v/>
      </c>
      <c r="P161" s="52" t="str">
        <f t="shared" ca="1" si="19"/>
        <v/>
      </c>
      <c r="Q161" s="52" t="str">
        <f t="shared" ca="1" si="19"/>
        <v/>
      </c>
      <c r="R161" s="52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2" t="str">
        <f t="shared" ca="1" si="19"/>
        <v/>
      </c>
      <c r="D162" s="52" t="str">
        <f t="shared" ca="1" si="19"/>
        <v/>
      </c>
      <c r="E162" s="52" t="str">
        <f t="shared" ca="1" si="19"/>
        <v/>
      </c>
      <c r="F162" s="52" t="str">
        <f t="shared" ca="1" si="19"/>
        <v/>
      </c>
      <c r="G162" s="52" t="str">
        <f t="shared" ca="1" si="19"/>
        <v/>
      </c>
      <c r="H162" s="52" t="str">
        <f t="shared" ca="1" si="19"/>
        <v/>
      </c>
      <c r="I162" s="52" t="str">
        <f t="shared" ca="1" si="19"/>
        <v/>
      </c>
      <c r="J162" s="52" t="str">
        <f t="shared" ca="1" si="19"/>
        <v/>
      </c>
      <c r="K162" s="52" t="str">
        <f t="shared" ca="1" si="19"/>
        <v/>
      </c>
      <c r="L162" s="52" t="str">
        <f t="shared" ca="1" si="19"/>
        <v/>
      </c>
      <c r="M162" s="52" t="str">
        <f t="shared" ca="1" si="19"/>
        <v/>
      </c>
      <c r="N162" s="52" t="str">
        <f t="shared" ca="1" si="19"/>
        <v/>
      </c>
      <c r="O162" s="52" t="str">
        <f t="shared" ca="1" si="19"/>
        <v/>
      </c>
      <c r="P162" s="52" t="str">
        <f t="shared" ca="1" si="19"/>
        <v/>
      </c>
      <c r="Q162" s="52" t="str">
        <f t="shared" ca="1" si="19"/>
        <v/>
      </c>
      <c r="R162" s="52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2" t="str">
        <f t="shared" ca="1" si="19"/>
        <v/>
      </c>
      <c r="D163" s="52" t="str">
        <f t="shared" ca="1" si="19"/>
        <v/>
      </c>
      <c r="E163" s="52" t="str">
        <f t="shared" ca="1" si="19"/>
        <v/>
      </c>
      <c r="F163" s="52" t="str">
        <f t="shared" ca="1" si="19"/>
        <v/>
      </c>
      <c r="G163" s="52" t="str">
        <f t="shared" ca="1" si="19"/>
        <v/>
      </c>
      <c r="H163" s="52" t="str">
        <f t="shared" ca="1" si="19"/>
        <v/>
      </c>
      <c r="I163" s="52" t="str">
        <f t="shared" ca="1" si="19"/>
        <v/>
      </c>
      <c r="J163" s="52" t="str">
        <f t="shared" ca="1" si="19"/>
        <v/>
      </c>
      <c r="K163" s="52" t="str">
        <f t="shared" ca="1" si="19"/>
        <v/>
      </c>
      <c r="L163" s="52" t="str">
        <f t="shared" ca="1" si="19"/>
        <v/>
      </c>
      <c r="M163" s="52" t="str">
        <f t="shared" ca="1" si="19"/>
        <v/>
      </c>
      <c r="N163" s="52" t="str">
        <f t="shared" ca="1" si="19"/>
        <v/>
      </c>
      <c r="O163" s="52" t="str">
        <f t="shared" ca="1" si="19"/>
        <v/>
      </c>
      <c r="P163" s="52" t="str">
        <f t="shared" ca="1" si="19"/>
        <v/>
      </c>
      <c r="Q163" s="52" t="str">
        <f t="shared" ca="1" si="19"/>
        <v/>
      </c>
      <c r="R163" s="52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2" t="str">
        <f t="shared" ca="1" si="19"/>
        <v/>
      </c>
      <c r="D164" s="52" t="str">
        <f t="shared" ca="1" si="19"/>
        <v/>
      </c>
      <c r="E164" s="52" t="str">
        <f t="shared" ca="1" si="19"/>
        <v/>
      </c>
      <c r="F164" s="52" t="str">
        <f t="shared" ca="1" si="19"/>
        <v/>
      </c>
      <c r="G164" s="52" t="str">
        <f t="shared" ca="1" si="19"/>
        <v/>
      </c>
      <c r="H164" s="52" t="str">
        <f t="shared" ca="1" si="19"/>
        <v/>
      </c>
      <c r="I164" s="52" t="str">
        <f t="shared" ca="1" si="19"/>
        <v/>
      </c>
      <c r="J164" s="52" t="str">
        <f t="shared" ca="1" si="19"/>
        <v/>
      </c>
      <c r="K164" s="52" t="str">
        <f t="shared" ca="1" si="19"/>
        <v/>
      </c>
      <c r="L164" s="52" t="str">
        <f t="shared" ca="1" si="19"/>
        <v/>
      </c>
      <c r="M164" s="52" t="str">
        <f t="shared" ca="1" si="19"/>
        <v/>
      </c>
      <c r="N164" s="52" t="str">
        <f t="shared" ca="1" si="19"/>
        <v/>
      </c>
      <c r="O164" s="52" t="str">
        <f t="shared" ca="1" si="19"/>
        <v/>
      </c>
      <c r="P164" s="52" t="str">
        <f t="shared" ca="1" si="19"/>
        <v/>
      </c>
      <c r="Q164" s="52" t="str">
        <f t="shared" ca="1" si="19"/>
        <v/>
      </c>
      <c r="R164" s="52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2" t="str">
        <f t="shared" ca="1" si="19"/>
        <v/>
      </c>
      <c r="D165" s="52" t="str">
        <f t="shared" ca="1" si="19"/>
        <v/>
      </c>
      <c r="E165" s="52" t="str">
        <f t="shared" ca="1" si="19"/>
        <v/>
      </c>
      <c r="F165" s="52" t="str">
        <f t="shared" ca="1" si="19"/>
        <v/>
      </c>
      <c r="G165" s="52" t="str">
        <f t="shared" ca="1" si="19"/>
        <v/>
      </c>
      <c r="H165" s="52" t="str">
        <f t="shared" ca="1" si="19"/>
        <v/>
      </c>
      <c r="I165" s="52" t="str">
        <f t="shared" ca="1" si="19"/>
        <v/>
      </c>
      <c r="J165" s="52" t="str">
        <f t="shared" ca="1" si="19"/>
        <v/>
      </c>
      <c r="K165" s="52" t="str">
        <f t="shared" ca="1" si="19"/>
        <v/>
      </c>
      <c r="L165" s="52" t="str">
        <f t="shared" ca="1" si="19"/>
        <v/>
      </c>
      <c r="M165" s="52" t="str">
        <f t="shared" ca="1" si="19"/>
        <v/>
      </c>
      <c r="N165" s="52" t="str">
        <f t="shared" ca="1" si="19"/>
        <v/>
      </c>
      <c r="O165" s="52" t="str">
        <f t="shared" ca="1" si="19"/>
        <v/>
      </c>
      <c r="P165" s="52" t="str">
        <f t="shared" ca="1" si="19"/>
        <v/>
      </c>
      <c r="Q165" s="52" t="str">
        <f t="shared" ca="1" si="19"/>
        <v/>
      </c>
      <c r="R165" s="52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2" t="str">
        <f t="shared" ca="1" si="19"/>
        <v/>
      </c>
      <c r="D166" s="52" t="str">
        <f t="shared" ca="1" si="19"/>
        <v/>
      </c>
      <c r="E166" s="52" t="str">
        <f t="shared" ca="1" si="19"/>
        <v/>
      </c>
      <c r="F166" s="52" t="str">
        <f t="shared" ca="1" si="19"/>
        <v/>
      </c>
      <c r="G166" s="52" t="str">
        <f t="shared" ca="1" si="19"/>
        <v/>
      </c>
      <c r="H166" s="52" t="str">
        <f t="shared" ca="1" si="19"/>
        <v/>
      </c>
      <c r="I166" s="52" t="str">
        <f t="shared" ca="1" si="19"/>
        <v/>
      </c>
      <c r="J166" s="52" t="str">
        <f t="shared" ca="1" si="19"/>
        <v/>
      </c>
      <c r="K166" s="52" t="str">
        <f t="shared" ca="1" si="19"/>
        <v/>
      </c>
      <c r="L166" s="52" t="str">
        <f t="shared" ca="1" si="19"/>
        <v/>
      </c>
      <c r="M166" s="52" t="str">
        <f t="shared" ca="1" si="19"/>
        <v/>
      </c>
      <c r="N166" s="52" t="str">
        <f t="shared" ca="1" si="19"/>
        <v/>
      </c>
      <c r="O166" s="52" t="str">
        <f t="shared" ca="1" si="19"/>
        <v/>
      </c>
      <c r="P166" s="52" t="str">
        <f t="shared" ca="1" si="19"/>
        <v/>
      </c>
      <c r="Q166" s="52" t="str">
        <f t="shared" ca="1" si="19"/>
        <v/>
      </c>
      <c r="R166" s="52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2" t="str">
        <f t="shared" ca="1" si="19"/>
        <v/>
      </c>
      <c r="D167" s="52" t="str">
        <f t="shared" ca="1" si="19"/>
        <v/>
      </c>
      <c r="E167" s="52" t="str">
        <f t="shared" ca="1" si="19"/>
        <v/>
      </c>
      <c r="F167" s="52" t="str">
        <f t="shared" ca="1" si="19"/>
        <v/>
      </c>
      <c r="G167" s="52" t="str">
        <f t="shared" ca="1" si="19"/>
        <v/>
      </c>
      <c r="H167" s="52" t="str">
        <f t="shared" ca="1" si="19"/>
        <v/>
      </c>
      <c r="I167" s="52" t="str">
        <f t="shared" ca="1" si="19"/>
        <v/>
      </c>
      <c r="J167" s="52" t="str">
        <f t="shared" ca="1" si="19"/>
        <v/>
      </c>
      <c r="K167" s="52" t="str">
        <f t="shared" ca="1" si="19"/>
        <v/>
      </c>
      <c r="L167" s="52" t="str">
        <f t="shared" ca="1" si="19"/>
        <v/>
      </c>
      <c r="M167" s="52" t="str">
        <f t="shared" ca="1" si="19"/>
        <v/>
      </c>
      <c r="N167" s="52" t="str">
        <f t="shared" ca="1" si="19"/>
        <v/>
      </c>
      <c r="O167" s="52" t="str">
        <f t="shared" ca="1" si="19"/>
        <v/>
      </c>
      <c r="P167" s="52" t="str">
        <f t="shared" ca="1" si="19"/>
        <v/>
      </c>
      <c r="Q167" s="52" t="str">
        <f t="shared" ca="1" si="19"/>
        <v/>
      </c>
      <c r="R167" s="52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2" t="str">
        <f t="shared" ca="1" si="19"/>
        <v/>
      </c>
      <c r="D168" s="52" t="str">
        <f t="shared" ca="1" si="19"/>
        <v/>
      </c>
      <c r="E168" s="52" t="str">
        <f t="shared" ca="1" si="19"/>
        <v/>
      </c>
      <c r="F168" s="52" t="str">
        <f t="shared" ca="1" si="19"/>
        <v/>
      </c>
      <c r="G168" s="52" t="str">
        <f t="shared" ca="1" si="19"/>
        <v/>
      </c>
      <c r="H168" s="52" t="str">
        <f t="shared" ca="1" si="19"/>
        <v/>
      </c>
      <c r="I168" s="52" t="str">
        <f t="shared" ca="1" si="19"/>
        <v/>
      </c>
      <c r="J168" s="52" t="str">
        <f t="shared" ca="1" si="19"/>
        <v/>
      </c>
      <c r="K168" s="52" t="str">
        <f t="shared" ca="1" si="19"/>
        <v/>
      </c>
      <c r="L168" s="52" t="str">
        <f t="shared" ca="1" si="19"/>
        <v/>
      </c>
      <c r="M168" s="52" t="str">
        <f t="shared" ca="1" si="19"/>
        <v/>
      </c>
      <c r="N168" s="52" t="str">
        <f t="shared" ca="1" si="19"/>
        <v/>
      </c>
      <c r="O168" s="52" t="str">
        <f t="shared" ca="1" si="19"/>
        <v/>
      </c>
      <c r="P168" s="52" t="str">
        <f t="shared" ca="1" si="19"/>
        <v/>
      </c>
      <c r="Q168" s="52" t="str">
        <f t="shared" ca="1" si="19"/>
        <v/>
      </c>
      <c r="R168" s="52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2" t="str">
        <f t="shared" ca="1" si="19"/>
        <v/>
      </c>
      <c r="D169" s="52" t="str">
        <f t="shared" ca="1" si="19"/>
        <v/>
      </c>
      <c r="E169" s="52" t="str">
        <f t="shared" ca="1" si="19"/>
        <v/>
      </c>
      <c r="F169" s="52" t="str">
        <f t="shared" ca="1" si="19"/>
        <v/>
      </c>
      <c r="G169" s="52" t="str">
        <f t="shared" ca="1" si="19"/>
        <v/>
      </c>
      <c r="H169" s="52" t="str">
        <f t="shared" ca="1" si="19"/>
        <v/>
      </c>
      <c r="I169" s="52" t="str">
        <f t="shared" ca="1" si="19"/>
        <v/>
      </c>
      <c r="J169" s="52" t="str">
        <f t="shared" ca="1" si="19"/>
        <v/>
      </c>
      <c r="K169" s="52" t="str">
        <f t="shared" ca="1" si="19"/>
        <v/>
      </c>
      <c r="L169" s="52" t="str">
        <f t="shared" ca="1" si="19"/>
        <v/>
      </c>
      <c r="M169" s="52" t="str">
        <f t="shared" ca="1" si="19"/>
        <v/>
      </c>
      <c r="N169" s="52" t="str">
        <f t="shared" ca="1" si="19"/>
        <v/>
      </c>
      <c r="O169" s="52" t="str">
        <f t="shared" ca="1" si="19"/>
        <v/>
      </c>
      <c r="P169" s="52" t="str">
        <f t="shared" ca="1" si="19"/>
        <v/>
      </c>
      <c r="Q169" s="52" t="str">
        <f t="shared" ca="1" si="19"/>
        <v/>
      </c>
      <c r="R169" s="52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2" t="str">
        <f t="shared" ca="1" si="19"/>
        <v/>
      </c>
      <c r="D170" s="52" t="str">
        <f t="shared" ca="1" si="19"/>
        <v/>
      </c>
      <c r="E170" s="52" t="str">
        <f t="shared" ca="1" si="19"/>
        <v/>
      </c>
      <c r="F170" s="52" t="str">
        <f t="shared" ca="1" si="19"/>
        <v/>
      </c>
      <c r="G170" s="52" t="str">
        <f t="shared" ca="1" si="19"/>
        <v/>
      </c>
      <c r="H170" s="52" t="str">
        <f t="shared" ca="1" si="19"/>
        <v/>
      </c>
      <c r="I170" s="52" t="str">
        <f t="shared" ca="1" si="19"/>
        <v/>
      </c>
      <c r="J170" s="52" t="str">
        <f t="shared" ca="1" si="19"/>
        <v/>
      </c>
      <c r="K170" s="52" t="str">
        <f t="shared" ca="1" si="19"/>
        <v/>
      </c>
      <c r="L170" s="52" t="str">
        <f t="shared" ca="1" si="19"/>
        <v/>
      </c>
      <c r="M170" s="52" t="str">
        <f t="shared" ca="1" si="19"/>
        <v/>
      </c>
      <c r="N170" s="52" t="str">
        <f t="shared" ca="1" si="19"/>
        <v/>
      </c>
      <c r="O170" s="52" t="str">
        <f t="shared" ca="1" si="19"/>
        <v/>
      </c>
      <c r="P170" s="52" t="str">
        <f t="shared" ca="1" si="19"/>
        <v/>
      </c>
      <c r="Q170" s="52" t="str">
        <f t="shared" ca="1" si="19"/>
        <v/>
      </c>
      <c r="R170" s="52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2" t="str">
        <f t="shared" ca="1" si="19"/>
        <v/>
      </c>
      <c r="D171" s="52" t="str">
        <f t="shared" ca="1" si="19"/>
        <v/>
      </c>
      <c r="E171" s="52" t="str">
        <f t="shared" ca="1" si="19"/>
        <v/>
      </c>
      <c r="F171" s="52" t="str">
        <f t="shared" ca="1" si="19"/>
        <v/>
      </c>
      <c r="G171" s="52" t="str">
        <f t="shared" ca="1" si="19"/>
        <v/>
      </c>
      <c r="H171" s="52" t="str">
        <f t="shared" ca="1" si="19"/>
        <v/>
      </c>
      <c r="I171" s="52" t="str">
        <f t="shared" ca="1" si="19"/>
        <v/>
      </c>
      <c r="J171" s="52" t="str">
        <f t="shared" ca="1" si="19"/>
        <v/>
      </c>
      <c r="K171" s="52" t="str">
        <f t="shared" ca="1" si="19"/>
        <v/>
      </c>
      <c r="L171" s="52" t="str">
        <f t="shared" ca="1" si="19"/>
        <v/>
      </c>
      <c r="M171" s="52" t="str">
        <f t="shared" ca="1" si="19"/>
        <v/>
      </c>
      <c r="N171" s="52" t="str">
        <f t="shared" ca="1" si="19"/>
        <v/>
      </c>
      <c r="O171" s="52" t="str">
        <f t="shared" ca="1" si="19"/>
        <v/>
      </c>
      <c r="P171" s="52" t="str">
        <f t="shared" ca="1" si="19"/>
        <v/>
      </c>
      <c r="Q171" s="52" t="str">
        <f t="shared" ca="1" si="19"/>
        <v/>
      </c>
      <c r="R171" s="52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2" t="str">
        <f t="shared" ca="1" si="19"/>
        <v/>
      </c>
      <c r="D172" s="52" t="str">
        <f t="shared" ca="1" si="19"/>
        <v/>
      </c>
      <c r="E172" s="52" t="str">
        <f t="shared" ca="1" si="19"/>
        <v/>
      </c>
      <c r="F172" s="52" t="str">
        <f t="shared" ca="1" si="19"/>
        <v/>
      </c>
      <c r="G172" s="52" t="str">
        <f t="shared" ca="1" si="19"/>
        <v/>
      </c>
      <c r="H172" s="52" t="str">
        <f t="shared" ca="1" si="19"/>
        <v/>
      </c>
      <c r="I172" s="52" t="str">
        <f t="shared" ca="1" si="19"/>
        <v/>
      </c>
      <c r="J172" s="52" t="str">
        <f t="shared" ca="1" si="19"/>
        <v/>
      </c>
      <c r="K172" s="52" t="str">
        <f t="shared" ca="1" si="19"/>
        <v/>
      </c>
      <c r="L172" s="52" t="str">
        <f t="shared" ca="1" si="19"/>
        <v/>
      </c>
      <c r="M172" s="52" t="str">
        <f t="shared" ca="1" si="19"/>
        <v/>
      </c>
      <c r="N172" s="52" t="str">
        <f t="shared" ca="1" si="19"/>
        <v/>
      </c>
      <c r="O172" s="52" t="str">
        <f t="shared" ca="1" si="19"/>
        <v/>
      </c>
      <c r="P172" s="52" t="str">
        <f t="shared" ca="1" si="19"/>
        <v/>
      </c>
      <c r="Q172" s="52" t="str">
        <f t="shared" ca="1" si="19"/>
        <v/>
      </c>
      <c r="R172" s="52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2" t="str">
        <f t="shared" ca="1" si="19"/>
        <v/>
      </c>
      <c r="D173" s="52" t="str">
        <f t="shared" ca="1" si="19"/>
        <v/>
      </c>
      <c r="E173" s="52" t="str">
        <f t="shared" ca="1" si="19"/>
        <v/>
      </c>
      <c r="F173" s="52" t="str">
        <f t="shared" ca="1" si="19"/>
        <v/>
      </c>
      <c r="G173" s="52" t="str">
        <f t="shared" ca="1" si="19"/>
        <v/>
      </c>
      <c r="H173" s="52" t="str">
        <f t="shared" ca="1" si="19"/>
        <v/>
      </c>
      <c r="I173" s="52" t="str">
        <f t="shared" ca="1" si="19"/>
        <v/>
      </c>
      <c r="J173" s="52" t="str">
        <f t="shared" ca="1" si="19"/>
        <v/>
      </c>
      <c r="K173" s="52" t="str">
        <f t="shared" ca="1" si="19"/>
        <v/>
      </c>
      <c r="L173" s="52" t="str">
        <f t="shared" ca="1" si="19"/>
        <v/>
      </c>
      <c r="M173" s="52" t="str">
        <f t="shared" ca="1" si="19"/>
        <v/>
      </c>
      <c r="N173" s="52" t="str">
        <f t="shared" ca="1" si="19"/>
        <v/>
      </c>
      <c r="O173" s="52" t="str">
        <f t="shared" ca="1" si="19"/>
        <v/>
      </c>
      <c r="P173" s="52" t="str">
        <f t="shared" ca="1" si="19"/>
        <v/>
      </c>
      <c r="Q173" s="52" t="str">
        <f t="shared" ca="1" si="19"/>
        <v/>
      </c>
      <c r="R173" s="52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2" t="str">
        <f t="shared" ca="1" si="19"/>
        <v/>
      </c>
      <c r="D174" s="52" t="str">
        <f t="shared" ca="1" si="19"/>
        <v/>
      </c>
      <c r="E174" s="52" t="str">
        <f t="shared" ca="1" si="19"/>
        <v/>
      </c>
      <c r="F174" s="52" t="str">
        <f t="shared" ca="1" si="19"/>
        <v/>
      </c>
      <c r="G174" s="52" t="str">
        <f t="shared" ca="1" si="19"/>
        <v/>
      </c>
      <c r="H174" s="52" t="str">
        <f t="shared" ca="1" si="19"/>
        <v/>
      </c>
      <c r="I174" s="52" t="str">
        <f t="shared" ca="1" si="19"/>
        <v/>
      </c>
      <c r="J174" s="52" t="str">
        <f t="shared" ca="1" si="19"/>
        <v/>
      </c>
      <c r="K174" s="52" t="str">
        <f t="shared" ca="1" si="19"/>
        <v/>
      </c>
      <c r="L174" s="52" t="str">
        <f t="shared" ca="1" si="19"/>
        <v/>
      </c>
      <c r="M174" s="52" t="str">
        <f t="shared" ca="1" si="19"/>
        <v/>
      </c>
      <c r="N174" s="52" t="str">
        <f t="shared" ca="1" si="19"/>
        <v/>
      </c>
      <c r="O174" s="52" t="str">
        <f t="shared" ca="1" si="19"/>
        <v/>
      </c>
      <c r="P174" s="52" t="str">
        <f t="shared" ca="1" si="19"/>
        <v/>
      </c>
      <c r="Q174" s="52" t="str">
        <f t="shared" ca="1" si="19"/>
        <v/>
      </c>
      <c r="R174" s="52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2" t="str">
        <f t="shared" ca="1" si="19"/>
        <v/>
      </c>
      <c r="D175" s="52" t="str">
        <f t="shared" ca="1" si="19"/>
        <v/>
      </c>
      <c r="E175" s="52" t="str">
        <f t="shared" ca="1" si="19"/>
        <v/>
      </c>
      <c r="F175" s="52" t="str">
        <f t="shared" ca="1" si="19"/>
        <v/>
      </c>
      <c r="G175" s="52" t="str">
        <f t="shared" ca="1" si="19"/>
        <v/>
      </c>
      <c r="H175" s="52" t="str">
        <f t="shared" ca="1" si="19"/>
        <v/>
      </c>
      <c r="I175" s="52" t="str">
        <f t="shared" ca="1" si="19"/>
        <v/>
      </c>
      <c r="J175" s="52" t="str">
        <f t="shared" ca="1" si="19"/>
        <v/>
      </c>
      <c r="K175" s="52" t="str">
        <f t="shared" ca="1" si="19"/>
        <v/>
      </c>
      <c r="L175" s="52" t="str">
        <f t="shared" ca="1" si="19"/>
        <v/>
      </c>
      <c r="M175" s="52" t="str">
        <f t="shared" ca="1" si="19"/>
        <v/>
      </c>
      <c r="N175" s="52" t="str">
        <f t="shared" ca="1" si="19"/>
        <v/>
      </c>
      <c r="O175" s="52" t="str">
        <f t="shared" ca="1" si="19"/>
        <v/>
      </c>
      <c r="P175" s="52" t="str">
        <f t="shared" ca="1" si="19"/>
        <v/>
      </c>
      <c r="Q175" s="52" t="str">
        <f t="shared" ca="1" si="19"/>
        <v/>
      </c>
      <c r="R175" s="52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2" t="str">
        <f t="shared" ca="1" si="19"/>
        <v/>
      </c>
      <c r="D176" s="52" t="str">
        <f t="shared" ca="1" si="19"/>
        <v/>
      </c>
      <c r="E176" s="52" t="str">
        <f t="shared" ca="1" si="19"/>
        <v/>
      </c>
      <c r="F176" s="52" t="str">
        <f t="shared" ca="1" si="19"/>
        <v/>
      </c>
      <c r="G176" s="52" t="str">
        <f t="shared" ca="1" si="19"/>
        <v/>
      </c>
      <c r="H176" s="52" t="str">
        <f t="shared" ca="1" si="19"/>
        <v/>
      </c>
      <c r="I176" s="52" t="str">
        <f t="shared" ca="1" si="19"/>
        <v/>
      </c>
      <c r="J176" s="52" t="str">
        <f t="shared" ca="1" si="19"/>
        <v/>
      </c>
      <c r="K176" s="52" t="str">
        <f t="shared" ca="1" si="19"/>
        <v/>
      </c>
      <c r="L176" s="52" t="str">
        <f t="shared" ca="1" si="19"/>
        <v/>
      </c>
      <c r="M176" s="52" t="str">
        <f t="shared" ca="1" si="19"/>
        <v/>
      </c>
      <c r="N176" s="52" t="str">
        <f t="shared" ca="1" si="19"/>
        <v/>
      </c>
      <c r="O176" s="52" t="str">
        <f t="shared" ca="1" si="19"/>
        <v/>
      </c>
      <c r="P176" s="52" t="str">
        <f t="shared" ca="1" si="19"/>
        <v/>
      </c>
      <c r="Q176" s="52" t="str">
        <f t="shared" ca="1" si="19"/>
        <v/>
      </c>
      <c r="R176" s="52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2" t="str">
        <f t="shared" ca="1" si="20"/>
        <v/>
      </c>
      <c r="E177" s="52" t="str">
        <f t="shared" ca="1" si="20"/>
        <v/>
      </c>
      <c r="F177" s="52" t="str">
        <f t="shared" ca="1" si="20"/>
        <v/>
      </c>
      <c r="G177" s="52" t="str">
        <f t="shared" ca="1" si="20"/>
        <v/>
      </c>
      <c r="H177" s="52" t="str">
        <f t="shared" ca="1" si="20"/>
        <v/>
      </c>
      <c r="I177" s="52" t="str">
        <f t="shared" ca="1" si="20"/>
        <v/>
      </c>
      <c r="J177" s="52" t="str">
        <f t="shared" ca="1" si="20"/>
        <v/>
      </c>
      <c r="K177" s="52" t="str">
        <f t="shared" ca="1" si="20"/>
        <v/>
      </c>
      <c r="L177" s="52" t="str">
        <f t="shared" ca="1" si="20"/>
        <v/>
      </c>
      <c r="M177" s="52" t="str">
        <f t="shared" ca="1" si="20"/>
        <v/>
      </c>
      <c r="N177" s="52" t="str">
        <f t="shared" ca="1" si="20"/>
        <v/>
      </c>
      <c r="O177" s="52" t="str">
        <f t="shared" ca="1" si="20"/>
        <v/>
      </c>
      <c r="P177" s="52" t="str">
        <f t="shared" ca="1" si="20"/>
        <v/>
      </c>
      <c r="Q177" s="52" t="str">
        <f t="shared" ca="1" si="20"/>
        <v/>
      </c>
      <c r="R177" s="52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2" t="str">
        <f t="shared" ca="1" si="20"/>
        <v/>
      </c>
      <c r="D178" s="52" t="str">
        <f t="shared" ca="1" si="20"/>
        <v/>
      </c>
      <c r="E178" s="52" t="str">
        <f t="shared" ca="1" si="20"/>
        <v/>
      </c>
      <c r="F178" s="52" t="str">
        <f t="shared" ca="1" si="20"/>
        <v/>
      </c>
      <c r="G178" s="52" t="str">
        <f t="shared" ca="1" si="20"/>
        <v/>
      </c>
      <c r="H178" s="52" t="str">
        <f t="shared" ca="1" si="20"/>
        <v/>
      </c>
      <c r="I178" s="52" t="str">
        <f t="shared" ca="1" si="20"/>
        <v/>
      </c>
      <c r="J178" s="52" t="str">
        <f t="shared" ca="1" si="20"/>
        <v/>
      </c>
      <c r="K178" s="52" t="str">
        <f t="shared" ca="1" si="20"/>
        <v/>
      </c>
      <c r="L178" s="52" t="str">
        <f t="shared" ca="1" si="20"/>
        <v/>
      </c>
      <c r="M178" s="52" t="str">
        <f t="shared" ca="1" si="20"/>
        <v/>
      </c>
      <c r="N178" s="52" t="str">
        <f t="shared" ca="1" si="20"/>
        <v/>
      </c>
      <c r="O178" s="52" t="str">
        <f t="shared" ca="1" si="20"/>
        <v/>
      </c>
      <c r="P178" s="52" t="str">
        <f t="shared" ca="1" si="20"/>
        <v/>
      </c>
      <c r="Q178" s="52" t="str">
        <f t="shared" ca="1" si="20"/>
        <v/>
      </c>
      <c r="R178" s="52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2" t="str">
        <f t="shared" ca="1" si="20"/>
        <v/>
      </c>
      <c r="D179" s="52" t="str">
        <f t="shared" ca="1" si="20"/>
        <v/>
      </c>
      <c r="E179" s="52" t="str">
        <f t="shared" ca="1" si="20"/>
        <v/>
      </c>
      <c r="F179" s="52" t="str">
        <f t="shared" ca="1" si="20"/>
        <v/>
      </c>
      <c r="G179" s="52" t="str">
        <f t="shared" ca="1" si="20"/>
        <v/>
      </c>
      <c r="H179" s="52" t="str">
        <f t="shared" ca="1" si="20"/>
        <v/>
      </c>
      <c r="I179" s="52" t="str">
        <f t="shared" ca="1" si="20"/>
        <v/>
      </c>
      <c r="J179" s="52" t="str">
        <f t="shared" ca="1" si="20"/>
        <v/>
      </c>
      <c r="K179" s="52" t="str">
        <f t="shared" ca="1" si="20"/>
        <v/>
      </c>
      <c r="L179" s="52" t="str">
        <f t="shared" ca="1" si="20"/>
        <v/>
      </c>
      <c r="M179" s="52" t="str">
        <f t="shared" ca="1" si="20"/>
        <v/>
      </c>
      <c r="N179" s="52" t="str">
        <f t="shared" ca="1" si="20"/>
        <v/>
      </c>
      <c r="O179" s="52" t="str">
        <f t="shared" ca="1" si="20"/>
        <v/>
      </c>
      <c r="P179" s="52" t="str">
        <f t="shared" ca="1" si="20"/>
        <v/>
      </c>
      <c r="Q179" s="52" t="str">
        <f t="shared" ca="1" si="20"/>
        <v/>
      </c>
      <c r="R179" s="52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2" t="str">
        <f t="shared" ca="1" si="20"/>
        <v/>
      </c>
      <c r="D180" s="52" t="str">
        <f t="shared" ca="1" si="20"/>
        <v/>
      </c>
      <c r="E180" s="52" t="str">
        <f t="shared" ca="1" si="20"/>
        <v/>
      </c>
      <c r="F180" s="52" t="str">
        <f t="shared" ca="1" si="20"/>
        <v/>
      </c>
      <c r="G180" s="52" t="str">
        <f t="shared" ca="1" si="20"/>
        <v/>
      </c>
      <c r="H180" s="52" t="str">
        <f t="shared" ca="1" si="20"/>
        <v/>
      </c>
      <c r="I180" s="52" t="str">
        <f t="shared" ca="1" si="20"/>
        <v/>
      </c>
      <c r="J180" s="52" t="str">
        <f t="shared" ca="1" si="20"/>
        <v/>
      </c>
      <c r="K180" s="52" t="str">
        <f t="shared" ca="1" si="20"/>
        <v/>
      </c>
      <c r="L180" s="52" t="str">
        <f t="shared" ca="1" si="20"/>
        <v/>
      </c>
      <c r="M180" s="52" t="str">
        <f t="shared" ca="1" si="20"/>
        <v/>
      </c>
      <c r="N180" s="52" t="str">
        <f t="shared" ca="1" si="20"/>
        <v/>
      </c>
      <c r="O180" s="52" t="str">
        <f t="shared" ca="1" si="20"/>
        <v/>
      </c>
      <c r="P180" s="52" t="str">
        <f t="shared" ca="1" si="20"/>
        <v/>
      </c>
      <c r="Q180" s="52" t="str">
        <f t="shared" ca="1" si="20"/>
        <v/>
      </c>
      <c r="R180" s="52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2" t="str">
        <f t="shared" ca="1" si="20"/>
        <v/>
      </c>
      <c r="D181" s="52" t="str">
        <f t="shared" ca="1" si="20"/>
        <v/>
      </c>
      <c r="E181" s="52" t="str">
        <f t="shared" ca="1" si="20"/>
        <v/>
      </c>
      <c r="F181" s="52" t="str">
        <f t="shared" ca="1" si="20"/>
        <v/>
      </c>
      <c r="G181" s="52" t="str">
        <f t="shared" ca="1" si="20"/>
        <v/>
      </c>
      <c r="H181" s="52" t="str">
        <f t="shared" ca="1" si="20"/>
        <v/>
      </c>
      <c r="I181" s="52" t="str">
        <f t="shared" ca="1" si="20"/>
        <v/>
      </c>
      <c r="J181" s="52" t="str">
        <f t="shared" ca="1" si="20"/>
        <v/>
      </c>
      <c r="K181" s="52" t="str">
        <f t="shared" ca="1" si="20"/>
        <v/>
      </c>
      <c r="L181" s="52" t="str">
        <f t="shared" ca="1" si="20"/>
        <v/>
      </c>
      <c r="M181" s="52" t="str">
        <f t="shared" ca="1" si="20"/>
        <v/>
      </c>
      <c r="N181" s="52" t="str">
        <f t="shared" ca="1" si="20"/>
        <v/>
      </c>
      <c r="O181" s="52" t="str">
        <f t="shared" ca="1" si="20"/>
        <v/>
      </c>
      <c r="P181" s="52" t="str">
        <f t="shared" ca="1" si="20"/>
        <v/>
      </c>
      <c r="Q181" s="52" t="str">
        <f t="shared" ca="1" si="20"/>
        <v/>
      </c>
      <c r="R181" s="52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2" t="str">
        <f t="shared" ca="1" si="20"/>
        <v/>
      </c>
      <c r="D182" s="52" t="str">
        <f t="shared" ca="1" si="20"/>
        <v/>
      </c>
      <c r="E182" s="52" t="str">
        <f t="shared" ca="1" si="20"/>
        <v/>
      </c>
      <c r="F182" s="52" t="str">
        <f t="shared" ca="1" si="20"/>
        <v/>
      </c>
      <c r="G182" s="52" t="str">
        <f t="shared" ca="1" si="20"/>
        <v/>
      </c>
      <c r="H182" s="52" t="str">
        <f t="shared" ca="1" si="20"/>
        <v/>
      </c>
      <c r="I182" s="52" t="str">
        <f t="shared" ca="1" si="20"/>
        <v/>
      </c>
      <c r="J182" s="52" t="str">
        <f t="shared" ca="1" si="20"/>
        <v/>
      </c>
      <c r="K182" s="52" t="str">
        <f t="shared" ca="1" si="20"/>
        <v/>
      </c>
      <c r="L182" s="52" t="str">
        <f t="shared" ca="1" si="20"/>
        <v/>
      </c>
      <c r="M182" s="52" t="str">
        <f t="shared" ca="1" si="20"/>
        <v/>
      </c>
      <c r="N182" s="52" t="str">
        <f t="shared" ca="1" si="20"/>
        <v/>
      </c>
      <c r="O182" s="52" t="str">
        <f t="shared" ca="1" si="20"/>
        <v/>
      </c>
      <c r="P182" s="52" t="str">
        <f t="shared" ca="1" si="20"/>
        <v/>
      </c>
      <c r="Q182" s="52" t="str">
        <f t="shared" ca="1" si="20"/>
        <v/>
      </c>
      <c r="R182" s="52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2" t="str">
        <f t="shared" ca="1" si="20"/>
        <v/>
      </c>
      <c r="D183" s="52" t="str">
        <f t="shared" ca="1" si="20"/>
        <v/>
      </c>
      <c r="E183" s="52" t="str">
        <f t="shared" ca="1" si="20"/>
        <v/>
      </c>
      <c r="F183" s="52" t="str">
        <f t="shared" ca="1" si="20"/>
        <v/>
      </c>
      <c r="G183" s="52" t="str">
        <f t="shared" ca="1" si="20"/>
        <v/>
      </c>
      <c r="H183" s="52" t="str">
        <f t="shared" ca="1" si="20"/>
        <v/>
      </c>
      <c r="I183" s="52" t="str">
        <f t="shared" ca="1" si="20"/>
        <v/>
      </c>
      <c r="J183" s="52" t="str">
        <f t="shared" ca="1" si="20"/>
        <v/>
      </c>
      <c r="K183" s="52" t="str">
        <f t="shared" ca="1" si="20"/>
        <v/>
      </c>
      <c r="L183" s="52" t="str">
        <f t="shared" ca="1" si="20"/>
        <v/>
      </c>
      <c r="M183" s="52" t="str">
        <f t="shared" ca="1" si="20"/>
        <v/>
      </c>
      <c r="N183" s="52" t="str">
        <f t="shared" ca="1" si="20"/>
        <v/>
      </c>
      <c r="O183" s="52" t="str">
        <f t="shared" ca="1" si="20"/>
        <v/>
      </c>
      <c r="P183" s="52" t="str">
        <f t="shared" ca="1" si="20"/>
        <v/>
      </c>
      <c r="Q183" s="52" t="str">
        <f t="shared" ca="1" si="20"/>
        <v/>
      </c>
      <c r="R183" s="52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2" t="str">
        <f t="shared" ca="1" si="20"/>
        <v/>
      </c>
      <c r="D184" s="52" t="str">
        <f t="shared" ca="1" si="20"/>
        <v/>
      </c>
      <c r="E184" s="52" t="str">
        <f t="shared" ca="1" si="20"/>
        <v/>
      </c>
      <c r="F184" s="52" t="str">
        <f t="shared" ca="1" si="20"/>
        <v/>
      </c>
      <c r="G184" s="52" t="str">
        <f t="shared" ca="1" si="20"/>
        <v/>
      </c>
      <c r="H184" s="52" t="str">
        <f t="shared" ca="1" si="20"/>
        <v/>
      </c>
      <c r="I184" s="52" t="str">
        <f t="shared" ca="1" si="20"/>
        <v/>
      </c>
      <c r="J184" s="52" t="str">
        <f t="shared" ca="1" si="20"/>
        <v/>
      </c>
      <c r="K184" s="52" t="str">
        <f t="shared" ca="1" si="20"/>
        <v/>
      </c>
      <c r="L184" s="52" t="str">
        <f t="shared" ca="1" si="20"/>
        <v/>
      </c>
      <c r="M184" s="52" t="str">
        <f t="shared" ca="1" si="20"/>
        <v/>
      </c>
      <c r="N184" s="52" t="str">
        <f t="shared" ca="1" si="20"/>
        <v/>
      </c>
      <c r="O184" s="52" t="str">
        <f t="shared" ca="1" si="20"/>
        <v/>
      </c>
      <c r="P184" s="52" t="str">
        <f t="shared" ca="1" si="20"/>
        <v/>
      </c>
      <c r="Q184" s="52" t="str">
        <f t="shared" ca="1" si="20"/>
        <v/>
      </c>
      <c r="R184" s="52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2" t="str">
        <f t="shared" ca="1" si="20"/>
        <v/>
      </c>
      <c r="D185" s="52" t="str">
        <f t="shared" ca="1" si="20"/>
        <v/>
      </c>
      <c r="E185" s="52" t="str">
        <f t="shared" ca="1" si="20"/>
        <v/>
      </c>
      <c r="F185" s="52" t="str">
        <f t="shared" ca="1" si="20"/>
        <v/>
      </c>
      <c r="G185" s="52" t="str">
        <f t="shared" ca="1" si="20"/>
        <v/>
      </c>
      <c r="H185" s="52" t="str">
        <f t="shared" ca="1" si="20"/>
        <v/>
      </c>
      <c r="I185" s="52" t="str">
        <f t="shared" ca="1" si="20"/>
        <v/>
      </c>
      <c r="J185" s="52" t="str">
        <f t="shared" ca="1" si="20"/>
        <v/>
      </c>
      <c r="K185" s="52" t="str">
        <f t="shared" ca="1" si="20"/>
        <v/>
      </c>
      <c r="L185" s="52" t="str">
        <f t="shared" ca="1" si="20"/>
        <v/>
      </c>
      <c r="M185" s="52" t="str">
        <f t="shared" ca="1" si="20"/>
        <v/>
      </c>
      <c r="N185" s="52" t="str">
        <f t="shared" ca="1" si="20"/>
        <v/>
      </c>
      <c r="O185" s="52" t="str">
        <f t="shared" ca="1" si="20"/>
        <v/>
      </c>
      <c r="P185" s="52" t="str">
        <f t="shared" ca="1" si="20"/>
        <v/>
      </c>
      <c r="Q185" s="52" t="str">
        <f t="shared" ca="1" si="20"/>
        <v/>
      </c>
      <c r="R185" s="52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2" t="str">
        <f t="shared" ca="1" si="20"/>
        <v/>
      </c>
      <c r="D186" s="52" t="str">
        <f t="shared" ca="1" si="20"/>
        <v/>
      </c>
      <c r="E186" s="52" t="str">
        <f t="shared" ca="1" si="20"/>
        <v/>
      </c>
      <c r="F186" s="52" t="str">
        <f t="shared" ca="1" si="20"/>
        <v/>
      </c>
      <c r="G186" s="52" t="str">
        <f t="shared" ca="1" si="20"/>
        <v/>
      </c>
      <c r="H186" s="52" t="str">
        <f t="shared" ca="1" si="20"/>
        <v/>
      </c>
      <c r="I186" s="52" t="str">
        <f t="shared" ca="1" si="20"/>
        <v/>
      </c>
      <c r="J186" s="52" t="str">
        <f t="shared" ca="1" si="20"/>
        <v/>
      </c>
      <c r="K186" s="52" t="str">
        <f t="shared" ca="1" si="20"/>
        <v/>
      </c>
      <c r="L186" s="52" t="str">
        <f t="shared" ca="1" si="20"/>
        <v/>
      </c>
      <c r="M186" s="52" t="str">
        <f t="shared" ca="1" si="20"/>
        <v/>
      </c>
      <c r="N186" s="52" t="str">
        <f t="shared" ca="1" si="20"/>
        <v/>
      </c>
      <c r="O186" s="52" t="str">
        <f t="shared" ca="1" si="20"/>
        <v/>
      </c>
      <c r="P186" s="52" t="str">
        <f t="shared" ca="1" si="20"/>
        <v/>
      </c>
      <c r="Q186" s="52" t="str">
        <f t="shared" ca="1" si="20"/>
        <v/>
      </c>
      <c r="R186" s="52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2" t="str">
        <f t="shared" ca="1" si="20"/>
        <v/>
      </c>
      <c r="D187" s="52" t="str">
        <f t="shared" ca="1" si="20"/>
        <v/>
      </c>
      <c r="E187" s="52" t="str">
        <f t="shared" ca="1" si="20"/>
        <v/>
      </c>
      <c r="F187" s="52" t="str">
        <f t="shared" ca="1" si="20"/>
        <v/>
      </c>
      <c r="G187" s="52" t="str">
        <f t="shared" ca="1" si="20"/>
        <v/>
      </c>
      <c r="H187" s="52" t="str">
        <f t="shared" ca="1" si="20"/>
        <v/>
      </c>
      <c r="I187" s="52" t="str">
        <f t="shared" ca="1" si="20"/>
        <v/>
      </c>
      <c r="J187" s="52" t="str">
        <f t="shared" ca="1" si="20"/>
        <v/>
      </c>
      <c r="K187" s="52" t="str">
        <f t="shared" ca="1" si="20"/>
        <v/>
      </c>
      <c r="L187" s="52" t="str">
        <f t="shared" ca="1" si="20"/>
        <v/>
      </c>
      <c r="M187" s="52" t="str">
        <f t="shared" ca="1" si="20"/>
        <v/>
      </c>
      <c r="N187" s="52" t="str">
        <f t="shared" ca="1" si="20"/>
        <v/>
      </c>
      <c r="O187" s="52" t="str">
        <f t="shared" ca="1" si="20"/>
        <v/>
      </c>
      <c r="P187" s="52" t="str">
        <f t="shared" ca="1" si="20"/>
        <v/>
      </c>
      <c r="Q187" s="52" t="str">
        <f t="shared" ca="1" si="20"/>
        <v/>
      </c>
      <c r="R187" s="52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2" t="str">
        <f t="shared" ca="1" si="20"/>
        <v/>
      </c>
      <c r="D188" s="52" t="str">
        <f t="shared" ca="1" si="20"/>
        <v/>
      </c>
      <c r="E188" s="52" t="str">
        <f t="shared" ca="1" si="20"/>
        <v/>
      </c>
      <c r="F188" s="52" t="str">
        <f t="shared" ca="1" si="20"/>
        <v/>
      </c>
      <c r="G188" s="52" t="str">
        <f t="shared" ca="1" si="20"/>
        <v/>
      </c>
      <c r="H188" s="52" t="str">
        <f t="shared" ca="1" si="20"/>
        <v/>
      </c>
      <c r="I188" s="52" t="str">
        <f t="shared" ca="1" si="20"/>
        <v/>
      </c>
      <c r="J188" s="52" t="str">
        <f t="shared" ca="1" si="20"/>
        <v/>
      </c>
      <c r="K188" s="52" t="str">
        <f t="shared" ca="1" si="20"/>
        <v/>
      </c>
      <c r="L188" s="52" t="str">
        <f t="shared" ca="1" si="20"/>
        <v/>
      </c>
      <c r="M188" s="52" t="str">
        <f t="shared" ca="1" si="20"/>
        <v/>
      </c>
      <c r="N188" s="52" t="str">
        <f t="shared" ca="1" si="20"/>
        <v/>
      </c>
      <c r="O188" s="52" t="str">
        <f t="shared" ca="1" si="20"/>
        <v/>
      </c>
      <c r="P188" s="52" t="str">
        <f t="shared" ca="1" si="20"/>
        <v/>
      </c>
      <c r="Q188" s="52" t="str">
        <f t="shared" ca="1" si="20"/>
        <v/>
      </c>
      <c r="R188" s="52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2" t="str">
        <f t="shared" ca="1" si="20"/>
        <v/>
      </c>
      <c r="D189" s="52" t="str">
        <f t="shared" ca="1" si="20"/>
        <v/>
      </c>
      <c r="E189" s="52" t="str">
        <f t="shared" ca="1" si="20"/>
        <v/>
      </c>
      <c r="F189" s="52" t="str">
        <f t="shared" ca="1" si="20"/>
        <v/>
      </c>
      <c r="G189" s="52" t="str">
        <f t="shared" ca="1" si="20"/>
        <v/>
      </c>
      <c r="H189" s="52" t="str">
        <f t="shared" ca="1" si="20"/>
        <v/>
      </c>
      <c r="I189" s="52" t="str">
        <f t="shared" ca="1" si="20"/>
        <v/>
      </c>
      <c r="J189" s="52" t="str">
        <f t="shared" ca="1" si="20"/>
        <v/>
      </c>
      <c r="K189" s="52" t="str">
        <f t="shared" ca="1" si="20"/>
        <v/>
      </c>
      <c r="L189" s="52" t="str">
        <f t="shared" ca="1" si="20"/>
        <v/>
      </c>
      <c r="M189" s="52" t="str">
        <f t="shared" ca="1" si="20"/>
        <v/>
      </c>
      <c r="N189" s="52" t="str">
        <f t="shared" ca="1" si="20"/>
        <v/>
      </c>
      <c r="O189" s="52" t="str">
        <f t="shared" ca="1" si="20"/>
        <v/>
      </c>
      <c r="P189" s="52" t="str">
        <f t="shared" ca="1" si="20"/>
        <v/>
      </c>
      <c r="Q189" s="52" t="str">
        <f t="shared" ca="1" si="20"/>
        <v/>
      </c>
      <c r="R189" s="52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2" t="str">
        <f t="shared" ca="1" si="20"/>
        <v/>
      </c>
      <c r="D190" s="52" t="str">
        <f t="shared" ca="1" si="20"/>
        <v/>
      </c>
      <c r="E190" s="52" t="str">
        <f t="shared" ca="1" si="20"/>
        <v/>
      </c>
      <c r="F190" s="52" t="str">
        <f t="shared" ca="1" si="20"/>
        <v/>
      </c>
      <c r="G190" s="52" t="str">
        <f t="shared" ca="1" si="20"/>
        <v/>
      </c>
      <c r="H190" s="52" t="str">
        <f t="shared" ca="1" si="20"/>
        <v/>
      </c>
      <c r="I190" s="52" t="str">
        <f t="shared" ca="1" si="20"/>
        <v/>
      </c>
      <c r="J190" s="52" t="str">
        <f t="shared" ca="1" si="20"/>
        <v/>
      </c>
      <c r="K190" s="52" t="str">
        <f t="shared" ca="1" si="20"/>
        <v/>
      </c>
      <c r="L190" s="52" t="str">
        <f t="shared" ca="1" si="20"/>
        <v/>
      </c>
      <c r="M190" s="52" t="str">
        <f t="shared" ca="1" si="20"/>
        <v/>
      </c>
      <c r="N190" s="52" t="str">
        <f t="shared" ca="1" si="20"/>
        <v/>
      </c>
      <c r="O190" s="52" t="str">
        <f t="shared" ca="1" si="20"/>
        <v/>
      </c>
      <c r="P190" s="52" t="str">
        <f t="shared" ca="1" si="20"/>
        <v/>
      </c>
      <c r="Q190" s="52" t="str">
        <f t="shared" ca="1" si="20"/>
        <v/>
      </c>
      <c r="R190" s="52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2" t="str">
        <f t="shared" ca="1" si="20"/>
        <v/>
      </c>
      <c r="D191" s="52" t="str">
        <f t="shared" ca="1" si="20"/>
        <v/>
      </c>
      <c r="E191" s="52" t="str">
        <f t="shared" ca="1" si="20"/>
        <v/>
      </c>
      <c r="F191" s="52" t="str">
        <f t="shared" ca="1" si="20"/>
        <v/>
      </c>
      <c r="G191" s="52" t="str">
        <f t="shared" ca="1" si="20"/>
        <v/>
      </c>
      <c r="H191" s="52" t="str">
        <f t="shared" ca="1" si="20"/>
        <v/>
      </c>
      <c r="I191" s="52" t="str">
        <f t="shared" ca="1" si="20"/>
        <v/>
      </c>
      <c r="J191" s="52" t="str">
        <f t="shared" ca="1" si="20"/>
        <v/>
      </c>
      <c r="K191" s="52" t="str">
        <f t="shared" ca="1" si="20"/>
        <v/>
      </c>
      <c r="L191" s="52" t="str">
        <f t="shared" ca="1" si="20"/>
        <v/>
      </c>
      <c r="M191" s="52" t="str">
        <f t="shared" ca="1" si="20"/>
        <v/>
      </c>
      <c r="N191" s="52" t="str">
        <f t="shared" ca="1" si="20"/>
        <v/>
      </c>
      <c r="O191" s="52" t="str">
        <f t="shared" ca="1" si="20"/>
        <v/>
      </c>
      <c r="P191" s="52" t="str">
        <f t="shared" ca="1" si="20"/>
        <v/>
      </c>
      <c r="Q191" s="52" t="str">
        <f t="shared" ca="1" si="20"/>
        <v/>
      </c>
      <c r="R191" s="52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2" t="str">
        <f t="shared" ca="1" si="20"/>
        <v/>
      </c>
      <c r="D192" s="52" t="str">
        <f t="shared" ca="1" si="20"/>
        <v/>
      </c>
      <c r="E192" s="52" t="str">
        <f t="shared" ca="1" si="20"/>
        <v/>
      </c>
      <c r="F192" s="52" t="str">
        <f t="shared" ca="1" si="20"/>
        <v/>
      </c>
      <c r="G192" s="52" t="str">
        <f t="shared" ca="1" si="20"/>
        <v/>
      </c>
      <c r="H192" s="52" t="str">
        <f t="shared" ca="1" si="20"/>
        <v/>
      </c>
      <c r="I192" s="52" t="str">
        <f t="shared" ca="1" si="20"/>
        <v/>
      </c>
      <c r="J192" s="52" t="str">
        <f t="shared" ca="1" si="20"/>
        <v/>
      </c>
      <c r="K192" s="52" t="str">
        <f t="shared" ca="1" si="20"/>
        <v/>
      </c>
      <c r="L192" s="52" t="str">
        <f t="shared" ca="1" si="20"/>
        <v/>
      </c>
      <c r="M192" s="52" t="str">
        <f t="shared" ca="1" si="20"/>
        <v/>
      </c>
      <c r="N192" s="52" t="str">
        <f t="shared" ca="1" si="20"/>
        <v/>
      </c>
      <c r="O192" s="52" t="str">
        <f t="shared" ca="1" si="20"/>
        <v/>
      </c>
      <c r="P192" s="52" t="str">
        <f t="shared" ca="1" si="20"/>
        <v/>
      </c>
      <c r="Q192" s="52" t="str">
        <f t="shared" ca="1" si="20"/>
        <v/>
      </c>
      <c r="R192" s="52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2" t="str">
        <f t="shared" ca="1" si="20"/>
        <v/>
      </c>
      <c r="D193" s="52" t="str">
        <f t="shared" ca="1" si="20"/>
        <v/>
      </c>
      <c r="E193" s="52" t="str">
        <f t="shared" ca="1" si="20"/>
        <v/>
      </c>
      <c r="F193" s="52" t="str">
        <f t="shared" ca="1" si="20"/>
        <v/>
      </c>
      <c r="G193" s="52" t="str">
        <f t="shared" ca="1" si="20"/>
        <v/>
      </c>
      <c r="H193" s="52" t="str">
        <f t="shared" ca="1" si="20"/>
        <v/>
      </c>
      <c r="I193" s="52" t="str">
        <f t="shared" ca="1" si="20"/>
        <v/>
      </c>
      <c r="J193" s="52" t="str">
        <f t="shared" ca="1" si="20"/>
        <v/>
      </c>
      <c r="K193" s="52" t="str">
        <f t="shared" ca="1" si="20"/>
        <v/>
      </c>
      <c r="L193" s="52" t="str">
        <f t="shared" ca="1" si="20"/>
        <v/>
      </c>
      <c r="M193" s="52" t="str">
        <f t="shared" ca="1" si="20"/>
        <v/>
      </c>
      <c r="N193" s="52" t="str">
        <f t="shared" ca="1" si="20"/>
        <v/>
      </c>
      <c r="O193" s="52" t="str">
        <f t="shared" ca="1" si="20"/>
        <v/>
      </c>
      <c r="P193" s="52" t="str">
        <f t="shared" ca="1" si="20"/>
        <v/>
      </c>
      <c r="Q193" s="52" t="str">
        <f t="shared" ca="1" si="20"/>
        <v/>
      </c>
      <c r="R193" s="52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2" t="str">
        <f t="shared" ca="1" si="21"/>
        <v/>
      </c>
      <c r="E194" s="52" t="str">
        <f t="shared" ca="1" si="21"/>
        <v/>
      </c>
      <c r="F194" s="52" t="str">
        <f t="shared" ca="1" si="21"/>
        <v/>
      </c>
      <c r="G194" s="52" t="str">
        <f t="shared" ca="1" si="21"/>
        <v/>
      </c>
      <c r="H194" s="52" t="str">
        <f t="shared" ca="1" si="21"/>
        <v/>
      </c>
      <c r="I194" s="52" t="str">
        <f t="shared" ca="1" si="21"/>
        <v/>
      </c>
      <c r="J194" s="52" t="str">
        <f t="shared" ca="1" si="21"/>
        <v/>
      </c>
      <c r="K194" s="52" t="str">
        <f t="shared" ca="1" si="21"/>
        <v/>
      </c>
      <c r="L194" s="52" t="str">
        <f t="shared" ca="1" si="21"/>
        <v/>
      </c>
      <c r="M194" s="52" t="str">
        <f t="shared" ca="1" si="21"/>
        <v/>
      </c>
      <c r="N194" s="52" t="str">
        <f t="shared" ca="1" si="21"/>
        <v/>
      </c>
      <c r="O194" s="52" t="str">
        <f t="shared" ca="1" si="21"/>
        <v/>
      </c>
      <c r="P194" s="52" t="str">
        <f t="shared" ca="1" si="21"/>
        <v/>
      </c>
      <c r="Q194" s="52" t="str">
        <f t="shared" ca="1" si="21"/>
        <v/>
      </c>
      <c r="R194" s="52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2" t="str">
        <f t="shared" ca="1" si="21"/>
        <v/>
      </c>
      <c r="D195" s="52" t="str">
        <f t="shared" ca="1" si="21"/>
        <v/>
      </c>
      <c r="E195" s="52" t="str">
        <f t="shared" ca="1" si="21"/>
        <v/>
      </c>
      <c r="F195" s="52" t="str">
        <f t="shared" ca="1" si="21"/>
        <v/>
      </c>
      <c r="G195" s="52" t="str">
        <f t="shared" ca="1" si="21"/>
        <v/>
      </c>
      <c r="H195" s="52" t="str">
        <f t="shared" ca="1" si="21"/>
        <v/>
      </c>
      <c r="I195" s="52" t="str">
        <f t="shared" ca="1" si="21"/>
        <v/>
      </c>
      <c r="J195" s="52" t="str">
        <f t="shared" ca="1" si="21"/>
        <v/>
      </c>
      <c r="K195" s="52" t="str">
        <f t="shared" ca="1" si="21"/>
        <v/>
      </c>
      <c r="L195" s="52" t="str">
        <f t="shared" ca="1" si="21"/>
        <v/>
      </c>
      <c r="M195" s="52" t="str">
        <f t="shared" ca="1" si="21"/>
        <v/>
      </c>
      <c r="N195" s="52" t="str">
        <f t="shared" ca="1" si="21"/>
        <v/>
      </c>
      <c r="O195" s="52" t="str">
        <f t="shared" ca="1" si="21"/>
        <v/>
      </c>
      <c r="P195" s="52" t="str">
        <f t="shared" ca="1" si="21"/>
        <v/>
      </c>
      <c r="Q195" s="52" t="str">
        <f t="shared" ca="1" si="21"/>
        <v/>
      </c>
      <c r="R195" s="52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2" t="str">
        <f t="shared" ca="1" si="21"/>
        <v/>
      </c>
      <c r="D196" s="52" t="str">
        <f t="shared" ca="1" si="21"/>
        <v/>
      </c>
      <c r="E196" s="52" t="str">
        <f t="shared" ca="1" si="21"/>
        <v/>
      </c>
      <c r="F196" s="52" t="str">
        <f t="shared" ca="1" si="21"/>
        <v/>
      </c>
      <c r="G196" s="52" t="str">
        <f t="shared" ca="1" si="21"/>
        <v/>
      </c>
      <c r="H196" s="52" t="str">
        <f t="shared" ca="1" si="21"/>
        <v/>
      </c>
      <c r="I196" s="52" t="str">
        <f t="shared" ca="1" si="21"/>
        <v/>
      </c>
      <c r="J196" s="52" t="str">
        <f t="shared" ca="1" si="21"/>
        <v/>
      </c>
      <c r="K196" s="52" t="str">
        <f t="shared" ca="1" si="21"/>
        <v/>
      </c>
      <c r="L196" s="52" t="str">
        <f t="shared" ca="1" si="21"/>
        <v/>
      </c>
      <c r="M196" s="52" t="str">
        <f t="shared" ca="1" si="21"/>
        <v/>
      </c>
      <c r="N196" s="52" t="str">
        <f t="shared" ca="1" si="21"/>
        <v/>
      </c>
      <c r="O196" s="52" t="str">
        <f t="shared" ca="1" si="21"/>
        <v/>
      </c>
      <c r="P196" s="52" t="str">
        <f t="shared" ca="1" si="21"/>
        <v/>
      </c>
      <c r="Q196" s="52" t="str">
        <f t="shared" ca="1" si="21"/>
        <v/>
      </c>
      <c r="R196" s="52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2" t="str">
        <f t="shared" ca="1" si="21"/>
        <v/>
      </c>
      <c r="D197" s="52" t="str">
        <f t="shared" ca="1" si="21"/>
        <v/>
      </c>
      <c r="E197" s="52" t="str">
        <f t="shared" ca="1" si="21"/>
        <v/>
      </c>
      <c r="F197" s="52" t="str">
        <f t="shared" ca="1" si="21"/>
        <v/>
      </c>
      <c r="G197" s="52" t="str">
        <f t="shared" ca="1" si="21"/>
        <v/>
      </c>
      <c r="H197" s="52" t="str">
        <f t="shared" ca="1" si="21"/>
        <v/>
      </c>
      <c r="I197" s="52" t="str">
        <f t="shared" ca="1" si="21"/>
        <v/>
      </c>
      <c r="J197" s="52" t="str">
        <f t="shared" ca="1" si="21"/>
        <v/>
      </c>
      <c r="K197" s="52" t="str">
        <f t="shared" ca="1" si="21"/>
        <v/>
      </c>
      <c r="L197" s="52" t="str">
        <f t="shared" ca="1" si="21"/>
        <v/>
      </c>
      <c r="M197" s="52" t="str">
        <f t="shared" ca="1" si="21"/>
        <v/>
      </c>
      <c r="N197" s="52" t="str">
        <f t="shared" ca="1" si="21"/>
        <v/>
      </c>
      <c r="O197" s="52" t="str">
        <f t="shared" ca="1" si="21"/>
        <v/>
      </c>
      <c r="P197" s="52" t="str">
        <f t="shared" ca="1" si="21"/>
        <v/>
      </c>
      <c r="Q197" s="52" t="str">
        <f t="shared" ca="1" si="21"/>
        <v/>
      </c>
      <c r="R197" s="52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2" t="str">
        <f t="shared" ca="1" si="21"/>
        <v/>
      </c>
      <c r="D198" s="52" t="str">
        <f t="shared" ca="1" si="21"/>
        <v/>
      </c>
      <c r="E198" s="52" t="str">
        <f t="shared" ca="1" si="21"/>
        <v/>
      </c>
      <c r="F198" s="52" t="str">
        <f t="shared" ca="1" si="21"/>
        <v/>
      </c>
      <c r="G198" s="52" t="str">
        <f t="shared" ca="1" si="21"/>
        <v/>
      </c>
      <c r="H198" s="52" t="str">
        <f t="shared" ca="1" si="21"/>
        <v/>
      </c>
      <c r="I198" s="52" t="str">
        <f t="shared" ca="1" si="21"/>
        <v/>
      </c>
      <c r="J198" s="52" t="str">
        <f t="shared" ca="1" si="21"/>
        <v/>
      </c>
      <c r="K198" s="52" t="str">
        <f t="shared" ca="1" si="21"/>
        <v/>
      </c>
      <c r="L198" s="52" t="str">
        <f t="shared" ca="1" si="21"/>
        <v/>
      </c>
      <c r="M198" s="52" t="str">
        <f t="shared" ca="1" si="21"/>
        <v/>
      </c>
      <c r="N198" s="52" t="str">
        <f t="shared" ca="1" si="21"/>
        <v/>
      </c>
      <c r="O198" s="52" t="str">
        <f t="shared" ca="1" si="21"/>
        <v/>
      </c>
      <c r="P198" s="52" t="str">
        <f t="shared" ca="1" si="21"/>
        <v/>
      </c>
      <c r="Q198" s="52" t="str">
        <f t="shared" ca="1" si="21"/>
        <v/>
      </c>
      <c r="R198" s="52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2" t="str">
        <f t="shared" ca="1" si="21"/>
        <v/>
      </c>
      <c r="D199" s="52" t="str">
        <f t="shared" ca="1" si="21"/>
        <v/>
      </c>
      <c r="E199" s="52" t="str">
        <f t="shared" ca="1" si="21"/>
        <v/>
      </c>
      <c r="F199" s="52" t="str">
        <f t="shared" ca="1" si="21"/>
        <v/>
      </c>
      <c r="G199" s="52" t="str">
        <f t="shared" ca="1" si="21"/>
        <v/>
      </c>
      <c r="H199" s="52" t="str">
        <f t="shared" ca="1" si="21"/>
        <v/>
      </c>
      <c r="I199" s="52" t="str">
        <f t="shared" ca="1" si="21"/>
        <v/>
      </c>
      <c r="J199" s="52" t="str">
        <f t="shared" ca="1" si="21"/>
        <v/>
      </c>
      <c r="K199" s="52" t="str">
        <f t="shared" ca="1" si="21"/>
        <v/>
      </c>
      <c r="L199" s="52" t="str">
        <f t="shared" ca="1" si="21"/>
        <v/>
      </c>
      <c r="M199" s="52" t="str">
        <f t="shared" ca="1" si="21"/>
        <v/>
      </c>
      <c r="N199" s="52" t="str">
        <f t="shared" ca="1" si="21"/>
        <v/>
      </c>
      <c r="O199" s="52" t="str">
        <f t="shared" ca="1" si="21"/>
        <v/>
      </c>
      <c r="P199" s="52" t="str">
        <f t="shared" ca="1" si="21"/>
        <v/>
      </c>
      <c r="Q199" s="52" t="str">
        <f t="shared" ca="1" si="21"/>
        <v/>
      </c>
      <c r="R199" s="52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2" t="str">
        <f t="shared" ca="1" si="21"/>
        <v/>
      </c>
      <c r="D200" s="52" t="str">
        <f t="shared" ca="1" si="21"/>
        <v/>
      </c>
      <c r="E200" s="52" t="str">
        <f t="shared" ca="1" si="21"/>
        <v/>
      </c>
      <c r="F200" s="52" t="str">
        <f t="shared" ca="1" si="21"/>
        <v/>
      </c>
      <c r="G200" s="52" t="str">
        <f t="shared" ca="1" si="21"/>
        <v/>
      </c>
      <c r="H200" s="52" t="str">
        <f t="shared" ca="1" si="21"/>
        <v/>
      </c>
      <c r="I200" s="52" t="str">
        <f t="shared" ca="1" si="21"/>
        <v/>
      </c>
      <c r="J200" s="52" t="str">
        <f t="shared" ca="1" si="21"/>
        <v/>
      </c>
      <c r="K200" s="52" t="str">
        <f t="shared" ca="1" si="21"/>
        <v/>
      </c>
      <c r="L200" s="52" t="str">
        <f t="shared" ca="1" si="21"/>
        <v/>
      </c>
      <c r="M200" s="52" t="str">
        <f t="shared" ca="1" si="21"/>
        <v/>
      </c>
      <c r="N200" s="52" t="str">
        <f t="shared" ca="1" si="21"/>
        <v/>
      </c>
      <c r="O200" s="52" t="str">
        <f t="shared" ca="1" si="21"/>
        <v/>
      </c>
      <c r="P200" s="52" t="str">
        <f t="shared" ca="1" si="21"/>
        <v/>
      </c>
      <c r="Q200" s="52" t="str">
        <f t="shared" ca="1" si="21"/>
        <v/>
      </c>
      <c r="R200" s="52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2" t="str">
        <f t="shared" ca="1" si="21"/>
        <v/>
      </c>
      <c r="D201" s="52" t="str">
        <f t="shared" ca="1" si="21"/>
        <v/>
      </c>
      <c r="E201" s="52" t="str">
        <f t="shared" ca="1" si="21"/>
        <v/>
      </c>
      <c r="F201" s="52" t="str">
        <f t="shared" ca="1" si="21"/>
        <v/>
      </c>
      <c r="G201" s="52" t="str">
        <f t="shared" ca="1" si="21"/>
        <v/>
      </c>
      <c r="H201" s="52" t="str">
        <f t="shared" ca="1" si="21"/>
        <v/>
      </c>
      <c r="I201" s="52" t="str">
        <f t="shared" ca="1" si="21"/>
        <v/>
      </c>
      <c r="J201" s="52" t="str">
        <f t="shared" ca="1" si="21"/>
        <v/>
      </c>
      <c r="K201" s="52" t="str">
        <f t="shared" ca="1" si="21"/>
        <v/>
      </c>
      <c r="L201" s="52" t="str">
        <f t="shared" ca="1" si="21"/>
        <v/>
      </c>
      <c r="M201" s="52" t="str">
        <f t="shared" ca="1" si="21"/>
        <v/>
      </c>
      <c r="N201" s="52" t="str">
        <f t="shared" ca="1" si="21"/>
        <v/>
      </c>
      <c r="O201" s="52" t="str">
        <f t="shared" ca="1" si="21"/>
        <v/>
      </c>
      <c r="P201" s="52" t="str">
        <f t="shared" ca="1" si="21"/>
        <v/>
      </c>
      <c r="Q201" s="52" t="str">
        <f t="shared" ca="1" si="21"/>
        <v/>
      </c>
      <c r="R201" s="52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2" t="str">
        <f t="shared" ca="1" si="21"/>
        <v/>
      </c>
      <c r="D202" s="52" t="str">
        <f t="shared" ca="1" si="21"/>
        <v/>
      </c>
      <c r="E202" s="52" t="str">
        <f t="shared" ca="1" si="21"/>
        <v/>
      </c>
      <c r="F202" s="52" t="str">
        <f t="shared" ca="1" si="21"/>
        <v/>
      </c>
      <c r="G202" s="52" t="str">
        <f t="shared" ca="1" si="21"/>
        <v/>
      </c>
      <c r="H202" s="52" t="str">
        <f t="shared" ca="1" si="21"/>
        <v/>
      </c>
      <c r="I202" s="52" t="str">
        <f t="shared" ca="1" si="21"/>
        <v/>
      </c>
      <c r="J202" s="52" t="str">
        <f t="shared" ca="1" si="21"/>
        <v/>
      </c>
      <c r="K202" s="52" t="str">
        <f t="shared" ca="1" si="21"/>
        <v/>
      </c>
      <c r="L202" s="52" t="str">
        <f t="shared" ca="1" si="21"/>
        <v/>
      </c>
      <c r="M202" s="52" t="str">
        <f t="shared" ca="1" si="21"/>
        <v/>
      </c>
      <c r="N202" s="52" t="str">
        <f t="shared" ca="1" si="21"/>
        <v/>
      </c>
      <c r="O202" s="52" t="str">
        <f t="shared" ca="1" si="21"/>
        <v/>
      </c>
      <c r="P202" s="52" t="str">
        <f t="shared" ca="1" si="21"/>
        <v/>
      </c>
      <c r="Q202" s="52" t="str">
        <f t="shared" ca="1" si="21"/>
        <v/>
      </c>
      <c r="R202" s="52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2" t="str">
        <f t="shared" ca="1" si="21"/>
        <v/>
      </c>
      <c r="D203" s="52" t="str">
        <f t="shared" ca="1" si="21"/>
        <v/>
      </c>
      <c r="E203" s="52" t="str">
        <f t="shared" ca="1" si="21"/>
        <v/>
      </c>
      <c r="F203" s="52" t="str">
        <f t="shared" ca="1" si="21"/>
        <v/>
      </c>
      <c r="G203" s="52" t="str">
        <f t="shared" ca="1" si="21"/>
        <v/>
      </c>
      <c r="H203" s="52" t="str">
        <f t="shared" ca="1" si="21"/>
        <v/>
      </c>
      <c r="I203" s="52" t="str">
        <f t="shared" ca="1" si="21"/>
        <v/>
      </c>
      <c r="J203" s="52" t="str">
        <f t="shared" ca="1" si="21"/>
        <v/>
      </c>
      <c r="K203" s="52" t="str">
        <f t="shared" ca="1" si="21"/>
        <v/>
      </c>
      <c r="L203" s="52" t="str">
        <f t="shared" ca="1" si="21"/>
        <v/>
      </c>
      <c r="M203" s="52" t="str">
        <f t="shared" ca="1" si="21"/>
        <v/>
      </c>
      <c r="N203" s="52" t="str">
        <f t="shared" ca="1" si="21"/>
        <v/>
      </c>
      <c r="O203" s="52" t="str">
        <f t="shared" ca="1" si="21"/>
        <v/>
      </c>
      <c r="P203" s="52" t="str">
        <f t="shared" ca="1" si="21"/>
        <v/>
      </c>
      <c r="Q203" s="52" t="str">
        <f t="shared" ca="1" si="21"/>
        <v/>
      </c>
      <c r="R203" s="52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2" t="str">
        <f t="shared" ca="1" si="21"/>
        <v/>
      </c>
      <c r="D204" s="52" t="str">
        <f t="shared" ca="1" si="21"/>
        <v/>
      </c>
      <c r="E204" s="52" t="str">
        <f t="shared" ca="1" si="21"/>
        <v/>
      </c>
      <c r="F204" s="52" t="str">
        <f t="shared" ca="1" si="21"/>
        <v/>
      </c>
      <c r="G204" s="52" t="str">
        <f t="shared" ca="1" si="21"/>
        <v/>
      </c>
      <c r="H204" s="52" t="str">
        <f t="shared" ca="1" si="21"/>
        <v/>
      </c>
      <c r="I204" s="52" t="str">
        <f t="shared" ca="1" si="21"/>
        <v/>
      </c>
      <c r="J204" s="52" t="str">
        <f t="shared" ca="1" si="21"/>
        <v/>
      </c>
      <c r="K204" s="52" t="str">
        <f t="shared" ca="1" si="21"/>
        <v/>
      </c>
      <c r="L204" s="52" t="str">
        <f t="shared" ca="1" si="21"/>
        <v/>
      </c>
      <c r="M204" s="52" t="str">
        <f t="shared" ca="1" si="21"/>
        <v/>
      </c>
      <c r="N204" s="52" t="str">
        <f t="shared" ca="1" si="21"/>
        <v/>
      </c>
      <c r="O204" s="52" t="str">
        <f t="shared" ca="1" si="21"/>
        <v/>
      </c>
      <c r="P204" s="52" t="str">
        <f t="shared" ca="1" si="21"/>
        <v/>
      </c>
      <c r="Q204" s="52" t="str">
        <f t="shared" ca="1" si="21"/>
        <v/>
      </c>
      <c r="R204" s="52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2" t="str">
        <f t="shared" ca="1" si="21"/>
        <v/>
      </c>
      <c r="D205" s="52" t="str">
        <f t="shared" ca="1" si="21"/>
        <v/>
      </c>
      <c r="E205" s="52" t="str">
        <f t="shared" ca="1" si="21"/>
        <v/>
      </c>
      <c r="F205" s="52" t="str">
        <f t="shared" ca="1" si="21"/>
        <v/>
      </c>
      <c r="G205" s="52" t="str">
        <f t="shared" ca="1" si="21"/>
        <v/>
      </c>
      <c r="H205" s="52" t="str">
        <f t="shared" ca="1" si="21"/>
        <v/>
      </c>
      <c r="I205" s="52" t="str">
        <f t="shared" ca="1" si="21"/>
        <v/>
      </c>
      <c r="J205" s="52" t="str">
        <f t="shared" ca="1" si="21"/>
        <v/>
      </c>
      <c r="K205" s="52" t="str">
        <f t="shared" ca="1" si="21"/>
        <v/>
      </c>
      <c r="L205" s="52" t="str">
        <f t="shared" ca="1" si="21"/>
        <v/>
      </c>
      <c r="M205" s="52" t="str">
        <f t="shared" ca="1" si="21"/>
        <v/>
      </c>
      <c r="N205" s="52" t="str">
        <f t="shared" ca="1" si="21"/>
        <v/>
      </c>
      <c r="O205" s="52" t="str">
        <f t="shared" ca="1" si="21"/>
        <v/>
      </c>
      <c r="P205" s="52" t="str">
        <f t="shared" ca="1" si="21"/>
        <v/>
      </c>
      <c r="Q205" s="52" t="str">
        <f t="shared" ca="1" si="21"/>
        <v/>
      </c>
      <c r="R205" s="52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2" t="str">
        <f t="shared" ca="1" si="21"/>
        <v/>
      </c>
      <c r="D206" s="52" t="str">
        <f t="shared" ca="1" si="21"/>
        <v/>
      </c>
      <c r="E206" s="52" t="str">
        <f t="shared" ca="1" si="21"/>
        <v/>
      </c>
      <c r="F206" s="52" t="str">
        <f t="shared" ca="1" si="21"/>
        <v/>
      </c>
      <c r="G206" s="52" t="str">
        <f t="shared" ca="1" si="21"/>
        <v/>
      </c>
      <c r="H206" s="52" t="str">
        <f t="shared" ca="1" si="21"/>
        <v/>
      </c>
      <c r="I206" s="52" t="str">
        <f t="shared" ca="1" si="21"/>
        <v/>
      </c>
      <c r="J206" s="52" t="str">
        <f t="shared" ca="1" si="21"/>
        <v/>
      </c>
      <c r="K206" s="52" t="str">
        <f t="shared" ca="1" si="21"/>
        <v/>
      </c>
      <c r="L206" s="52" t="str">
        <f t="shared" ca="1" si="21"/>
        <v/>
      </c>
      <c r="M206" s="52" t="str">
        <f t="shared" ca="1" si="21"/>
        <v/>
      </c>
      <c r="N206" s="52" t="str">
        <f t="shared" ca="1" si="21"/>
        <v/>
      </c>
      <c r="O206" s="52" t="str">
        <f t="shared" ca="1" si="21"/>
        <v/>
      </c>
      <c r="P206" s="52" t="str">
        <f t="shared" ca="1" si="21"/>
        <v/>
      </c>
      <c r="Q206" s="52" t="str">
        <f t="shared" ca="1" si="21"/>
        <v/>
      </c>
      <c r="R206" s="52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2" t="str">
        <f t="shared" ca="1" si="21"/>
        <v/>
      </c>
      <c r="D207" s="52" t="str">
        <f t="shared" ca="1" si="21"/>
        <v/>
      </c>
      <c r="E207" s="52" t="str">
        <f t="shared" ca="1" si="21"/>
        <v/>
      </c>
      <c r="F207" s="52" t="str">
        <f t="shared" ca="1" si="21"/>
        <v/>
      </c>
      <c r="G207" s="52" t="str">
        <f t="shared" ca="1" si="21"/>
        <v/>
      </c>
      <c r="H207" s="52" t="str">
        <f t="shared" ca="1" si="21"/>
        <v/>
      </c>
      <c r="I207" s="52" t="str">
        <f t="shared" ca="1" si="21"/>
        <v/>
      </c>
      <c r="J207" s="52" t="str">
        <f t="shared" ca="1" si="21"/>
        <v/>
      </c>
      <c r="K207" s="52" t="str">
        <f t="shared" ca="1" si="21"/>
        <v/>
      </c>
      <c r="L207" s="52" t="str">
        <f t="shared" ca="1" si="21"/>
        <v/>
      </c>
      <c r="M207" s="52" t="str">
        <f t="shared" ca="1" si="21"/>
        <v/>
      </c>
      <c r="N207" s="52" t="str">
        <f t="shared" ca="1" si="21"/>
        <v/>
      </c>
      <c r="O207" s="52" t="str">
        <f t="shared" ca="1" si="21"/>
        <v/>
      </c>
      <c r="P207" s="52" t="str">
        <f t="shared" ca="1" si="21"/>
        <v/>
      </c>
      <c r="Q207" s="52" t="str">
        <f t="shared" ca="1" si="21"/>
        <v/>
      </c>
      <c r="R207" s="52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2" t="str">
        <f t="shared" ca="1" si="21"/>
        <v/>
      </c>
      <c r="D208" s="52" t="str">
        <f t="shared" ca="1" si="21"/>
        <v/>
      </c>
      <c r="E208" s="52" t="str">
        <f t="shared" ca="1" si="21"/>
        <v/>
      </c>
      <c r="F208" s="52" t="str">
        <f t="shared" ca="1" si="21"/>
        <v/>
      </c>
      <c r="G208" s="52" t="str">
        <f t="shared" ca="1" si="21"/>
        <v/>
      </c>
      <c r="H208" s="52" t="str">
        <f t="shared" ca="1" si="21"/>
        <v/>
      </c>
      <c r="I208" s="52" t="str">
        <f t="shared" ca="1" si="21"/>
        <v/>
      </c>
      <c r="J208" s="52" t="str">
        <f t="shared" ca="1" si="21"/>
        <v/>
      </c>
      <c r="K208" s="52" t="str">
        <f t="shared" ca="1" si="21"/>
        <v/>
      </c>
      <c r="L208" s="52" t="str">
        <f t="shared" ca="1" si="21"/>
        <v/>
      </c>
      <c r="M208" s="52" t="str">
        <f t="shared" ca="1" si="21"/>
        <v/>
      </c>
      <c r="N208" s="52" t="str">
        <f t="shared" ca="1" si="21"/>
        <v/>
      </c>
      <c r="O208" s="52" t="str">
        <f t="shared" ca="1" si="21"/>
        <v/>
      </c>
      <c r="P208" s="52" t="str">
        <f t="shared" ca="1" si="21"/>
        <v/>
      </c>
      <c r="Q208" s="52" t="str">
        <f t="shared" ca="1" si="21"/>
        <v/>
      </c>
      <c r="R208" s="5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topLeftCell="E1" workbookViewId="0">
      <selection activeCell="T1" sqref="T1:Z104857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283</v>
      </c>
      <c r="B1" s="20" t="s">
        <v>284</v>
      </c>
      <c r="C1" s="20" t="s">
        <v>238</v>
      </c>
      <c r="D1" s="18" t="s">
        <v>104</v>
      </c>
      <c r="E1" s="18" t="s">
        <v>1</v>
      </c>
      <c r="F1" s="18" t="s">
        <v>107</v>
      </c>
      <c r="G1" s="18" t="s">
        <v>102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237</v>
      </c>
      <c r="M1" s="20" t="s">
        <v>422</v>
      </c>
      <c r="O1" s="20" t="s">
        <v>437</v>
      </c>
      <c r="P1" s="20" t="s">
        <v>123</v>
      </c>
      <c r="Q1" s="20" t="s">
        <v>122</v>
      </c>
      <c r="R1" s="20" t="s">
        <v>127</v>
      </c>
      <c r="S1" s="20" t="s">
        <v>186</v>
      </c>
      <c r="T1" s="20" t="s">
        <v>283</v>
      </c>
      <c r="U1" s="20" t="s">
        <v>246</v>
      </c>
      <c r="V1" s="20" t="s">
        <v>92</v>
      </c>
      <c r="W1" s="20" t="s">
        <v>438</v>
      </c>
      <c r="X1" s="20" t="s">
        <v>439</v>
      </c>
      <c r="Y1" s="20" t="s">
        <v>440</v>
      </c>
      <c r="Z1" s="20" t="s">
        <v>274</v>
      </c>
    </row>
    <row r="2" spans="1:26">
      <c r="A2" s="34" t="str">
        <f>Page&amp;"-"&amp;(COUNTA($E$1:ResourceTable[[#This Row],[Name]])-2)</f>
        <v>Resources-0</v>
      </c>
      <c r="B2" s="31" t="str">
        <f>ResourceTable[[#This Row],[Name]]</f>
        <v>name</v>
      </c>
      <c r="C2" s="34">
        <f>IF($C1=0,IF(ISNUMBER(VLOOKUP(Page,SeedMap[],9,0)),VLOOKUP(Page,SeedMap[],9,0)+1,1),IFERROR($C1+1,0))</f>
        <v>0</v>
      </c>
      <c r="D2" s="34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235</v>
      </c>
      <c r="M2" s="34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2"/>
  <sheetViews>
    <sheetView topLeftCell="E1" workbookViewId="0">
      <selection activeCell="T1" sqref="T1:Z1048576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283</v>
      </c>
      <c r="B1" s="19" t="s">
        <v>104</v>
      </c>
      <c r="C1" s="20" t="s">
        <v>276</v>
      </c>
      <c r="D1" s="20" t="s">
        <v>247</v>
      </c>
      <c r="E1" s="19" t="s">
        <v>92</v>
      </c>
      <c r="F1" s="19" t="s">
        <v>130</v>
      </c>
      <c r="G1" s="20" t="s">
        <v>246</v>
      </c>
      <c r="H1" s="20" t="s">
        <v>120</v>
      </c>
      <c r="I1" s="19" t="s">
        <v>1</v>
      </c>
      <c r="J1" s="19" t="s">
        <v>107</v>
      </c>
      <c r="K1" s="19" t="s">
        <v>121</v>
      </c>
      <c r="L1" s="19" t="s">
        <v>14</v>
      </c>
      <c r="M1" s="20" t="s">
        <v>131</v>
      </c>
      <c r="N1" s="20" t="s">
        <v>238</v>
      </c>
      <c r="P1" s="20" t="s">
        <v>283</v>
      </c>
      <c r="Q1" s="20" t="s">
        <v>347</v>
      </c>
      <c r="R1" s="20" t="s">
        <v>348</v>
      </c>
      <c r="S1" s="20" t="s">
        <v>104</v>
      </c>
      <c r="T1" s="20" t="s">
        <v>327</v>
      </c>
      <c r="U1" s="20" t="s">
        <v>1</v>
      </c>
      <c r="V1" s="20" t="s">
        <v>107</v>
      </c>
      <c r="W1" s="20" t="s">
        <v>121</v>
      </c>
    </row>
    <row r="2" spans="1:23">
      <c r="A2" s="38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45</v>
      </c>
      <c r="M2" s="38" t="s">
        <v>46</v>
      </c>
      <c r="N2" s="5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</sheetData>
  <dataValidations count="1">
    <dataValidation type="list" allowBlank="1" showInputMessage="1" showErrorMessage="1" sqref="Q2 E2:F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U1" workbookViewId="0">
      <selection activeCell="T1" sqref="T1:Z1048576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283</v>
      </c>
      <c r="B1" s="1" t="s">
        <v>276</v>
      </c>
      <c r="C1" s="1" t="s">
        <v>105</v>
      </c>
      <c r="D1" s="1" t="s">
        <v>104</v>
      </c>
      <c r="E1" s="1" t="s">
        <v>92</v>
      </c>
      <c r="F1" s="1" t="s">
        <v>1</v>
      </c>
      <c r="G1" s="1" t="s">
        <v>107</v>
      </c>
      <c r="H1" s="1" t="s">
        <v>102</v>
      </c>
      <c r="I1" s="1" t="s">
        <v>14</v>
      </c>
      <c r="J1" s="1" t="s">
        <v>116</v>
      </c>
      <c r="K1" s="1" t="s">
        <v>313</v>
      </c>
      <c r="L1" s="1" t="s">
        <v>314</v>
      </c>
      <c r="M1" s="1" t="s">
        <v>264</v>
      </c>
      <c r="N1" s="1" t="s">
        <v>216</v>
      </c>
      <c r="O1" s="1" t="s">
        <v>265</v>
      </c>
      <c r="P1" s="1" t="s">
        <v>266</v>
      </c>
      <c r="Q1" s="1" t="s">
        <v>405</v>
      </c>
      <c r="R1" s="1" t="s">
        <v>406</v>
      </c>
      <c r="S1" s="1" t="s">
        <v>407</v>
      </c>
      <c r="T1" s="1" t="s">
        <v>408</v>
      </c>
      <c r="U1" s="1" t="s">
        <v>409</v>
      </c>
      <c r="V1" s="1" t="s">
        <v>410</v>
      </c>
      <c r="W1" s="1" t="s">
        <v>411</v>
      </c>
      <c r="X1" s="1" t="s">
        <v>412</v>
      </c>
      <c r="Y1" s="1" t="s">
        <v>396</v>
      </c>
      <c r="Z1"/>
      <c r="AA1" s="1" t="s">
        <v>317</v>
      </c>
      <c r="AB1" s="1" t="s">
        <v>267</v>
      </c>
      <c r="AC1" s="1" t="s">
        <v>397</v>
      </c>
      <c r="AD1" s="1" t="s">
        <v>171</v>
      </c>
      <c r="AE1" s="1" t="s">
        <v>318</v>
      </c>
      <c r="AF1" s="1" t="s">
        <v>320</v>
      </c>
      <c r="AG1" s="1" t="s">
        <v>321</v>
      </c>
      <c r="AH1" s="1" t="s">
        <v>123</v>
      </c>
      <c r="AI1" s="1" t="s">
        <v>319</v>
      </c>
      <c r="AJ1" s="1" t="s">
        <v>323</v>
      </c>
      <c r="AK1" s="1" t="s">
        <v>322</v>
      </c>
      <c r="AL1" s="1" t="s">
        <v>127</v>
      </c>
      <c r="AN1" s="1" t="s">
        <v>391</v>
      </c>
      <c r="AO1" s="1" t="s">
        <v>283</v>
      </c>
      <c r="AP1" s="1" t="s">
        <v>104</v>
      </c>
      <c r="AQ1" s="1" t="s">
        <v>267</v>
      </c>
      <c r="AR1" s="1" t="s">
        <v>1</v>
      </c>
      <c r="AS1" s="1" t="s">
        <v>221</v>
      </c>
    </row>
    <row r="2" spans="1:45">
      <c r="A2" s="39" t="str">
        <f>'Table Seed Map'!$A$33&amp;"-"&amp;(COUNTA($E$1:ResourceAction[[#This Row],[Resource]])-2)</f>
        <v>Resource Actions-0</v>
      </c>
      <c r="B2" s="39" t="str">
        <f>ResourceAction[[#This Row],[Resource Name]]&amp;"/"&amp;ResourceAction[[#This Row],[Name]]</f>
        <v>/name</v>
      </c>
      <c r="C2" s="37"/>
      <c r="D2" s="39" t="str">
        <f>IF(ResourceAction[[#This Row],[Resource Name]]="","id",COUNTA(#REF!:ResourceAction[[#This Row],[Resource Name]])+IF(VLOOKUP('Table Seed Map'!$A$33,SeedMap[],9,0),VLOOKUP('Table Seed Map'!$A$10,SeedMap[],32,0),0))</f>
        <v>id</v>
      </c>
      <c r="E2" s="39" t="s">
        <v>23</v>
      </c>
      <c r="F2" s="39" t="s">
        <v>26</v>
      </c>
      <c r="G2" s="39" t="s">
        <v>28</v>
      </c>
      <c r="H2" s="39" t="s">
        <v>30</v>
      </c>
      <c r="I2" s="39" t="s">
        <v>45</v>
      </c>
      <c r="J2" s="39" t="s">
        <v>115</v>
      </c>
      <c r="K2" s="41" t="str">
        <f>'Table Seed Map'!$A$34&amp;"-"&amp;(COUNTA($E$1:ResourceAction[[#This Row],[Resource]])-2)</f>
        <v>Action Method-0</v>
      </c>
      <c r="L2" s="39" t="str">
        <f>IF(ResourceAction[[#This Row],[Resource Name]]="","id",COUNTA(#REF!:ResourceAction[[#This Row],[Resource Name]])+IF(VLOOKUP('Table Seed Map'!$A$34,SeedMap[],9,0),VLOOKUP('Table Seed Map'!$A$34,SeedMap[],9,0),0))</f>
        <v>id</v>
      </c>
      <c r="M2" s="39" t="s">
        <v>57</v>
      </c>
      <c r="N2" s="50" t="s">
        <v>45</v>
      </c>
      <c r="O2" s="51" t="str">
        <f>IF(ResourceAction[[#This Row],[Resource Name]]="","idn1",IF(ResourceAction[[#This Row],[IDN1]]="","",VLOOKUP(ResourceAction[[#This Row],[IDN1]],IDNMaps[[Display]:[ID]],2,0)))</f>
        <v>idn1</v>
      </c>
      <c r="P2" s="51" t="str">
        <f>IF(ResourceAction[[#This Row],[Resource Name]]="","idn2",IF(ResourceAction[[#This Row],[IDN2]]="","",VLOOKUP(ResourceAction[[#This Row],[IDN2]],IDNMaps[[Display]:[ID]],2,0)))</f>
        <v>idn2</v>
      </c>
      <c r="Q2" s="51" t="str">
        <f>IF(ResourceAction[[#This Row],[Resource Name]]="","idn3",IF(ResourceAction[[#This Row],[IDN3]]="","",VLOOKUP(ResourceAction[[#This Row],[IDN3]],IDNMaps[[Display]:[ID]],2,0)))</f>
        <v>idn3</v>
      </c>
      <c r="R2" s="51" t="str">
        <f>IF(ResourceAction[[#This Row],[Resource Name]]="","idn4",IF(ResourceAction[[#This Row],[IDN4]]="","",VLOOKUP(ResourceAction[[#This Row],[IDN4]],IDNMaps[[Display]:[ID]],2,0)))</f>
        <v>idn4</v>
      </c>
      <c r="S2" s="51" t="str">
        <f>IF(ResourceAction[[#This Row],[Resource Name]]="","idn5",IF(ResourceAction[[#This Row],[IDN5]]="","",VLOOKUP(ResourceAction[[#This Row],[IDN5]],IDNMaps[[Display]:[ID]],2,0)))</f>
        <v>idn5</v>
      </c>
      <c r="T2" s="59"/>
      <c r="U2" s="59"/>
      <c r="V2" s="59"/>
      <c r="W2" s="59"/>
      <c r="X2" s="59"/>
      <c r="Y2" s="56" t="str">
        <f>[No]</f>
        <v>id</v>
      </c>
      <c r="Z2"/>
      <c r="AA2" s="1"/>
      <c r="AB2" s="15" t="s">
        <v>57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Name]]="","id",COUNTA(#REF!:ActionListNData[[#This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Name]]="","id",COUNTA(#REF!:ActionListNData[[#This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9" t="str">
        <f>IF(ActionAttr[[#This Row],[Action Name for Attr]]="","resource_action",VLOOKUP(ActionAttr[[#This Row],[Action Name for Attr]],ResourceAction[[Display]:[No]],3,0))</f>
        <v>resource_action</v>
      </c>
      <c r="AR2" s="37" t="s">
        <v>26</v>
      </c>
      <c r="AS2" s="37" t="s">
        <v>56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6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2019-02-11T10:08:11Z</dcterms:modified>
</cp:coreProperties>
</file>