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6" i="2" l="1"/>
  <c r="C26" i="2"/>
  <c r="E26" i="2"/>
  <c r="F26" i="2"/>
  <c r="G26" i="2"/>
  <c r="A48" i="4"/>
  <c r="D48" i="4"/>
  <c r="L48" i="4"/>
  <c r="M48" i="4"/>
  <c r="N48" i="4"/>
  <c r="O48" i="4" s="1"/>
  <c r="A47" i="4" l="1"/>
  <c r="D47" i="4"/>
  <c r="L47" i="4"/>
  <c r="M47" i="4"/>
  <c r="N47" i="4"/>
  <c r="O47" i="4" s="1"/>
  <c r="A46" i="4" l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E48" i="4" s="1"/>
  <c r="F48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48" i="4" l="1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<sst xmlns="http://schemas.openxmlformats.org/spreadsheetml/2006/main" count="223" uniqueCount="96">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</sst>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2863568"/>
        <c:axId val="202870640"/>
      </c:barChart>
      <c:catAx>
        <c:axId val="20286356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2870640"/>
        <c:crosses val="autoZero"/>
        <c:auto val="1"/>
        <c:lblAlgn val="ctr"/>
        <c:lblOffset val="100"/>
        <c:noMultiLvlLbl val="0"/>
      </c:catAx>
      <c:valAx>
        <c:axId val="202870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286356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2684032"/>
        <c:axId val="192680224"/>
      </c:barChart>
      <c:catAx>
        <c:axId val="19268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2680224"/>
        <c:crosses val="autoZero"/>
        <c:auto val="1"/>
        <c:lblAlgn val="ctr"/>
        <c:lblOffset val="100"/>
        <c:noMultiLvlLbl val="0"/>
      </c:catAx>
      <c:valAx>
        <c:axId val="1926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26840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180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180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72064"/>
        <c:axId val="192682400"/>
      </c:areaChart>
      <c:catAx>
        <c:axId val="192672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2682400"/>
        <c:crosses val="autoZero"/>
        <c:auto val="1"/>
        <c:lblAlgn val="ctr"/>
        <c:lblOffset val="100"/>
        <c:noMultiLvlLbl val="0"/>
      </c:catAx>
      <c:valAx>
        <c:axId val="192682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9267206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1966.0000000000002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42569136"/>
        <c:axId val="2142570224"/>
      </c:barChart>
      <c:catAx>
        <c:axId val="214256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2570224"/>
        <c:crosses val="autoZero"/>
        <c:auto val="1"/>
        <c:lblAlgn val="ctr"/>
        <c:lblOffset val="100"/>
        <c:noMultiLvlLbl val="0"/>
      </c:catAx>
      <c:valAx>
        <c:axId val="214257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256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2142571856"/>
        <c:axId val="174107088"/>
      </c:barChart>
      <c:dateAx>
        <c:axId val="21425718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4107088"/>
        <c:crosses val="autoZero"/>
        <c:auto val="1"/>
        <c:lblOffset val="100"/>
        <c:baseTimeUnit val="days"/>
      </c:dateAx>
      <c:valAx>
        <c:axId val="17410708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14257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6" totalsRowShown="0" headerRowDxfId="31" dataDxfId="30">
  <autoFilter ref="A1:G26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8" totalsRowShown="0" headerRowDxfId="18" dataDxfId="17">
  <autoFilter ref="A1:Q4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D23" sqref="D23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 t="shared" ref="A21:A26" si="3"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 t="shared" si="3"/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 t="shared" si="3"/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 t="shared" si="3"/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 t="shared" si="3"/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  <row r="26" spans="1:7" x14ac:dyDescent="0.25">
      <c r="A26" s="55">
        <f t="shared" si="3"/>
        <v>25</v>
      </c>
      <c r="B26" s="65" t="s">
        <v>48</v>
      </c>
      <c r="C26" s="56" t="str">
        <f>ProjectTasks[[#This Row],[Project]]&amp;"-"&amp;COUNTIF($B$1:ProjectTasks[[#This Row],[Project]],ProjectTasks[[#This Row],[Project]])</f>
        <v>TKT-7</v>
      </c>
      <c r="D26" s="57" t="s">
        <v>94</v>
      </c>
      <c r="E26" s="61" t="str">
        <f>CONCATENATE(ProjectTasks[Project],"/",ProjectTasks[Task])</f>
        <v>TKT/Package Creation</v>
      </c>
      <c r="F26" s="61" t="str">
        <f>ProjectTasks[Project]</f>
        <v>TKT</v>
      </c>
      <c r="G26" s="61" t="str">
        <f>ProjectTasks[Task]</f>
        <v>Package Creation</v>
      </c>
    </row>
  </sheetData>
  <dataValidations count="1">
    <dataValidation type="list" allowBlank="1" showInputMessage="1" showErrorMessage="1" sqref="B2:B26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37" workbookViewId="0">
      <selection activeCell="R52" sqref="R5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>IFERROR($A46+1,1)</f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>IFERROR($A47+1,1)</f>
        <v>47</v>
      </c>
      <c r="B48" s="56" t="str">
        <f>VLOOKUP(TaskTimings[Task],ProjectTasks[[TaskProjectCode]:[TSK]],2,0)</f>
        <v>TKT</v>
      </c>
      <c r="C48" s="56" t="str">
        <f>VLOOKUP(TaskTimings[Task],ProjectTasks[[TaskProjectCode]:[TSK]],3,0)</f>
        <v>Package Creation</v>
      </c>
      <c r="D48" s="56" t="str">
        <f>TaskTimings[Employee]&amp;"/"&amp;TaskTimings[Date]</f>
        <v>Shareena/43439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Shareena/43439/1</v>
      </c>
      <c r="G48" s="57" t="s">
        <v>95</v>
      </c>
      <c r="H48" s="57" t="s">
        <v>16</v>
      </c>
      <c r="I48" s="58">
        <v>43439</v>
      </c>
      <c r="J48" s="78">
        <v>0.5625</v>
      </c>
      <c r="K48" s="77">
        <v>0.6875</v>
      </c>
      <c r="L48" s="60">
        <f>(TaskTimings[End Time]-TaskTimings[Start Time])*1440</f>
        <v>180</v>
      </c>
      <c r="M48" s="60" t="str">
        <f>TEXT(TaskTimings[End Time]-TaskTimings[Start Time],"HH:mm")</f>
        <v>03:00</v>
      </c>
      <c r="N48" s="60">
        <f>SUMIFS(TaskTimings[Total Minutes],TaskTimings[Date],TaskTimings[Date],TaskTimings[Employee],TaskTimings[Employee])</f>
        <v>180</v>
      </c>
      <c r="O48" s="60" t="str">
        <f>TEXT(TaskTimings[Day Total Minutes]/1440,"HH:mm")</f>
        <v>03:00</v>
      </c>
      <c r="P48" s="56" t="str">
        <f>TaskTimings[PRJ]</f>
        <v>TKT</v>
      </c>
      <c r="Q48" s="56" t="str">
        <f>TaskTimings[TSK]</f>
        <v>Package Creation</v>
      </c>
    </row>
  </sheetData>
  <dataValidations count="2">
    <dataValidation type="list" allowBlank="1" showInputMessage="1" showErrorMessage="1" sqref="H2:H48">
      <formula1>EmployeeNames</formula1>
    </dataValidation>
    <dataValidation type="list" allowBlank="1" showInputMessage="1" showErrorMessage="1" sqref="G2:G4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47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TKT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Database Analysis from Old Project</v>
      </c>
      <c r="C7" s="96"/>
      <c r="D7" s="96"/>
      <c r="E7" s="96"/>
      <c r="F7" s="96"/>
      <c r="G7" s="94">
        <f>SUMIFS(TaskTimings[Total Minutes],TaskTimings[PRJ],$A$4,TaskTimings[TSK],$B7)</f>
        <v>375.99999999999994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DB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Discussion for ticketing modification</v>
      </c>
      <c r="C10" s="96"/>
      <c r="D10" s="96"/>
      <c r="E10" s="96"/>
      <c r="F10" s="96"/>
      <c r="G10" s="94">
        <f>SUMIFS(TaskTimings[Total Minutes],TaskTimings[PRJ],$A$4,TaskTimings[TSK],$B10)</f>
        <v>269.99999999999989</v>
      </c>
      <c r="H10" s="95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Note down table relations</v>
      </c>
      <c r="C11" s="96"/>
      <c r="D11" s="96"/>
      <c r="E11" s="96"/>
      <c r="F11" s="96"/>
      <c r="G11" s="94">
        <f>SUMIFS(TaskTimings[Total Minutes],TaskTimings[PRJ],$A$4,TaskTimings[TSK],$B11)</f>
        <v>510.00000000000011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Entering table details into excel sheet</v>
      </c>
      <c r="C12" s="96"/>
      <c r="D12" s="96"/>
      <c r="E12" s="96"/>
      <c r="F12" s="96"/>
      <c r="G12" s="94">
        <f>SUMIFS(TaskTimings[Total Minutes],TaskTimings[PRJ],$A$4,TaskTimings[TSK],$B12)</f>
        <v>810.00000000000023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>Package Creation</v>
      </c>
      <c r="C13" s="96"/>
      <c r="D13" s="96"/>
      <c r="E13" s="96"/>
      <c r="F13" s="96"/>
      <c r="G13" s="94">
        <f>SUMIFS(TaskTimings[Total Minutes],TaskTimings[PRJ],$A$4,TaskTimings[TSK],$B13)</f>
        <v>180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180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/>
      </c>
      <c r="C14" s="96"/>
      <c r="D14" s="96"/>
      <c r="E14" s="96"/>
      <c r="F14" s="96"/>
      <c r="G14" s="94">
        <f>SUMIFS(TaskTimings[Total Minutes],TaskTimings[PRJ],$A$4,TaskTimings[TSK],$B14)</f>
        <v>0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2146</v>
      </c>
      <c r="H23" s="88"/>
      <c r="J23" s="79">
        <f>SUM(J7:J21)</f>
        <v>90</v>
      </c>
      <c r="K23" s="79">
        <f t="shared" ref="K23:P23" si="0">SUM(K7:K21)</f>
        <v>0</v>
      </c>
      <c r="L23" s="79">
        <f t="shared" si="0"/>
        <v>1966.0000000000002</v>
      </c>
      <c r="M23" s="79">
        <f t="shared" si="0"/>
        <v>89.999999999999915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06" t="s">
        <v>16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1696.0000000000002</v>
      </c>
      <c r="J2" s="118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90</v>
      </c>
      <c r="I7" s="117">
        <f>SUM(H7:H10)</f>
        <v>330.99999999999994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TKT/Database Analysis from Old Project</v>
      </c>
      <c r="E8" s="111"/>
      <c r="F8" s="111"/>
      <c r="G8" s="111"/>
      <c r="H8" s="22">
        <f>IFERROR(VLOOKUP($A$1&amp;"/"&amp;$B$7&amp;"/"&amp;$A7,TaskTimings[[EmployeeDateSeqCode]:[Total Minutes]],7,0),0)</f>
        <v>121.00000000000006</v>
      </c>
      <c r="I8" s="118"/>
      <c r="J8" s="25"/>
      <c r="K8" s="72">
        <v>2</v>
      </c>
      <c r="L8" s="120" t="str">
        <f>IFERROR(VLOOKUP($K8,$X$7:$Y$30,2,0),"")</f>
        <v/>
      </c>
      <c r="M8" s="120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TKT/Database Analysis from Old Project</v>
      </c>
      <c r="E9" s="111"/>
      <c r="F9" s="111"/>
      <c r="G9" s="111"/>
      <c r="H9" s="22">
        <f>IFERROR(VLOOKUP($A$1&amp;"/"&amp;$B$7&amp;"/"&amp;$A8,TaskTimings[[EmployeeDateSeqCode]:[Total Minutes]],7,0),0)</f>
        <v>119.99999999999989</v>
      </c>
      <c r="I9" s="118"/>
      <c r="J9" s="25"/>
      <c r="K9" s="72">
        <v>3</v>
      </c>
      <c r="L9" s="120" t="str">
        <f>IFERROR(VLOOKUP($K9,$X$7:$Y$30,2,0),"")</f>
        <v/>
      </c>
      <c r="M9" s="120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/>
      </c>
      <c r="E10" s="111"/>
      <c r="F10" s="111"/>
      <c r="G10" s="111"/>
      <c r="H10" s="22">
        <f>IFERROR(VLOOKUP($A$1&amp;"/"&amp;$B$7&amp;"/"&amp;$A9,TaskTimings[[EmployeeDateSeqCode]:[Total Minutes]],7,0),0)</f>
        <v>0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TKT/Database Analysis from Old Project</v>
      </c>
      <c r="E11" s="111"/>
      <c r="F11" s="111"/>
      <c r="G11" s="111"/>
      <c r="H11" s="22">
        <f>IFERROR(VLOOKUP($A$1&amp;"/"&amp;$B$11&amp;"/"&amp;$A10,TaskTimings[[EmployeeDateSeqCode]:[Total Minutes]],7,0),0)</f>
        <v>135</v>
      </c>
      <c r="I11" s="118">
        <f t="shared" ref="I11" si="2">SUM(H11:H14)</f>
        <v>135</v>
      </c>
      <c r="J11" s="25"/>
      <c r="K11" s="73">
        <v>5</v>
      </c>
      <c r="L11" s="123" t="str">
        <f>IFERROR(VLOOKUP($K11,$X$7:$Y$30,2,0),"")</f>
        <v/>
      </c>
      <c r="M11" s="123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/>
      </c>
      <c r="E12" s="111"/>
      <c r="F12" s="111"/>
      <c r="G12" s="111"/>
      <c r="H12" s="22">
        <f>IFERROR(VLOOKUP($A$1&amp;"/"&amp;$B$11&amp;"/"&amp;$A11,TaskTimings[[EmployeeDateSeqCode]:[Total Minutes]],7,0),0)</f>
        <v>0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TKT/Note down table relations</v>
      </c>
      <c r="E15" s="111"/>
      <c r="F15" s="111"/>
      <c r="G15" s="111"/>
      <c r="H15" s="22">
        <f>IFERROR(VLOOKUP($A$1&amp;"/"&amp;$B$15&amp;"/"&amp;$A14,TaskTimings[[EmployeeDateSeqCode]:[Total Minutes]],7,0),0)</f>
        <v>380.00000000000011</v>
      </c>
      <c r="I15" s="118">
        <f t="shared" ref="I15" si="3">SUM(H15:H18)</f>
        <v>380.00000000000011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/>
      </c>
      <c r="E16" s="111"/>
      <c r="F16" s="111"/>
      <c r="G16" s="111"/>
      <c r="H16" s="22">
        <f>IFERROR(VLOOKUP($A$1&amp;"/"&amp;$B$15&amp;"/"&amp;$A15,TaskTimings[[EmployeeDateSeqCode]:[Total Minutes]],7,0),0)</f>
        <v>0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90</v>
      </c>
      <c r="R16" s="118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/>
      </c>
      <c r="E17" s="111"/>
      <c r="F17" s="111"/>
      <c r="G17" s="111"/>
      <c r="H17" s="22">
        <f>IFERROR(VLOOKUP($A$1&amp;"/"&amp;$B$15&amp;"/"&amp;$A16,TaskTimings[[EmployeeDateSeqCode]:[Total Minutes]],7,0),0)</f>
        <v>0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>Database Analysis from Old Project</v>
      </c>
      <c r="N17" s="120"/>
      <c r="O17" s="120"/>
      <c r="P17" s="120"/>
      <c r="Q17" s="22">
        <f>IF($M17="","",SUMIFS($H$7:$H$30,$D$7:$D$30,$K$16&amp;"/"&amp;$M17))</f>
        <v>375.99999999999994</v>
      </c>
      <c r="R17" s="118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>Note down table relations</v>
      </c>
      <c r="N18" s="120"/>
      <c r="O18" s="120"/>
      <c r="P18" s="120"/>
      <c r="Q18" s="22">
        <f>IF($M18="","",SUMIFS($H$7:$H$30,$D$7:$D$30,$K$16&amp;"/"&amp;$M18))</f>
        <v>510.00000000000011</v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>TKT/Note down table relations</v>
      </c>
      <c r="E19" s="111"/>
      <c r="F19" s="111"/>
      <c r="G19" s="111"/>
      <c r="H19" s="22">
        <f>IFERROR(VLOOKUP($A$1&amp;"/"&amp;$B$19&amp;"/"&amp;$A18,TaskTimings[[EmployeeDateSeqCode]:[Total Minutes]],7,0),0)</f>
        <v>130.00000000000003</v>
      </c>
      <c r="I19" s="118">
        <f t="shared" ref="I19" si="4">SUM(H19:H22)</f>
        <v>250.00000000000009</v>
      </c>
      <c r="J19" s="26">
        <v>4</v>
      </c>
      <c r="K19" s="126"/>
      <c r="L19" s="94"/>
      <c r="M19" s="120" t="str">
        <f>IF($K$16="","",IFERROR(VLOOKUP($K$16&amp;"/"&amp;$J19,$Z$7:$AA$30,2,0),""))</f>
        <v>Entering table details into excel sheet</v>
      </c>
      <c r="N19" s="120"/>
      <c r="O19" s="120"/>
      <c r="P19" s="120"/>
      <c r="Q19" s="22">
        <f>IF($M19="","",SUMIFS($H$7:$H$30,$D$7:$D$30,$K$16&amp;"/"&amp;$M19))</f>
        <v>660.00000000000023</v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>TKT/Entering table details into excel sheet</v>
      </c>
      <c r="E20" s="111"/>
      <c r="F20" s="111"/>
      <c r="G20" s="111"/>
      <c r="H20" s="22">
        <f>IFERROR(VLOOKUP($A$1&amp;"/"&amp;$B$19&amp;"/"&amp;$A19,TaskTimings[[EmployeeDateSeqCode]:[Total Minutes]],7,0),0)</f>
        <v>120.00000000000006</v>
      </c>
      <c r="I20" s="118"/>
      <c r="J20" s="26">
        <v>1</v>
      </c>
      <c r="K20" s="126" t="str">
        <f>VLOOKUP(2,$K$7:$M$11,2,0)</f>
        <v/>
      </c>
      <c r="L20" s="94"/>
      <c r="M20" s="120" t="str">
        <f>IF($K$20="","",IFERROR(VLOOKUP($K$20&amp;"/"&amp;$J20,$Z$7:$AA$30,2,0),""))</f>
        <v/>
      </c>
      <c r="N20" s="120"/>
      <c r="O20" s="120"/>
      <c r="P20" s="120"/>
      <c r="Q20" s="22" t="str">
        <f>IF($M20="","",SUMIFS($H$7:$H$30,$D$7:$D$30,$K$20&amp;"/"&amp;$M20))</f>
        <v/>
      </c>
      <c r="R20" s="118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/>
      </c>
      <c r="N21" s="120"/>
      <c r="O21" s="120"/>
      <c r="P21" s="120"/>
      <c r="Q21" s="22" t="str">
        <f>IF($M21="","",SUMIFS($H$7:$H$30,$D$7:$D$30,$K$20&amp;"/"&amp;$M21))</f>
        <v/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/>
      </c>
      <c r="N22" s="120"/>
      <c r="O22" s="120"/>
      <c r="P22" s="120"/>
      <c r="Q22" s="22" t="str">
        <f>IF($M22="","",SUMIFS($H$7:$H$30,$D$7:$D$30,$K$20&amp;"/"&amp;$M22))</f>
        <v/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TKT/Entering table details into excel sheet</v>
      </c>
      <c r="E23" s="111"/>
      <c r="F23" s="111"/>
      <c r="G23" s="111"/>
      <c r="H23" s="22">
        <f>IFERROR(VLOOKUP($A$1&amp;"/"&amp;$B$23&amp;"/"&amp;$A22,TaskTimings[[EmployeeDateSeqCode]:[Total Minutes]],7,0),0)</f>
        <v>204.99999999999991</v>
      </c>
      <c r="I23" s="118">
        <f t="shared" ref="I23" si="6">SUM(H23:H26)</f>
        <v>389.99999999999989</v>
      </c>
      <c r="J23" s="26">
        <v>4</v>
      </c>
      <c r="K23" s="126"/>
      <c r="L23" s="94"/>
      <c r="M23" s="120" t="str">
        <f>IF($K$20="","",IFERROR(VLOOKUP($K$20&amp;"/"&amp;$J23,$Z$7:$AA$30,2,0),""))</f>
        <v/>
      </c>
      <c r="N23" s="120"/>
      <c r="O23" s="120"/>
      <c r="P23" s="120"/>
      <c r="Q23" s="22" t="str">
        <f>IF($M23="","",SUMIFS($H$7:$H$30,$D$7:$D$30,$K$20&amp;"/"&amp;$M23))</f>
        <v/>
      </c>
      <c r="R23" s="118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TKT/Entering table details into excel sheet</v>
      </c>
      <c r="E24" s="111"/>
      <c r="F24" s="111"/>
      <c r="G24" s="111"/>
      <c r="H24" s="22">
        <f>IFERROR(VLOOKUP($A$1&amp;"/"&amp;$B$23&amp;"/"&amp;$A23,TaskTimings[[EmployeeDateSeqCode]:[Total Minutes]],7,0),0)</f>
        <v>125.00000000000003</v>
      </c>
      <c r="I24" s="118"/>
      <c r="J24" s="26">
        <v>1</v>
      </c>
      <c r="K24" s="126" t="str">
        <f>VLOOKUP(3,$K$7:$M$11,2,0)</f>
        <v/>
      </c>
      <c r="L24" s="94"/>
      <c r="M24" s="120" t="str">
        <f>IF($K$24="","",IFERROR(VLOOKUP($K$24&amp;"/"&amp;$J24,$Z$7:$AA$30,2,0),""))</f>
        <v/>
      </c>
      <c r="N24" s="120"/>
      <c r="O24" s="120"/>
      <c r="P24" s="120"/>
      <c r="Q24" s="22" t="str">
        <f>IF($M24="","",SUMIFS($H$7:$H$30,$D$7:$D$30,$K$24&amp;"/"&amp;$M24))</f>
        <v/>
      </c>
      <c r="R24" s="118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>TEEBPD/Inhouse Testing</v>
      </c>
      <c r="E25" s="111"/>
      <c r="F25" s="111"/>
      <c r="G25" s="111"/>
      <c r="H25" s="22">
        <f>IFERROR(VLOOKUP($A$1&amp;"/"&amp;$B$23&amp;"/"&amp;$A24,TaskTimings[[EmployeeDateSeqCode]:[Total Minutes]],7,0),0)</f>
        <v>59.999999999999943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/>
      </c>
      <c r="N25" s="120"/>
      <c r="O25" s="120"/>
      <c r="P25" s="120"/>
      <c r="Q25" s="22" t="str">
        <f>IF($M25="","",SUMIFS($H$7:$H$30,$D$7:$D$30,$K$24&amp;"/"&amp;$M25))</f>
        <v/>
      </c>
      <c r="R25" s="118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TKT/Entering table details into excel sheet</v>
      </c>
      <c r="E27" s="111"/>
      <c r="F27" s="111"/>
      <c r="G27" s="111"/>
      <c r="H27" s="22">
        <f>IFERROR(VLOOKUP($A$1&amp;"/"&amp;$B$27&amp;"/"&amp;$A26,TaskTimings[[EmployeeDateSeqCode]:[Total Minutes]],7,0),0)</f>
        <v>90.000000000000085</v>
      </c>
      <c r="I27" s="118">
        <f t="shared" ref="I27" si="8">SUM(H27:H30)</f>
        <v>210.00000000000014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TKT/Entering table details into excel sheet</v>
      </c>
      <c r="E28" s="111"/>
      <c r="F28" s="111"/>
      <c r="G28" s="111"/>
      <c r="H28" s="22">
        <f>IFERROR(VLOOKUP($A$1&amp;"/"&amp;$B$27&amp;"/"&amp;$A27,TaskTimings[[EmployeeDateSeqCode]:[Total Minutes]],7,0),0)</f>
        <v>120.00000000000006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/>
      </c>
      <c r="E29" s="111"/>
      <c r="F29" s="111"/>
      <c r="G29" s="111"/>
      <c r="H29" s="22">
        <f>IFERROR(VLOOKUP($A$1&amp;"/"&amp;$B$27&amp;"/"&amp;$A28,TaskTimings[[EmployeeDateSeqCode]:[Total Minutes]],7,0),0)</f>
        <v>0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/>
      </c>
      <c r="E30" s="116"/>
      <c r="F30" s="116"/>
      <c r="G30" s="116"/>
      <c r="H30" s="24">
        <f>IFERROR(VLOOKUP($A$1&amp;"/"&amp;$B$27&amp;"/"&amp;$A29,TaskTimings[[EmployeeDateSeqCode]:[Total Minutes]],7,0),0)</f>
        <v>0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/>
      </c>
      <c r="L32" s="94"/>
      <c r="M32" s="120" t="str">
        <f>IF($K$32="","",IFERROR(VLOOKUP($K$32&amp;"/"&amp;$J32,$Z$7:$AA$30,2,0),""))</f>
        <v/>
      </c>
      <c r="N32" s="120"/>
      <c r="O32" s="120"/>
      <c r="P32" s="120"/>
      <c r="Q32" s="22" t="str">
        <f>IF($M32="","",SUMIFS($H$7:$H$30,$D$7:$D$30,$K$32&amp;"/"&amp;$M32))</f>
        <v/>
      </c>
      <c r="R32" s="118">
        <f t="shared" ref="R32" si="10">SUM(Q32:Q35)</f>
        <v>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/>
      </c>
      <c r="N33" s="120"/>
      <c r="O33" s="120"/>
      <c r="P33" s="120"/>
      <c r="Q33" s="22" t="str">
        <f>IF($M33="","",SUMIFS($H$7:$H$30,$D$7:$D$30,$K$32&amp;"/"&amp;$M33))</f>
        <v/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/>
      </c>
      <c r="N34" s="120"/>
      <c r="O34" s="120"/>
      <c r="P34" s="120"/>
      <c r="Q34" s="22" t="str">
        <f>IF($M34="","",SUMIFS($H$7:$H$30,$D$7:$D$30,$K$32&amp;"/"&amp;$M34))</f>
        <v/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2018-12-05T10:59:35Z</dcterms:modified>
</cp:coreProperties>
</file>