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89" i="4" l="1"/>
  <c r="P89" i="4" s="1"/>
  <c r="C89" i="4"/>
  <c r="Q89" i="4" s="1"/>
  <c r="D89" i="4"/>
  <c r="L89" i="4"/>
  <c r="N89" i="4" s="1"/>
  <c r="O89" i="4" s="1"/>
  <c r="M89" i="4"/>
  <c r="B88" i="4"/>
  <c r="P88" i="4" s="1"/>
  <c r="C88" i="4"/>
  <c r="Q88" i="4" s="1"/>
  <c r="D88" i="4"/>
  <c r="L88" i="4"/>
  <c r="N88" i="4" s="1"/>
  <c r="O88" i="4" s="1"/>
  <c r="M88" i="4"/>
  <c r="B87" i="4"/>
  <c r="P87" i="4" s="1"/>
  <c r="C87" i="4"/>
  <c r="Q87" i="4" s="1"/>
  <c r="D87" i="4"/>
  <c r="L87" i="4"/>
  <c r="M87" i="4"/>
  <c r="B86" i="4"/>
  <c r="P86" i="4" s="1"/>
  <c r="C86" i="4"/>
  <c r="Q86" i="4" s="1"/>
  <c r="D86" i="4"/>
  <c r="L86" i="4"/>
  <c r="M86" i="4"/>
  <c r="N86" i="4"/>
  <c r="O86" i="4" s="1"/>
  <c r="B85" i="4"/>
  <c r="P85" i="4" s="1"/>
  <c r="C85" i="4"/>
  <c r="Q85" i="4" s="1"/>
  <c r="D85" i="4"/>
  <c r="L85" i="4"/>
  <c r="N85" i="4" s="1"/>
  <c r="O85" i="4" s="1"/>
  <c r="M85" i="4"/>
  <c r="N87" i="4" l="1"/>
  <c r="O87" i="4" s="1"/>
  <c r="B84" i="4"/>
  <c r="P84" i="4" s="1"/>
  <c r="C84" i="4"/>
  <c r="Q84" i="4" s="1"/>
  <c r="D84" i="4"/>
  <c r="L84" i="4"/>
  <c r="N84" i="4" s="1"/>
  <c r="O84" i="4" s="1"/>
  <c r="M84" i="4"/>
  <c r="B83" i="4"/>
  <c r="P83" i="4" s="1"/>
  <c r="C83" i="4"/>
  <c r="Q83" i="4" s="1"/>
  <c r="D83" i="4"/>
  <c r="L83" i="4"/>
  <c r="M83" i="4"/>
  <c r="N83" i="4"/>
  <c r="O83" i="4" s="1"/>
  <c r="B82" i="4"/>
  <c r="P82" i="4" s="1"/>
  <c r="C82" i="4"/>
  <c r="Q82" i="4" s="1"/>
  <c r="D82" i="4"/>
  <c r="L82" i="4"/>
  <c r="M82" i="4"/>
  <c r="B81" i="4"/>
  <c r="P81" i="4" s="1"/>
  <c r="C81" i="4"/>
  <c r="Q81" i="4" s="1"/>
  <c r="D81" i="4"/>
  <c r="L81" i="4"/>
  <c r="M81" i="4"/>
  <c r="N82" i="4" l="1"/>
  <c r="O82" i="4" s="1"/>
  <c r="N81" i="4"/>
  <c r="O81" i="4" s="1"/>
  <c r="A30" i="2"/>
  <c r="C30" i="2"/>
  <c r="E30" i="2"/>
  <c r="F30" i="2"/>
  <c r="G30" i="2"/>
  <c r="D80" i="4"/>
  <c r="L80" i="4"/>
  <c r="N79" i="4" s="1"/>
  <c r="O79" i="4" s="1"/>
  <c r="M80" i="4"/>
  <c r="N80" i="4"/>
  <c r="O80" i="4" s="1"/>
  <c r="D79" i="4"/>
  <c r="L79" i="4"/>
  <c r="M79" i="4"/>
  <c r="D78" i="4" l="1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89" i="4" l="1"/>
  <c r="F89" i="4" s="1"/>
  <c r="E87" i="4"/>
  <c r="F87" i="4" s="1"/>
  <c r="E88" i="4"/>
  <c r="F88" i="4" s="1"/>
  <c r="E85" i="4"/>
  <c r="F85" i="4" s="1"/>
  <c r="E86" i="4"/>
  <c r="F86" i="4" s="1"/>
  <c r="E83" i="4"/>
  <c r="F83" i="4" s="1"/>
  <c r="E84" i="4"/>
  <c r="F84" i="4" s="1"/>
  <c r="E81" i="4"/>
  <c r="F81" i="4" s="1"/>
  <c r="E82" i="4"/>
  <c r="F82" i="4" s="1"/>
  <c r="B79" i="4"/>
  <c r="P79" i="4" s="1"/>
  <c r="B80" i="4"/>
  <c r="P80" i="4" s="1"/>
  <c r="C79" i="4"/>
  <c r="Q79" i="4" s="1"/>
  <c r="C80" i="4"/>
  <c r="Q80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79" i="4"/>
  <c r="F79" i="4" s="1"/>
  <c r="E80" i="4"/>
  <c r="F80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6" i="4" l="1"/>
  <c r="A87" i="4" s="1"/>
  <c r="A88" i="4" s="1"/>
  <c r="A89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<sst xmlns="http://schemas.openxmlformats.org/spreadsheetml/2006/main" count="313" uniqueCount="103">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</sst>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406596656"/>
        <c:axId val="-406591216"/>
      </c:barChart>
      <c:catAx>
        <c:axId val="-4065966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591216"/>
        <c:crosses val="autoZero"/>
        <c:auto val="1"/>
        <c:lblAlgn val="ctr"/>
        <c:lblOffset val="100"/>
        <c:noMultiLvlLbl val="0"/>
      </c:catAx>
      <c:valAx>
        <c:axId val="-406591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59665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406589584"/>
        <c:axId val="-406587952"/>
      </c:barChart>
      <c:catAx>
        <c:axId val="-40658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587952"/>
        <c:crosses val="autoZero"/>
        <c:auto val="1"/>
        <c:lblAlgn val="ctr"/>
        <c:lblOffset val="100"/>
        <c:noMultiLvlLbl val="0"/>
      </c:catAx>
      <c:valAx>
        <c:axId val="-40658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5895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2016.9999999999998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602640"/>
        <c:axId val="-406596112"/>
      </c:areaChart>
      <c:catAx>
        <c:axId val="-406602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596112"/>
        <c:crosses val="autoZero"/>
        <c:auto val="1"/>
        <c:lblAlgn val="ctr"/>
        <c:lblOffset val="100"/>
        <c:noMultiLvlLbl val="0"/>
      </c:catAx>
      <c:valAx>
        <c:axId val="-406596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6026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2076.9999999999995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406602096"/>
        <c:axId val="-406601008"/>
      </c:barChart>
      <c:catAx>
        <c:axId val="-40660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601008"/>
        <c:crosses val="autoZero"/>
        <c:auto val="1"/>
        <c:lblAlgn val="ctr"/>
        <c:lblOffset val="100"/>
        <c:noMultiLvlLbl val="0"/>
      </c:catAx>
      <c:valAx>
        <c:axId val="-40660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60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406594480"/>
        <c:axId val="-406598832"/>
      </c:barChart>
      <c:dateAx>
        <c:axId val="-40659448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598832"/>
        <c:crosses val="autoZero"/>
        <c:auto val="1"/>
        <c:lblOffset val="100"/>
        <c:baseTimeUnit val="days"/>
      </c:dateAx>
      <c:valAx>
        <c:axId val="-40659883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40659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9" totalsRowShown="0" headerRowDxfId="18" dataDxfId="17">
  <autoFilter ref="A1:Q89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73" workbookViewId="0">
      <selection activeCell="G92" sqref="G9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7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116">
        <f t="shared" si="7"/>
        <v>78</v>
      </c>
      <c r="B79" s="117" t="str">
        <f>VLOOKUP(TaskTimings[Task],ProjectTasks[[TaskProjectCode]:[TSK]],2,0)</f>
        <v>SDS</v>
      </c>
      <c r="C79" s="117" t="str">
        <f>VLOOKUP(TaskTimings[Task],ProjectTasks[[TaskProjectCode]:[TSK]],3,0)</f>
        <v>Testing</v>
      </c>
      <c r="D79" s="117" t="str">
        <f>TaskTimings[Employee]&amp;"/"&amp;TaskTimings[Date]</f>
        <v>Aswathy/43449</v>
      </c>
      <c r="E79" s="117">
        <f>COUNTIF($D$1:TaskTimings[[#This Row],[EmployeeDate]],TaskTimings[[#This Row],[EmployeeDate]])</f>
        <v>1</v>
      </c>
      <c r="F79" s="117" t="str">
        <f>TaskTimings[[#This Row],[EmployeeDate]]&amp;"/"&amp;TaskTimings[[#This Row],[EmployeeDateSeq]]</f>
        <v>Aswathy/43449/1</v>
      </c>
      <c r="G79" s="118" t="s">
        <v>89</v>
      </c>
      <c r="H79" s="118" t="s">
        <v>54</v>
      </c>
      <c r="I79" s="119">
        <v>43449</v>
      </c>
      <c r="J79" s="120">
        <v>0.38541666666666669</v>
      </c>
      <c r="K79" s="122">
        <v>0.43055555555555558</v>
      </c>
      <c r="L79" s="121">
        <f>(TaskTimings[End Time]-TaskTimings[Start Time])*1440</f>
        <v>65.000000000000014</v>
      </c>
      <c r="M79" s="121" t="str">
        <f>TEXT(TaskTimings[End Time]-TaskTimings[Start Time],"HH:mm")</f>
        <v>01:05</v>
      </c>
      <c r="N79" s="121">
        <f>SUMIFS(TaskTimings[Total Minutes],TaskTimings[Date],TaskTimings[Date],TaskTimings[Employee],TaskTimings[Employee])</f>
        <v>255</v>
      </c>
      <c r="O79" s="121" t="str">
        <f>TEXT(TaskTimings[Day Total Minutes]/1440,"HH:mm")</f>
        <v>04:15</v>
      </c>
      <c r="P79" s="117" t="str">
        <f>TaskTimings[PRJ]</f>
        <v>SDS</v>
      </c>
      <c r="Q79" s="117" t="str">
        <f>TaskTimings[TSK]</f>
        <v>Testing</v>
      </c>
    </row>
    <row r="80" spans="1:17" x14ac:dyDescent="0.25">
      <c r="A80" s="116">
        <f t="shared" si="7"/>
        <v>79</v>
      </c>
      <c r="B80" s="117" t="str">
        <f>VLOOKUP(TaskTimings[Task],ProjectTasks[[TaskProjectCode]:[TSK]],2,0)</f>
        <v>RTM</v>
      </c>
      <c r="C80" s="117" t="str">
        <f>VLOOKUP(TaskTimings[Task],ProjectTasks[[TaskProjectCode]:[TSK]],3,0)</f>
        <v>Modification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2</v>
      </c>
      <c r="F80" s="117" t="str">
        <f>TaskTimings[[#This Row],[EmployeeDate]]&amp;"/"&amp;TaskTimings[[#This Row],[EmployeeDateSeq]]</f>
        <v>Aswathy/43449/2</v>
      </c>
      <c r="G80" s="118" t="s">
        <v>102</v>
      </c>
      <c r="H80" s="118" t="s">
        <v>54</v>
      </c>
      <c r="I80" s="119">
        <v>43449</v>
      </c>
      <c r="J80" s="120">
        <v>0.55555555555555558</v>
      </c>
      <c r="K80" s="122">
        <v>0.6875</v>
      </c>
      <c r="L80" s="121">
        <f>(TaskTimings[End Time]-TaskTimings[Start Time])*1440</f>
        <v>189.99999999999997</v>
      </c>
      <c r="M80" s="121" t="str">
        <f>TEXT(TaskTimings[End Time]-TaskTimings[Start Time],"HH:mm")</f>
        <v>03:10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RTM</v>
      </c>
      <c r="Q80" s="117" t="str">
        <f>TaskTimings[TSK]</f>
        <v>Modification</v>
      </c>
    </row>
    <row r="81" spans="1:17" x14ac:dyDescent="0.25">
      <c r="A81" s="116">
        <f t="shared" si="7"/>
        <v>80</v>
      </c>
      <c r="B81" s="117" t="str">
        <f>VLOOKUP(TaskTimings[Task],ProjectTasks[[TaskProjectCode]:[TSK]],2,0)</f>
        <v>TEEBPD</v>
      </c>
      <c r="C81" s="117" t="str">
        <f>VLOOKUP(TaskTimings[Task],ProjectTasks[[TaskProjectCode]:[TSK]],3,0)</f>
        <v>Table syncing</v>
      </c>
      <c r="D81" s="117" t="str">
        <f>TaskTimings[Employee]&amp;"/"&amp;TaskTimings[Date]</f>
        <v>Shareena/43451</v>
      </c>
      <c r="E81" s="117">
        <f>COUNTIF($D$1:TaskTimings[[#This Row],[EmployeeDate]],TaskTimings[[#This Row],[EmployeeDate]])</f>
        <v>1</v>
      </c>
      <c r="F81" s="117" t="str">
        <f>TaskTimings[[#This Row],[EmployeeDate]]&amp;"/"&amp;TaskTimings[[#This Row],[EmployeeDateSeq]]</f>
        <v>Shareena/43451/1</v>
      </c>
      <c r="G81" s="118" t="s">
        <v>101</v>
      </c>
      <c r="H81" s="118" t="s">
        <v>16</v>
      </c>
      <c r="I81" s="119">
        <v>43451</v>
      </c>
      <c r="J81" s="120">
        <v>0.39583333333333331</v>
      </c>
      <c r="K81" s="122">
        <v>0.54166666666666663</v>
      </c>
      <c r="L81" s="121">
        <f>(TaskTimings[End Time]-TaskTimings[Start Time])*1440</f>
        <v>209.99999999999997</v>
      </c>
      <c r="M81" s="121" t="str">
        <f>TEXT(TaskTimings[End Time]-TaskTimings[Start Time],"HH:mm")</f>
        <v>03:30</v>
      </c>
      <c r="N81" s="121">
        <f>SUMIFS(TaskTimings[Total Minutes],TaskTimings[Date],TaskTimings[Date],TaskTimings[Employee],TaskTimings[Employee])</f>
        <v>390</v>
      </c>
      <c r="O81" s="121" t="str">
        <f>TEXT(TaskTimings[Day Total Minutes]/1440,"HH:mm")</f>
        <v>06:30</v>
      </c>
      <c r="P81" s="117" t="str">
        <f>TaskTimings[PRJ]</f>
        <v>TEEBPD</v>
      </c>
      <c r="Q81" s="117" t="str">
        <f>TaskTimings[TSK]</f>
        <v>Table syncing</v>
      </c>
    </row>
    <row r="82" spans="1:17" x14ac:dyDescent="0.25">
      <c r="A82" s="116">
        <f t="shared" si="7"/>
        <v>81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2</v>
      </c>
      <c r="F82" s="117" t="str">
        <f>TaskTimings[[#This Row],[EmployeeDate]]&amp;"/"&amp;TaskTimings[[#This Row],[EmployeeDateSeq]]</f>
        <v>Shareena/43451/2</v>
      </c>
      <c r="G82" s="118" t="s">
        <v>101</v>
      </c>
      <c r="H82" s="118" t="s">
        <v>16</v>
      </c>
      <c r="I82" s="119">
        <v>43451</v>
      </c>
      <c r="J82" s="120">
        <v>0.58333333333333337</v>
      </c>
      <c r="K82" s="122">
        <v>0.70833333333333337</v>
      </c>
      <c r="L82" s="121">
        <f>(TaskTimings[End Time]-TaskTimings[Start Time])*1440</f>
        <v>180</v>
      </c>
      <c r="M82" s="121" t="str">
        <f>TEXT(TaskTimings[End Time]-TaskTimings[Start Time],"HH:mm")</f>
        <v>03:00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82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Shareena/43452</v>
      </c>
      <c r="E83" s="117">
        <f>COUNTIF($D$1:TaskTimings[[#This Row],[EmployeeDate]],TaskTimings[[#This Row],[EmployeeDate]])</f>
        <v>1</v>
      </c>
      <c r="F83" s="117" t="str">
        <f>TaskTimings[[#This Row],[EmployeeDate]]&amp;"/"&amp;TaskTimings[[#This Row],[EmployeeDateSeq]]</f>
        <v>Shareena/43452/1</v>
      </c>
      <c r="G83" s="118" t="s">
        <v>101</v>
      </c>
      <c r="H83" s="118" t="s">
        <v>16</v>
      </c>
      <c r="I83" s="119">
        <v>43452</v>
      </c>
      <c r="J83" s="120">
        <v>0.38541666666666669</v>
      </c>
      <c r="K83" s="122">
        <v>0.66666666666666663</v>
      </c>
      <c r="L83" s="121">
        <f>(TaskTimings[End Time]-TaskTimings[Start Time])*1440</f>
        <v>404.99999999999994</v>
      </c>
      <c r="M83" s="121" t="str">
        <f>TEXT(TaskTimings[End Time]-TaskTimings[Start Time],"HH:mm")</f>
        <v>06:45</v>
      </c>
      <c r="N83" s="121">
        <f>SUMIFS(TaskTimings[Total Minutes],TaskTimings[Date],TaskTimings[Date],TaskTimings[Employee],TaskTimings[Employee])</f>
        <v>404.99999999999994</v>
      </c>
      <c r="O83" s="121" t="str">
        <f>TEXT(TaskTimings[Day Total Minutes]/1440,"HH:mm")</f>
        <v>06:45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83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Shareena/43453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Shareena/43453/1</v>
      </c>
      <c r="G84" s="118" t="s">
        <v>101</v>
      </c>
      <c r="H84" s="118" t="s">
        <v>16</v>
      </c>
      <c r="I84" s="119">
        <v>43453</v>
      </c>
      <c r="J84" s="120">
        <v>0.39583333333333331</v>
      </c>
      <c r="K84" s="122">
        <v>0.625</v>
      </c>
      <c r="L84" s="121">
        <f>(TaskTimings[End Time]-TaskTimings[Start Time])*1440</f>
        <v>330</v>
      </c>
      <c r="M84" s="121" t="str">
        <f>TEXT(TaskTimings[End Time]-TaskTimings[Start Time],"HH:mm")</f>
        <v>05:30</v>
      </c>
      <c r="N84" s="121">
        <f>SUMIFS(TaskTimings[Total Minutes],TaskTimings[Date],TaskTimings[Date],TaskTimings[Employee],TaskTimings[Employee])</f>
        <v>330</v>
      </c>
      <c r="O84" s="121" t="str">
        <f>TEXT(TaskTimings[Day Total Minutes]/1440,"HH:mm")</f>
        <v>05:30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84</v>
      </c>
      <c r="B85" s="117" t="str">
        <f>VLOOKUP(TaskTimings[Task],ProjectTasks[[TaskProjectCode]:[TSK]],2,0)</f>
        <v>RTM</v>
      </c>
      <c r="C85" s="117" t="str">
        <f>VLOOKUP(TaskTimings[Task],ProjectTasks[[TaskProjectCode]:[TSK]],3,0)</f>
        <v>Modification</v>
      </c>
      <c r="D85" s="117" t="str">
        <f>TaskTimings[Employee]&amp;"/"&amp;TaskTimings[Date]</f>
        <v>Aswathy/43451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Aswathy/43451/1</v>
      </c>
      <c r="G85" s="118" t="s">
        <v>102</v>
      </c>
      <c r="H85" s="118" t="s">
        <v>54</v>
      </c>
      <c r="I85" s="119">
        <v>43451</v>
      </c>
      <c r="J85" s="120">
        <v>0.39583333333333331</v>
      </c>
      <c r="K85" s="122">
        <v>0.4375</v>
      </c>
      <c r="L85" s="121">
        <f>(TaskTimings[End Time]-TaskTimings[Start Time])*1440</f>
        <v>60.000000000000028</v>
      </c>
      <c r="M85" s="121" t="str">
        <f>TEXT(TaskTimings[End Time]-TaskTimings[Start Time],"HH:mm")</f>
        <v>01:00</v>
      </c>
      <c r="N85" s="121">
        <f>SUMIFS(TaskTimings[Total Minutes],TaskTimings[Date],TaskTimings[Date],TaskTimings[Employee],TaskTimings[Employee])</f>
        <v>60.000000000000028</v>
      </c>
      <c r="O85" s="121" t="str">
        <f>TEXT(TaskTimings[Day Total Minutes]/1440,"HH:mm")</f>
        <v>01:00</v>
      </c>
      <c r="P85" s="117" t="str">
        <f>TaskTimings[PRJ]</f>
        <v>RTM</v>
      </c>
      <c r="Q85" s="117" t="str">
        <f>TaskTimings[TSK]</f>
        <v>Modification</v>
      </c>
    </row>
    <row r="86" spans="1:17" x14ac:dyDescent="0.25">
      <c r="A86" s="116">
        <f>IFERROR($A85+1,1)</f>
        <v>85</v>
      </c>
      <c r="B86" s="117" t="str">
        <f>VLOOKUP(TaskTimings[Task],ProjectTasks[[TaskProjectCode]:[TSK]],2,0)</f>
        <v>SDS</v>
      </c>
      <c r="C86" s="117" t="str">
        <f>VLOOKUP(TaskTimings[Task],ProjectTasks[[TaskProjectCode]:[TSK]],3,0)</f>
        <v>Testing</v>
      </c>
      <c r="D86" s="117" t="str">
        <f>TaskTimings[Employee]&amp;"/"&amp;TaskTimings[Date]</f>
        <v>Aswathy/43452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Aswathy/43452/1</v>
      </c>
      <c r="G86" s="118" t="s">
        <v>89</v>
      </c>
      <c r="H86" s="118" t="s">
        <v>54</v>
      </c>
      <c r="I86" s="119">
        <v>43452</v>
      </c>
      <c r="J86" s="120">
        <v>0.45833333333333331</v>
      </c>
      <c r="K86" s="122">
        <v>0.54166666666666663</v>
      </c>
      <c r="L86" s="121">
        <f>(TaskTimings[End Time]-TaskTimings[Start Time])*1440</f>
        <v>119.99999999999997</v>
      </c>
      <c r="M86" s="121" t="str">
        <f>TEXT(TaskTimings[End Time]-TaskTimings[Start Time],"HH:mm")</f>
        <v>02:00</v>
      </c>
      <c r="N86" s="121">
        <f>SUMIFS(TaskTimings[Total Minutes],TaskTimings[Date],TaskTimings[Date],TaskTimings[Employee],TaskTimings[Employee])</f>
        <v>119.99999999999997</v>
      </c>
      <c r="O86" s="121" t="str">
        <f>TEXT(TaskTimings[Day Total Minutes]/1440,"HH:mm")</f>
        <v>02:00</v>
      </c>
      <c r="P86" s="117" t="str">
        <f>TaskTimings[PRJ]</f>
        <v>SDS</v>
      </c>
      <c r="Q86" s="117" t="str">
        <f>TaskTimings[TSK]</f>
        <v>Testing</v>
      </c>
    </row>
    <row r="87" spans="1:17" x14ac:dyDescent="0.25">
      <c r="A87" s="116">
        <f t="shared" si="7"/>
        <v>86</v>
      </c>
      <c r="B87" s="117" t="str">
        <f>VLOOKUP(TaskTimings[Task],ProjectTasks[[TaskProjectCode]:[TSK]],2,0)</f>
        <v>RTM</v>
      </c>
      <c r="C87" s="117" t="str">
        <f>VLOOKUP(TaskTimings[Task],ProjectTasks[[TaskProjectCode]:[TSK]],3,0)</f>
        <v>Modification</v>
      </c>
      <c r="D87" s="117" t="str">
        <f>TaskTimings[Employee]&amp;"/"&amp;TaskTimings[Date]</f>
        <v>Aswathy/43453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Aswathy/43453/1</v>
      </c>
      <c r="G87" s="118" t="s">
        <v>102</v>
      </c>
      <c r="H87" s="118" t="s">
        <v>54</v>
      </c>
      <c r="I87" s="119">
        <v>43453</v>
      </c>
      <c r="J87" s="120">
        <v>0.375</v>
      </c>
      <c r="K87" s="122">
        <v>0.45833333333333331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300</v>
      </c>
      <c r="O87" s="121" t="str">
        <f>TEXT(TaskTimings[Day Total Minutes]/1440,"HH:mm")</f>
        <v>05:00</v>
      </c>
      <c r="P87" s="117" t="str">
        <f>TaskTimings[PRJ]</f>
        <v>RTM</v>
      </c>
      <c r="Q87" s="117" t="str">
        <f>TaskTimings[TSK]</f>
        <v>Modification</v>
      </c>
    </row>
    <row r="88" spans="1:17" x14ac:dyDescent="0.25">
      <c r="A88" s="116">
        <f>IFERROR($A87+1,1)</f>
        <v>87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2</v>
      </c>
      <c r="F88" s="117" t="str">
        <f>TaskTimings[[#This Row],[EmployeeDate]]&amp;"/"&amp;TaskTimings[[#This Row],[EmployeeDateSeq]]</f>
        <v>Aswathy/43453/2</v>
      </c>
      <c r="G88" s="118" t="s">
        <v>102</v>
      </c>
      <c r="H88" s="118" t="s">
        <v>54</v>
      </c>
      <c r="I88" s="119">
        <v>43453</v>
      </c>
      <c r="J88" s="120">
        <v>0.58333333333333337</v>
      </c>
      <c r="K88" s="122">
        <v>0.70833333333333337</v>
      </c>
      <c r="L88" s="121">
        <f>(TaskTimings[End Time]-TaskTimings[Start Time])*1440</f>
        <v>180</v>
      </c>
      <c r="M88" s="121" t="str">
        <f>TEXT(TaskTimings[End Time]-TaskTimings[Start Time],"HH:mm")</f>
        <v>03:00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>IFERROR($A88+1,1)</f>
        <v>88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Aswathy/43454</v>
      </c>
      <c r="E89" s="117">
        <f>COUNTIF($D$1:TaskTimings[[#This Row],[EmployeeDate]],TaskTimings[[#This Row],[EmployeeDate]])</f>
        <v>1</v>
      </c>
      <c r="F89" s="117" t="str">
        <f>TaskTimings[[#This Row],[EmployeeDate]]&amp;"/"&amp;TaskTimings[[#This Row],[EmployeeDateSeq]]</f>
        <v>Aswathy/43454/1</v>
      </c>
      <c r="G89" s="118" t="s">
        <v>102</v>
      </c>
      <c r="H89" s="118" t="s">
        <v>54</v>
      </c>
      <c r="I89" s="119">
        <v>43454</v>
      </c>
      <c r="J89" s="120">
        <v>0.38541666666666669</v>
      </c>
      <c r="K89" s="121"/>
      <c r="L89" s="121">
        <f>(TaskTimings[End Time]-TaskTimings[Start Time])*1440</f>
        <v>-555</v>
      </c>
      <c r="M89" s="121" t="e">
        <f>TEXT(TaskTimings[End Time]-TaskTimings[Start Time],"HH:mm")</f>
        <v>#VALUE!</v>
      </c>
      <c r="N89" s="121">
        <f>SUMIFS(TaskTimings[Total Minutes],TaskTimings[Date],TaskTimings[Date],TaskTimings[Employee],TaskTimings[Employee])</f>
        <v>-555</v>
      </c>
      <c r="O89" s="121" t="e">
        <f>TEXT(TaskTimings[Day Total Minutes]/1440,"HH:mm")</f>
        <v>#VALUE!</v>
      </c>
      <c r="P89" s="117" t="str">
        <f>TaskTimings[PRJ]</f>
        <v>RTM</v>
      </c>
      <c r="Q89" s="117" t="str">
        <f>TaskTimings[TSK]</f>
        <v>Modification</v>
      </c>
    </row>
  </sheetData>
  <dataValidations count="2">
    <dataValidation type="list" allowBlank="1" showInputMessage="1" showErrorMessage="1" sqref="H2:H89">
      <formula1>EmployeeNames</formula1>
    </dataValidation>
    <dataValidation type="list" allowBlank="1" showInputMessage="1" showErrorMessage="1" sqref="G2:G89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5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TEEBPD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39">
        <f>SUMIFS(TaskTimings[Total Minutes],TaskTimings[PRJ],$A$4,TaskTimings[TSK],$B7)</f>
        <v>0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39">
        <f>SUMIFS(TaskTimings[Total Minutes],TaskTimings[PRJ],$A$4,TaskTimings[TSK],$B10)</f>
        <v>239.99999999999994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39">
        <f>SUMIFS(TaskTimings[Total Minutes],TaskTimings[PRJ],$A$4,TaskTimings[TSK],$B12)</f>
        <v>1200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39">
        <f>SUMIFS(TaskTimings[Total Minutes],TaskTimings[PRJ],$A$4,TaskTimings[TSK],$B13)</f>
        <v>839.99999999999989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39">
        <f>SUMIFS(TaskTimings[Total Minutes],TaskTimings[PRJ],$A$4,TaskTimings[TSK],$B14)</f>
        <v>480.00000000000006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39">
        <f>SUMIFS(TaskTimings[Total Minutes],TaskTimings[PRJ],$A$4,TaskTimings[TSK],$B15)</f>
        <v>2016.9999999999998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2016.9999999999998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4777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2076.9999999999995</v>
      </c>
      <c r="M23" s="124">
        <f t="shared" si="0"/>
        <v>2700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1372</v>
      </c>
      <c r="J2" s="163" t="str">
        <f>INT($I$2/60)&amp;":"&amp;MOD(INT($I$2),60)</f>
        <v>22:52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891.99999999999989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181.99999999999983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891.99999999999989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>TEEBPD/Table syncing</v>
      </c>
      <c r="E16" s="156"/>
      <c r="F16" s="156"/>
      <c r="G16" s="156"/>
      <c r="H16" s="22">
        <f>IFERROR(VLOOKUP($A$1&amp;"/"&amp;$B$15&amp;"/"&amp;$A15,TaskTimings[[EmployeeDateSeqCode]:[Total Minutes]],7,0),0)</f>
        <v>111.99999999999991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>TEEBPD/Table syncing</v>
      </c>
      <c r="E19" s="156"/>
      <c r="F19" s="156"/>
      <c r="G19" s="156"/>
      <c r="H19" s="22">
        <f>IFERROR(VLOOKUP($A$1&amp;"/"&amp;$B$19&amp;"/"&amp;$A18,TaskTimings[[EmployeeDateSeqCode]:[Total Minutes]],7,0),0)</f>
        <v>445.00000000000011</v>
      </c>
      <c r="I19" s="163">
        <f t="shared" ref="I19" si="4">SUM(H19:H22)</f>
        <v>445.00000000000011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891.99999999999989</v>
      </c>
      <c r="R20" s="163">
        <f t="shared" ref="R20" si="5">SUM(Q20:Q23)</f>
        <v>891.99999999999989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>TEEBPD/Table syncing</v>
      </c>
      <c r="E23" s="156"/>
      <c r="F23" s="156"/>
      <c r="G23" s="156"/>
      <c r="H23" s="22">
        <f>IFERROR(VLOOKUP($A$1&amp;"/"&amp;$B$23&amp;"/"&amp;$A22,TaskTimings[[EmployeeDateSeqCode]:[Total Minutes]],7,0),0)</f>
        <v>89.999999999999915</v>
      </c>
      <c r="I23" s="163">
        <f t="shared" ref="I23" si="6">SUM(H23:H26)</f>
        <v>264.99999999999994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>TEEBPD/Table syncing</v>
      </c>
      <c r="E24" s="156"/>
      <c r="F24" s="156"/>
      <c r="G24" s="156"/>
      <c r="H24" s="22">
        <f>IFERROR(VLOOKUP($A$1&amp;"/"&amp;$B$23&amp;"/"&amp;$A23,TaskTimings[[EmployeeDateSeqCode]:[Total Minutes]],7,0),0)</f>
        <v>175.00000000000003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2018-12-20T05:30:11Z</dcterms:modified>
</cp:coreProperties>
</file>