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84" i="4" l="1"/>
  <c r="B84" i="4"/>
  <c r="P84" i="4" s="1"/>
  <c r="C84" i="4"/>
  <c r="D84" i="4"/>
  <c r="L84" i="4"/>
  <c r="N84" i="4" s="1"/>
  <c r="O84" i="4" s="1"/>
  <c r="M84" i="4"/>
  <c r="Q84" i="4"/>
  <c r="A83" i="4"/>
  <c r="B83" i="4"/>
  <c r="P83" i="4" s="1"/>
  <c r="C83" i="4"/>
  <c r="D83" i="4"/>
  <c r="L83" i="4"/>
  <c r="M83" i="4"/>
  <c r="N83" i="4"/>
  <c r="O83" i="4" s="1"/>
  <c r="Q83" i="4"/>
  <c r="A82" i="4"/>
  <c r="B82" i="4"/>
  <c r="P82" i="4" s="1"/>
  <c r="C82" i="4"/>
  <c r="D82" i="4"/>
  <c r="L82" i="4"/>
  <c r="M82" i="4"/>
  <c r="Q82" i="4"/>
  <c r="A81" i="4"/>
  <c r="B81" i="4"/>
  <c r="P81" i="4" s="1"/>
  <c r="C81" i="4"/>
  <c r="Q81" i="4" s="1"/>
  <c r="D81" i="4"/>
  <c r="L81" i="4"/>
  <c r="N82" i="4" s="1"/>
  <c r="O82" i="4" s="1"/>
  <c r="M81" i="4"/>
  <c r="N81" i="4"/>
  <c r="O81" i="4" s="1"/>
  <c r="A30" i="2" l="1"/>
  <c r="C30" i="2"/>
  <c r="E30" i="2"/>
  <c r="F30" i="2"/>
  <c r="G30" i="2"/>
  <c r="A80" i="4"/>
  <c r="D80" i="4"/>
  <c r="L80" i="4"/>
  <c r="M80" i="4"/>
  <c r="N80" i="4"/>
  <c r="O80" i="4" s="1"/>
  <c r="A79" i="4"/>
  <c r="D79" i="4"/>
  <c r="L79" i="4"/>
  <c r="M79" i="4"/>
  <c r="N79" i="4"/>
  <c r="O79" i="4" s="1"/>
  <c r="A78" i="4" l="1"/>
  <c r="D78" i="4"/>
  <c r="L78" i="4"/>
  <c r="M78" i="4"/>
  <c r="A77" i="4" l="1"/>
  <c r="D77" i="4"/>
  <c r="L77" i="4"/>
  <c r="N77" i="4" s="1"/>
  <c r="O77" i="4" s="1"/>
  <c r="M77" i="4"/>
  <c r="A76" i="4"/>
  <c r="D76" i="4"/>
  <c r="L76" i="4"/>
  <c r="M76" i="4"/>
  <c r="N76" i="4"/>
  <c r="O76" i="4" s="1"/>
  <c r="A75" i="4" l="1"/>
  <c r="D75" i="4"/>
  <c r="L75" i="4"/>
  <c r="N78" i="4" s="1"/>
  <c r="O78" i="4" s="1"/>
  <c r="M75" i="4"/>
  <c r="A74" i="4"/>
  <c r="D74" i="4"/>
  <c r="L74" i="4"/>
  <c r="M74" i="4"/>
  <c r="N74" i="4"/>
  <c r="O74" i="4" s="1"/>
  <c r="N75" i="4" l="1"/>
  <c r="O75" i="4" s="1"/>
  <c r="A73" i="4"/>
  <c r="D73" i="4"/>
  <c r="L73" i="4"/>
  <c r="M73" i="4"/>
  <c r="N73" i="4"/>
  <c r="O73" i="4" s="1"/>
  <c r="M72" i="4" l="1"/>
  <c r="A72" i="4" l="1"/>
  <c r="D72" i="4"/>
  <c r="L72" i="4"/>
  <c r="A71" i="4" l="1"/>
  <c r="D71" i="4"/>
  <c r="L71" i="4"/>
  <c r="M71" i="4"/>
  <c r="A70" i="4" l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83" i="4" l="1"/>
  <c r="F83" i="4" s="1"/>
  <c r="E84" i="4"/>
  <c r="F84" i="4" s="1"/>
  <c r="E81" i="4"/>
  <c r="F81" i="4" s="1"/>
  <c r="E82" i="4"/>
  <c r="F82" i="4" s="1"/>
  <c r="B79" i="4"/>
  <c r="P79" i="4" s="1"/>
  <c r="B80" i="4"/>
  <c r="P80" i="4" s="1"/>
  <c r="C79" i="4"/>
  <c r="Q79" i="4" s="1"/>
  <c r="C80" i="4"/>
  <c r="Q80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79" i="4"/>
  <c r="F79" i="4" s="1"/>
  <c r="E80" i="4"/>
  <c r="F80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<sst xmlns="http://schemas.openxmlformats.org/spreadsheetml/2006/main" count="303" uniqueCount="103">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</sst>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40156512"/>
        <c:axId val="1740147808"/>
      </c:barChart>
      <c:catAx>
        <c:axId val="17401565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47808"/>
        <c:crosses val="autoZero"/>
        <c:auto val="1"/>
        <c:lblAlgn val="ctr"/>
        <c:lblOffset val="100"/>
        <c:noMultiLvlLbl val="0"/>
      </c:catAx>
      <c:valAx>
        <c:axId val="1740147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65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740153248"/>
        <c:axId val="1740158688"/>
      </c:barChart>
      <c:catAx>
        <c:axId val="17401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8688"/>
        <c:crosses val="autoZero"/>
        <c:auto val="1"/>
        <c:lblAlgn val="ctr"/>
        <c:lblOffset val="100"/>
        <c:noMultiLvlLbl val="0"/>
      </c:catAx>
      <c:valAx>
        <c:axId val="17401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3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2016.9999999999998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150528"/>
        <c:axId val="1740159232"/>
      </c:areaChart>
      <c:catAx>
        <c:axId val="174015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9232"/>
        <c:crosses val="autoZero"/>
        <c:auto val="1"/>
        <c:lblAlgn val="ctr"/>
        <c:lblOffset val="100"/>
        <c:noMultiLvlLbl val="0"/>
      </c:catAx>
      <c:valAx>
        <c:axId val="1740159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05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2076.9999999999995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40148896"/>
        <c:axId val="1740159776"/>
      </c:barChart>
      <c:catAx>
        <c:axId val="174014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9776"/>
        <c:crosses val="autoZero"/>
        <c:auto val="1"/>
        <c:lblAlgn val="ctr"/>
        <c:lblOffset val="100"/>
        <c:noMultiLvlLbl val="0"/>
      </c:catAx>
      <c:valAx>
        <c:axId val="174015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4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740152160"/>
        <c:axId val="1740145632"/>
      </c:barChart>
      <c:dateAx>
        <c:axId val="17401521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45632"/>
        <c:crosses val="autoZero"/>
        <c:auto val="1"/>
        <c:lblOffset val="100"/>
        <c:baseTimeUnit val="days"/>
      </c:dateAx>
      <c:valAx>
        <c:axId val="17401456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015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4" totalsRowShown="0" headerRowDxfId="18" dataDxfId="17">
  <autoFilter ref="A1:Q8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61" workbookViewId="0">
      <selection activeCell="R79" sqref="R7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116">
        <f>IFERROR($A78+1,1)</f>
        <v>78</v>
      </c>
      <c r="B79" s="117" t="str">
        <f>VLOOKUP(TaskTimings[Task],ProjectTasks[[TaskProjectCode]:[TSK]],2,0)</f>
        <v>SDS</v>
      </c>
      <c r="C79" s="117" t="str">
        <f>VLOOKUP(TaskTimings[Task],ProjectTasks[[TaskProjectCode]:[TSK]],3,0)</f>
        <v>Testing</v>
      </c>
      <c r="D79" s="117" t="str">
        <f>TaskTimings[Employee]&amp;"/"&amp;TaskTimings[Date]</f>
        <v>Aswathy/43449</v>
      </c>
      <c r="E79" s="117">
        <f>COUNTIF($D$1:TaskTimings[[#This Row],[EmployeeDate]],TaskTimings[[#This Row],[EmployeeDate]])</f>
        <v>1</v>
      </c>
      <c r="F79" s="117" t="str">
        <f>TaskTimings[[#This Row],[EmployeeDate]]&amp;"/"&amp;TaskTimings[[#This Row],[EmployeeDateSeq]]</f>
        <v>Aswathy/43449/1</v>
      </c>
      <c r="G79" s="118" t="s">
        <v>89</v>
      </c>
      <c r="H79" s="118" t="s">
        <v>54</v>
      </c>
      <c r="I79" s="119">
        <v>43449</v>
      </c>
      <c r="J79" s="120">
        <v>0.38541666666666669</v>
      </c>
      <c r="K79" s="122">
        <v>0.43055555555555558</v>
      </c>
      <c r="L79" s="121">
        <f>(TaskTimings[End Time]-TaskTimings[Start Time])*1440</f>
        <v>65.000000000000014</v>
      </c>
      <c r="M79" s="121" t="str">
        <f>TEXT(TaskTimings[End Time]-TaskTimings[Start Time],"HH:mm")</f>
        <v>01:05</v>
      </c>
      <c r="N79" s="121">
        <f>SUMIFS(TaskTimings[Total Minutes],TaskTimings[Date],TaskTimings[Date],TaskTimings[Employee],TaskTimings[Employee])</f>
        <v>255</v>
      </c>
      <c r="O79" s="121" t="str">
        <f>TEXT(TaskTimings[Day Total Minutes]/1440,"HH:mm")</f>
        <v>04:15</v>
      </c>
      <c r="P79" s="117" t="str">
        <f>TaskTimings[PRJ]</f>
        <v>SDS</v>
      </c>
      <c r="Q79" s="117" t="str">
        <f>TaskTimings[TSK]</f>
        <v>Testing</v>
      </c>
    </row>
    <row r="80" spans="1:17" x14ac:dyDescent="0.25">
      <c r="A80" s="116">
        <f>IFERROR($A79+1,1)</f>
        <v>79</v>
      </c>
      <c r="B80" s="117" t="str">
        <f>VLOOKUP(TaskTimings[Task],ProjectTasks[[TaskProjectCode]:[TSK]],2,0)</f>
        <v>RTM</v>
      </c>
      <c r="C80" s="117" t="str">
        <f>VLOOKUP(TaskTimings[Task],ProjectTasks[[TaskProjectCode]:[TSK]],3,0)</f>
        <v>Modification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2</v>
      </c>
      <c r="F80" s="117" t="str">
        <f>TaskTimings[[#This Row],[EmployeeDate]]&amp;"/"&amp;TaskTimings[[#This Row],[EmployeeDateSeq]]</f>
        <v>Aswathy/43449/2</v>
      </c>
      <c r="G80" s="118" t="s">
        <v>102</v>
      </c>
      <c r="H80" s="118" t="s">
        <v>54</v>
      </c>
      <c r="I80" s="119">
        <v>43449</v>
      </c>
      <c r="J80" s="120">
        <v>0.55555555555555558</v>
      </c>
      <c r="K80" s="122">
        <v>0.6875</v>
      </c>
      <c r="L80" s="121">
        <f>(TaskTimings[End Time]-TaskTimings[Start Time])*1440</f>
        <v>189.99999999999997</v>
      </c>
      <c r="M80" s="121" t="str">
        <f>TEXT(TaskTimings[End Time]-TaskTimings[Start Time],"HH:mm")</f>
        <v>03:10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RTM</v>
      </c>
      <c r="Q80" s="117" t="str">
        <f>TaskTimings[TSK]</f>
        <v>Modification</v>
      </c>
    </row>
    <row r="81" spans="1:17" x14ac:dyDescent="0.25">
      <c r="A81" s="116">
        <f>IFERROR($A80+1,1)</f>
        <v>80</v>
      </c>
      <c r="B81" s="117" t="str">
        <f>VLOOKUP(TaskTimings[Task],ProjectTasks[[TaskProjectCode]:[TSK]],2,0)</f>
        <v>TEEBPD</v>
      </c>
      <c r="C81" s="117" t="str">
        <f>VLOOKUP(TaskTimings[Task],ProjectTasks[[TaskProjectCode]:[TSK]],3,0)</f>
        <v>Table syncing</v>
      </c>
      <c r="D81" s="117" t="str">
        <f>TaskTimings[Employee]&amp;"/"&amp;TaskTimings[Date]</f>
        <v>Shareena/43451</v>
      </c>
      <c r="E81" s="117">
        <f>COUNTIF($D$1:TaskTimings[[#This Row],[EmployeeDate]],TaskTimings[[#This Row],[EmployeeDate]])</f>
        <v>1</v>
      </c>
      <c r="F81" s="117" t="str">
        <f>TaskTimings[[#This Row],[EmployeeDate]]&amp;"/"&amp;TaskTimings[[#This Row],[EmployeeDateSeq]]</f>
        <v>Shareena/43451/1</v>
      </c>
      <c r="G81" s="118" t="s">
        <v>101</v>
      </c>
      <c r="H81" s="118" t="s">
        <v>16</v>
      </c>
      <c r="I81" s="119">
        <v>43451</v>
      </c>
      <c r="J81" s="120">
        <v>0.39583333333333331</v>
      </c>
      <c r="K81" s="122">
        <v>0.54166666666666663</v>
      </c>
      <c r="L81" s="121">
        <f>(TaskTimings[End Time]-TaskTimings[Start Time])*1440</f>
        <v>209.99999999999997</v>
      </c>
      <c r="M81" s="121" t="str">
        <f>TEXT(TaskTimings[End Time]-TaskTimings[Start Time],"HH:mm")</f>
        <v>03:30</v>
      </c>
      <c r="N81" s="121">
        <f>SUMIFS(TaskTimings[Total Minutes],TaskTimings[Date],TaskTimings[Date],TaskTimings[Employee],TaskTimings[Employee])</f>
        <v>390</v>
      </c>
      <c r="O81" s="121" t="str">
        <f>TEXT(TaskTimings[Day Total Minutes]/1440,"HH:mm")</f>
        <v>06:30</v>
      </c>
      <c r="P81" s="117" t="str">
        <f>TaskTimings[PRJ]</f>
        <v>TEEBPD</v>
      </c>
      <c r="Q81" s="117" t="str">
        <f>TaskTimings[TSK]</f>
        <v>Table syncing</v>
      </c>
    </row>
    <row r="82" spans="1:17" x14ac:dyDescent="0.25">
      <c r="A82" s="116">
        <f>IFERROR($A81+1,1)</f>
        <v>81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2</v>
      </c>
      <c r="F82" s="117" t="str">
        <f>TaskTimings[[#This Row],[EmployeeDate]]&amp;"/"&amp;TaskTimings[[#This Row],[EmployeeDateSeq]]</f>
        <v>Shareena/43451/2</v>
      </c>
      <c r="G82" s="118" t="s">
        <v>101</v>
      </c>
      <c r="H82" s="118" t="s">
        <v>16</v>
      </c>
      <c r="I82" s="119">
        <v>43451</v>
      </c>
      <c r="J82" s="120">
        <v>0.58333333333333337</v>
      </c>
      <c r="K82" s="122">
        <v>0.70833333333333337</v>
      </c>
      <c r="L82" s="121">
        <f>(TaskTimings[End Time]-TaskTimings[Start Time])*1440</f>
        <v>180</v>
      </c>
      <c r="M82" s="121" t="str">
        <f>TEXT(TaskTimings[End Time]-TaskTimings[Start Time],"HH:mm")</f>
        <v>03:00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>IFERROR($A82+1,1)</f>
        <v>82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Shareena/43452</v>
      </c>
      <c r="E83" s="117">
        <f>COUNTIF($D$1:TaskTimings[[#This Row],[EmployeeDate]],TaskTimings[[#This Row],[EmployeeDate]])</f>
        <v>1</v>
      </c>
      <c r="F83" s="117" t="str">
        <f>TaskTimings[[#This Row],[EmployeeDate]]&amp;"/"&amp;TaskTimings[[#This Row],[EmployeeDateSeq]]</f>
        <v>Shareena/43452/1</v>
      </c>
      <c r="G83" s="118" t="s">
        <v>101</v>
      </c>
      <c r="H83" s="118" t="s">
        <v>16</v>
      </c>
      <c r="I83" s="119">
        <v>43452</v>
      </c>
      <c r="J83" s="120">
        <v>0.38541666666666669</v>
      </c>
      <c r="K83" s="122">
        <v>0.66666666666666663</v>
      </c>
      <c r="L83" s="121">
        <f>(TaskTimings[End Time]-TaskTimings[Start Time])*1440</f>
        <v>404.99999999999994</v>
      </c>
      <c r="M83" s="121" t="str">
        <f>TEXT(TaskTimings[End Time]-TaskTimings[Start Time],"HH:mm")</f>
        <v>06:45</v>
      </c>
      <c r="N83" s="121">
        <f>SUMIFS(TaskTimings[Total Minutes],TaskTimings[Date],TaskTimings[Date],TaskTimings[Employee],TaskTimings[Employee])</f>
        <v>404.99999999999994</v>
      </c>
      <c r="O83" s="121" t="str">
        <f>TEXT(TaskTimings[Day Total Minutes]/1440,"HH:mm")</f>
        <v>06:45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>IFERROR($A83+1,1)</f>
        <v>83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Shareena/43453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Shareena/43453/1</v>
      </c>
      <c r="G84" s="118" t="s">
        <v>101</v>
      </c>
      <c r="H84" s="118" t="s">
        <v>16</v>
      </c>
      <c r="I84" s="119">
        <v>43453</v>
      </c>
      <c r="J84" s="120">
        <v>0.39583333333333331</v>
      </c>
      <c r="K84" s="122">
        <v>0.625</v>
      </c>
      <c r="L84" s="121">
        <f>(TaskTimings[End Time]-TaskTimings[Start Time])*1440</f>
        <v>330</v>
      </c>
      <c r="M84" s="121" t="str">
        <f>TEXT(TaskTimings[End Time]-TaskTimings[Start Time],"HH:mm")</f>
        <v>05:30</v>
      </c>
      <c r="N84" s="121">
        <f>SUMIFS(TaskTimings[Total Minutes],TaskTimings[Date],TaskTimings[Date],TaskTimings[Employee],TaskTimings[Employee])</f>
        <v>330</v>
      </c>
      <c r="O84" s="121" t="str">
        <f>TEXT(TaskTimings[Day Total Minutes]/1440,"HH:mm")</f>
        <v>05:30</v>
      </c>
      <c r="P84" s="117" t="str">
        <f>TaskTimings[PRJ]</f>
        <v>TEEBPD</v>
      </c>
      <c r="Q84" s="117" t="str">
        <f>TaskTimings[TSK]</f>
        <v>Table syncing</v>
      </c>
    </row>
  </sheetData>
  <dataValidations count="2">
    <dataValidation type="list" allowBlank="1" showInputMessage="1" showErrorMessage="1" sqref="H2:H84">
      <formula1>EmployeeNames</formula1>
    </dataValidation>
    <dataValidation type="list" allowBlank="1" showInputMessage="1" showErrorMessage="1" sqref="G2:G8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2016.9999999999998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2016.9999999999998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4777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2076.9999999999995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1372</v>
      </c>
      <c r="J2" s="151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891.99999999999989</v>
      </c>
      <c r="R20" s="151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89.999999999999915</v>
      </c>
      <c r="I23" s="151">
        <f t="shared" ref="I23" si="6">SUM(H23:H26)</f>
        <v>264.99999999999994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>TEEBPD/Table syncing</v>
      </c>
      <c r="E24" s="162"/>
      <c r="F24" s="162"/>
      <c r="G24" s="162"/>
      <c r="H24" s="22">
        <f>IFERROR(VLOOKUP($A$1&amp;"/"&amp;$B$23&amp;"/"&amp;$A23,TaskTimings[[EmployeeDateSeqCode]:[Total Minutes]],7,0),0)</f>
        <v>175.00000000000003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2018-12-19T11:12:10Z</dcterms:modified>
</cp:coreProperties>
</file>