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1" i="4" l="1"/>
  <c r="B51" i="4"/>
  <c r="P51" i="4" s="1"/>
  <c r="C51" i="4"/>
  <c r="Q51" i="4" s="1"/>
  <c r="D51" i="4"/>
  <c r="L51" i="4"/>
  <c r="M51" i="4"/>
  <c r="N51" i="4"/>
  <c r="O51" i="4" s="1"/>
  <c r="A50" i="4" l="1"/>
  <c r="B50" i="4"/>
  <c r="P50" i="4" s="1"/>
  <c r="C50" i="4"/>
  <c r="Q50" i="4" s="1"/>
  <c r="D50" i="4"/>
  <c r="L50" i="4"/>
  <c r="M50" i="4"/>
  <c r="N50" i="4"/>
  <c r="O50" i="4" s="1"/>
  <c r="A49" i="4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50" i="4" l="1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<sst xmlns="http://schemas.openxmlformats.org/spreadsheetml/2006/main" count="229" uniqueCount="96">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</sst>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47870032"/>
        <c:axId val="-247874928"/>
      </c:barChart>
      <c:catAx>
        <c:axId val="-2478700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74928"/>
        <c:crosses val="autoZero"/>
        <c:auto val="1"/>
        <c:lblAlgn val="ctr"/>
        <c:lblOffset val="100"/>
        <c:noMultiLvlLbl val="0"/>
      </c:catAx>
      <c:valAx>
        <c:axId val="-247874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700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47869488"/>
        <c:axId val="-247874384"/>
      </c:barChart>
      <c:catAx>
        <c:axId val="-24786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74384"/>
        <c:crosses val="autoZero"/>
        <c:auto val="1"/>
        <c:lblAlgn val="ctr"/>
        <c:lblOffset val="100"/>
        <c:noMultiLvlLbl val="0"/>
      </c:catAx>
      <c:valAx>
        <c:axId val="-24787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69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180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7884176"/>
        <c:axId val="-247880912"/>
      </c:areaChart>
      <c:catAx>
        <c:axId val="-24788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80912"/>
        <c:crosses val="autoZero"/>
        <c:auto val="1"/>
        <c:lblAlgn val="ctr"/>
        <c:lblOffset val="100"/>
        <c:noMultiLvlLbl val="0"/>
      </c:catAx>
      <c:valAx>
        <c:axId val="-24788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841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1966.0000000000002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47883632"/>
        <c:axId val="-247881456"/>
      </c:barChart>
      <c:catAx>
        <c:axId val="-24788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81456"/>
        <c:crosses val="autoZero"/>
        <c:auto val="1"/>
        <c:lblAlgn val="ctr"/>
        <c:lblOffset val="100"/>
        <c:noMultiLvlLbl val="0"/>
      </c:catAx>
      <c:valAx>
        <c:axId val="-24788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8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47873296"/>
        <c:axId val="-247879280"/>
      </c:barChart>
      <c:dateAx>
        <c:axId val="-24787329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79280"/>
        <c:crosses val="autoZero"/>
        <c:auto val="1"/>
        <c:lblOffset val="100"/>
        <c:baseTimeUnit val="days"/>
      </c:dateAx>
      <c:valAx>
        <c:axId val="-2478792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4787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1" totalsRowShown="0" headerRowDxfId="18" dataDxfId="17">
  <autoFilter ref="A1:Q5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37" workbookViewId="0">
      <selection activeCell="K52" sqref="K5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 t="shared" ref="A45:A51" si="3"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 t="shared" si="3"/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 t="shared" si="3"/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 t="shared" si="3"/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 t="shared" si="3"/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0.45833333333333331</v>
      </c>
      <c r="K49" s="77">
        <v>0.54861111111111105</v>
      </c>
      <c r="L49" s="60">
        <f>(TaskTimings[End Time]-TaskTimings[Start Time])*1440</f>
        <v>129.99999999999994</v>
      </c>
      <c r="M49" s="60" t="str">
        <f>TEXT(TaskTimings[End Time]-TaskTimings[Start Time],"HH:mm")</f>
        <v>02:10</v>
      </c>
      <c r="N49" s="60">
        <f>SUMIFS(TaskTimings[Total Minutes],TaskTimings[Date],TaskTimings[Date],TaskTimings[Employee],TaskTimings[Employee])</f>
        <v>254</v>
      </c>
      <c r="O49" s="60" t="str">
        <f>TEXT(TaskTimings[Day Total Minutes]/1440,"HH:mm")</f>
        <v>04:14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 t="shared" si="3"/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77">
        <v>0.71111111111111114</v>
      </c>
      <c r="L50" s="60">
        <f>(TaskTimings[End Time]-TaskTimings[Start Time])*1440</f>
        <v>124.00000000000004</v>
      </c>
      <c r="M50" s="60" t="str">
        <f>TEXT(TaskTimings[End Time]-TaskTimings[Start Time],"HH:mm")</f>
        <v>02:04</v>
      </c>
      <c r="N50" s="60">
        <f>SUMIFS(TaskTimings[Total Minutes],TaskTimings[Date],TaskTimings[Date],TaskTimings[Employee],TaskTimings[Employee])</f>
        <v>254</v>
      </c>
      <c r="O50" s="60" t="str">
        <f>TEXT(TaskTimings[Day Total Minutes]/1440,"HH:mm")</f>
        <v>04:14</v>
      </c>
      <c r="P50" s="56" t="str">
        <f>TaskTimings[PRJ]</f>
        <v>SDS</v>
      </c>
      <c r="Q50" s="56" t="str">
        <f>TaskTimings[TSK]</f>
        <v>Request and get Response from  web</v>
      </c>
    </row>
    <row r="51" spans="1:17" x14ac:dyDescent="0.25">
      <c r="A51" s="55">
        <f t="shared" si="3"/>
        <v>50</v>
      </c>
      <c r="B51" s="56" t="str">
        <f>VLOOKUP(TaskTimings[Task],ProjectTasks[[TaskProjectCode]:[TSK]],2,0)</f>
        <v>SDS</v>
      </c>
      <c r="C51" s="56" t="str">
        <f>VLOOKUP(TaskTimings[Task],ProjectTasks[[TaskProjectCode]:[TSK]],3,0)</f>
        <v>Request and get Response from  web</v>
      </c>
      <c r="D51" s="56" t="str">
        <f>TaskTimings[Employee]&amp;"/"&amp;TaskTimings[Date]</f>
        <v>Aswathy/43441</v>
      </c>
      <c r="E51" s="56">
        <f>COUNTIF($D$1:TaskTimings[[#This Row],[EmployeeDate]],TaskTimings[[#This Row],[EmployeeDate]])</f>
        <v>1</v>
      </c>
      <c r="F51" s="56" t="str">
        <f>TaskTimings[[#This Row],[EmployeeDate]]&amp;"/"&amp;TaskTimings[[#This Row],[EmployeeDateSeq]]</f>
        <v>Aswathy/43441/1</v>
      </c>
      <c r="G51" s="57" t="s">
        <v>83</v>
      </c>
      <c r="H51" s="57" t="s">
        <v>54</v>
      </c>
      <c r="I51" s="58">
        <v>43441</v>
      </c>
      <c r="J51" s="78">
        <v>0.39583333333333331</v>
      </c>
      <c r="K51" s="77">
        <v>0.4201388888888889</v>
      </c>
      <c r="L51" s="60">
        <f>(TaskTimings[End Time]-TaskTimings[Start Time])*1440</f>
        <v>35.000000000000036</v>
      </c>
      <c r="M51" s="60" t="str">
        <f>TEXT(TaskTimings[End Time]-TaskTimings[Start Time],"HH:mm")</f>
        <v>00:35</v>
      </c>
      <c r="N51" s="60">
        <f>SUMIFS(TaskTimings[Total Minutes],TaskTimings[Date],TaskTimings[Date],TaskTimings[Employee],TaskTimings[Employee])</f>
        <v>35.000000000000036</v>
      </c>
      <c r="O51" s="60" t="str">
        <f>TEXT(TaskTimings[Day Total Minutes]/1440,"HH:mm")</f>
        <v>00:35</v>
      </c>
      <c r="P51" s="56" t="str">
        <f>TaskTimings[PRJ]</f>
        <v>SDS</v>
      </c>
      <c r="Q51" s="56" t="str">
        <f>TaskTimings[TSK]</f>
        <v>Request and get Response from  web</v>
      </c>
    </row>
  </sheetData>
  <dataValidations count="2">
    <dataValidation type="list" allowBlank="1" showInputMessage="1" showErrorMessage="1" sqref="H2:H51">
      <formula1>EmployeeNames</formula1>
    </dataValidation>
    <dataValidation type="list" allowBlank="1" showInputMessage="1" showErrorMessage="1" sqref="G2:G5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180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180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2146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1966.0000000000002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2" sqref="Q12"/>
    </sheetView>
  </sheetViews>
  <sheetFormatPr defaultRowHeight="15" x14ac:dyDescent="0.25"/>
  <sheetData>
    <row r="1" spans="1:28" x14ac:dyDescent="0.25">
      <c r="A1" s="106" t="s">
        <v>54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1593</v>
      </c>
      <c r="J2" s="118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SDS/Decryption</v>
      </c>
      <c r="E8" s="111"/>
      <c r="F8" s="111"/>
      <c r="G8" s="111"/>
      <c r="H8" s="22">
        <f>IFERROR(VLOOKUP($A$1&amp;"/"&amp;$B$7&amp;"/"&amp;$A7,TaskTimings[[EmployeeDateSeqCode]:[Total Minutes]],7,0),0)</f>
        <v>30.000000000000053</v>
      </c>
      <c r="I8" s="118"/>
      <c r="J8" s="25"/>
      <c r="K8" s="72">
        <v>2</v>
      </c>
      <c r="L8" s="120" t="str">
        <f>IFERROR(VLOOKUP($K8,$X$7:$Y$30,2,0),"")</f>
        <v>SDS</v>
      </c>
      <c r="M8" s="120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RTM/Solving the issue of repeating icon in tray</v>
      </c>
      <c r="E9" s="111"/>
      <c r="F9" s="111"/>
      <c r="G9" s="111"/>
      <c r="H9" s="22">
        <f>IFERROR(VLOOKUP($A$1&amp;"/"&amp;$B$7&amp;"/"&amp;$A8,TaskTimings[[EmployeeDateSeqCode]:[Total Minutes]],7,0),0)</f>
        <v>89.999999999999915</v>
      </c>
      <c r="I9" s="118"/>
      <c r="J9" s="25"/>
      <c r="K9" s="72">
        <v>3</v>
      </c>
      <c r="L9" s="120" t="str">
        <f>IFERROR(VLOOKUP($K9,$X$7:$Y$30,2,0),"")</f>
        <v>RTM</v>
      </c>
      <c r="M9" s="120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>RTM/Solving the issue of repeating icon in tray</v>
      </c>
      <c r="E10" s="111"/>
      <c r="F10" s="111"/>
      <c r="G10" s="111"/>
      <c r="H10" s="22">
        <f>IFERROR(VLOOKUP($A$1&amp;"/"&amp;$B$7&amp;"/"&amp;$A9,TaskTimings[[EmployeeDateSeqCode]:[Total Minutes]],7,0),0)</f>
        <v>120.00000000000006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RTM/Solving the issue of repeating icon in tray</v>
      </c>
      <c r="E11" s="111"/>
      <c r="F11" s="111"/>
      <c r="G11" s="111"/>
      <c r="H11" s="22">
        <f>IFERROR(VLOOKUP($A$1&amp;"/"&amp;$B$11&amp;"/"&amp;$A10,TaskTimings[[EmployeeDateSeqCode]:[Total Minutes]],7,0),0)</f>
        <v>45</v>
      </c>
      <c r="I11" s="118">
        <f t="shared" ref="I11" si="2">SUM(H11:H14)</f>
        <v>144.99999999999989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>RTM/Solving the issue of repeating icon in tray</v>
      </c>
      <c r="E12" s="111"/>
      <c r="F12" s="111"/>
      <c r="G12" s="111"/>
      <c r="H12" s="22">
        <f>IFERROR(VLOOKUP($A$1&amp;"/"&amp;$B$11&amp;"/"&amp;$A11,TaskTimings[[EmployeeDateSeqCode]:[Total Minutes]],7,0),0)</f>
        <v>99.999999999999886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SDS/Decryption</v>
      </c>
      <c r="E15" s="111"/>
      <c r="F15" s="111"/>
      <c r="G15" s="111"/>
      <c r="H15" s="22">
        <f>IFERROR(VLOOKUP($A$1&amp;"/"&amp;$B$15&amp;"/"&amp;$A14,TaskTimings[[EmployeeDateSeqCode]:[Total Minutes]],7,0),0)</f>
        <v>69.999999999999915</v>
      </c>
      <c r="I15" s="118">
        <f t="shared" ref="I15" si="3">SUM(H15:H18)</f>
        <v>320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>RTM/Getting branchname into tool</v>
      </c>
      <c r="E16" s="111"/>
      <c r="F16" s="111"/>
      <c r="G16" s="111"/>
      <c r="H16" s="22">
        <f>IFERROR(VLOOKUP($A$1&amp;"/"&amp;$B$15&amp;"/"&amp;$A15,TaskTimings[[EmployeeDateSeqCode]:[Total Minutes]],7,0),0)</f>
        <v>30.000000000000053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>SDS/Decryption</v>
      </c>
      <c r="E17" s="111"/>
      <c r="F17" s="111"/>
      <c r="G17" s="111"/>
      <c r="H17" s="22">
        <f>IFERROR(VLOOKUP($A$1&amp;"/"&amp;$B$15&amp;"/"&amp;$A16,TaskTimings[[EmployeeDateSeqCode]:[Total Minutes]],7,0),0)</f>
        <v>220.00000000000003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/>
      </c>
      <c r="N17" s="120"/>
      <c r="O17" s="120"/>
      <c r="P17" s="120"/>
      <c r="Q17" s="22" t="str">
        <f>IF($M17="","",SUMIFS($H$7:$H$30,$D$7:$D$30,$K$16&amp;"/"&amp;$M17))</f>
        <v/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/>
      </c>
      <c r="N18" s="120"/>
      <c r="O18" s="120"/>
      <c r="P18" s="120"/>
      <c r="Q18" s="22" t="str">
        <f>IF($M18="","",SUMIFS($H$7:$H$30,$D$7:$D$30,$K$16&amp;"/"&amp;$M18))</f>
        <v/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/>
      </c>
      <c r="E19" s="111"/>
      <c r="F19" s="111"/>
      <c r="G19" s="111"/>
      <c r="H19" s="22">
        <f>IFERROR(VLOOKUP($A$1&amp;"/"&amp;$B$19&amp;"/"&amp;$A18,TaskTimings[[EmployeeDateSeqCode]:[Total Minutes]],7,0),0)</f>
        <v>0</v>
      </c>
      <c r="I19" s="118">
        <f t="shared" ref="I19" si="4">SUM(H19:H22)</f>
        <v>0</v>
      </c>
      <c r="J19" s="26">
        <v>4</v>
      </c>
      <c r="K19" s="126"/>
      <c r="L19" s="94"/>
      <c r="M19" s="120" t="str">
        <f>IF($K$16="","",IFERROR(VLOOKUP($K$16&amp;"/"&amp;$J19,$Z$7:$AA$30,2,0),""))</f>
        <v/>
      </c>
      <c r="N19" s="120"/>
      <c r="O19" s="120"/>
      <c r="P19" s="120"/>
      <c r="Q19" s="22" t="str">
        <f>IF($M19="","",SUMIFS($H$7:$H$30,$D$7:$D$30,$K$16&amp;"/"&amp;$M19))</f>
        <v/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/>
      </c>
      <c r="E20" s="111"/>
      <c r="F20" s="111"/>
      <c r="G20" s="111"/>
      <c r="H20" s="22">
        <f>IFERROR(VLOOKUP($A$1&amp;"/"&amp;$B$19&amp;"/"&amp;$A19,TaskTimings[[EmployeeDateSeqCode]:[Total Minutes]],7,0),0)</f>
        <v>0</v>
      </c>
      <c r="I20" s="118"/>
      <c r="J20" s="26">
        <v>1</v>
      </c>
      <c r="K20" s="126" t="str">
        <f>VLOOKUP(2,$K$7:$M$11,2,0)</f>
        <v>SDS</v>
      </c>
      <c r="L20" s="94"/>
      <c r="M20" s="120" t="str">
        <f>IF($K$20="","",IFERROR(VLOOKUP($K$20&amp;"/"&amp;$J20,$Z$7:$AA$30,2,0),""))</f>
        <v>Decryption</v>
      </c>
      <c r="N20" s="120"/>
      <c r="O20" s="120"/>
      <c r="P20" s="120"/>
      <c r="Q20" s="22">
        <f>IF($M20="","",SUMIFS($H$7:$H$30,$D$7:$D$30,$K$20&amp;"/"&amp;$M20))</f>
        <v>320</v>
      </c>
      <c r="R20" s="118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>Request and get Response from  web</v>
      </c>
      <c r="N21" s="120"/>
      <c r="O21" s="120"/>
      <c r="P21" s="120"/>
      <c r="Q21" s="22">
        <f>IF($M21="","",SUMIFS($H$7:$H$30,$D$7:$D$30,$K$20&amp;"/"&amp;$M21))</f>
        <v>633</v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>Testing</v>
      </c>
      <c r="N22" s="120"/>
      <c r="O22" s="120"/>
      <c r="P22" s="120"/>
      <c r="Q22" s="22">
        <f>IF($M22="","",SUMIFS($H$7:$H$30,$D$7:$D$30,$K$20&amp;"/"&amp;$M22))</f>
        <v>85.000000000000014</v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SDS/Request and get Response from  web</v>
      </c>
      <c r="E23" s="111"/>
      <c r="F23" s="111"/>
      <c r="G23" s="111"/>
      <c r="H23" s="22">
        <f>IFERROR(VLOOKUP($A$1&amp;"/"&amp;$B$23&amp;"/"&amp;$A22,TaskTimings[[EmployeeDateSeqCode]:[Total Minutes]],7,0),0)</f>
        <v>227.99999999999991</v>
      </c>
      <c r="I23" s="118">
        <f t="shared" ref="I23" si="6">SUM(H23:H26)</f>
        <v>423</v>
      </c>
      <c r="J23" s="26">
        <v>4</v>
      </c>
      <c r="K23" s="126"/>
      <c r="L23" s="94"/>
      <c r="M23" s="120" t="str">
        <f>IF($K$20="","",IFERROR(VLOOKUP($K$20&amp;"/"&amp;$J23,$Z$7:$AA$30,2,0),""))</f>
        <v>Stage 2</v>
      </c>
      <c r="N23" s="120"/>
      <c r="O23" s="120"/>
      <c r="P23" s="120"/>
      <c r="Q23" s="22">
        <f>IF($M23="","",SUMIFS($H$7:$H$30,$D$7:$D$30,$K$20&amp;"/"&amp;$M23))</f>
        <v>80.000000000000028</v>
      </c>
      <c r="R23" s="118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SDS/Request and get Response from  web</v>
      </c>
      <c r="E24" s="111"/>
      <c r="F24" s="111"/>
      <c r="G24" s="111"/>
      <c r="H24" s="22">
        <f>IFERROR(VLOOKUP($A$1&amp;"/"&amp;$B$23&amp;"/"&amp;$A23,TaskTimings[[EmployeeDateSeqCode]:[Total Minutes]],7,0),0)</f>
        <v>195.00000000000011</v>
      </c>
      <c r="I24" s="118"/>
      <c r="J24" s="26">
        <v>1</v>
      </c>
      <c r="K24" s="126" t="str">
        <f>VLOOKUP(3,$K$7:$M$11,2,0)</f>
        <v>RTM</v>
      </c>
      <c r="L24" s="94"/>
      <c r="M24" s="120" t="str">
        <f>IF($K$24="","",IFERROR(VLOOKUP($K$24&amp;"/"&amp;$J24,$Z$7:$AA$30,2,0),""))</f>
        <v>Solving the issue of repeating icon in tray</v>
      </c>
      <c r="N24" s="120"/>
      <c r="O24" s="120"/>
      <c r="P24" s="120"/>
      <c r="Q24" s="22">
        <f>IF($M24="","",SUMIFS($H$7:$H$30,$D$7:$D$30,$K$24&amp;"/"&amp;$M24))</f>
        <v>354.99999999999989</v>
      </c>
      <c r="R24" s="118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/>
      </c>
      <c r="E25" s="111"/>
      <c r="F25" s="111"/>
      <c r="G25" s="111"/>
      <c r="H25" s="22">
        <f>IFERROR(VLOOKUP($A$1&amp;"/"&amp;$B$23&amp;"/"&amp;$A24,TaskTimings[[EmployeeDateSeqCode]:[Total Minutes]],7,0),0)</f>
        <v>0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>Getting branchname into tool</v>
      </c>
      <c r="N25" s="120"/>
      <c r="O25" s="120"/>
      <c r="P25" s="120"/>
      <c r="Q25" s="22">
        <f>IF($M25="","",SUMIFS($H$7:$H$30,$D$7:$D$30,$K$24&amp;"/"&amp;$M25))</f>
        <v>30.000000000000053</v>
      </c>
      <c r="R25" s="118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SDS/Request and get Response from  web</v>
      </c>
      <c r="E27" s="111"/>
      <c r="F27" s="111"/>
      <c r="G27" s="111"/>
      <c r="H27" s="22">
        <f>IFERROR(VLOOKUP($A$1&amp;"/"&amp;$B$27&amp;"/"&amp;$A26,TaskTimings[[EmployeeDateSeqCode]:[Total Minutes]],7,0),0)</f>
        <v>210.00000000000006</v>
      </c>
      <c r="I27" s="118">
        <f t="shared" ref="I27" si="8">SUM(H27:H30)</f>
        <v>375.00000000000011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SDS/Testing</v>
      </c>
      <c r="E28" s="111"/>
      <c r="F28" s="111"/>
      <c r="G28" s="111"/>
      <c r="H28" s="22">
        <f>IFERROR(VLOOKUP($A$1&amp;"/"&amp;$B$27&amp;"/"&amp;$A27,TaskTimings[[EmployeeDateSeqCode]:[Total Minutes]],7,0),0)</f>
        <v>20.000000000000089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>SDS/Testing</v>
      </c>
      <c r="E29" s="111"/>
      <c r="F29" s="111"/>
      <c r="G29" s="111"/>
      <c r="H29" s="22">
        <f>IFERROR(VLOOKUP($A$1&amp;"/"&amp;$B$27&amp;"/"&amp;$A28,TaskTimings[[EmployeeDateSeqCode]:[Total Minutes]],7,0),0)</f>
        <v>64.999999999999929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>SDS/Stage 2</v>
      </c>
      <c r="E30" s="116"/>
      <c r="F30" s="116"/>
      <c r="G30" s="116"/>
      <c r="H30" s="24">
        <f>IFERROR(VLOOKUP($A$1&amp;"/"&amp;$B$27&amp;"/"&amp;$A29,TaskTimings[[EmployeeDateSeqCode]:[Total Minutes]],7,0),0)</f>
        <v>80.000000000000028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2018-12-07T04:37:47Z</dcterms:modified>
</cp:coreProperties>
</file>