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30" i="2" l="1"/>
  <c r="C30" i="2"/>
  <c r="E30" i="2"/>
  <c r="F30" i="2"/>
  <c r="G30" i="2"/>
  <c r="A80" i="4"/>
  <c r="D80" i="4"/>
  <c r="L80" i="4"/>
  <c r="M80" i="4"/>
  <c r="N80" i="4"/>
  <c r="O80" i="4" s="1"/>
  <c r="A79" i="4"/>
  <c r="D79" i="4"/>
  <c r="L79" i="4"/>
  <c r="M79" i="4"/>
  <c r="N79" i="4"/>
  <c r="O79" i="4" s="1"/>
  <c r="A78" i="4" l="1"/>
  <c r="D78" i="4"/>
  <c r="L78" i="4"/>
  <c r="M78" i="4"/>
  <c r="A77" i="4" l="1"/>
  <c r="D77" i="4"/>
  <c r="L77" i="4"/>
  <c r="M77" i="4"/>
  <c r="N77" i="4"/>
  <c r="O77" i="4" s="1"/>
  <c r="A76" i="4"/>
  <c r="D76" i="4"/>
  <c r="L76" i="4"/>
  <c r="M76" i="4"/>
  <c r="N76" i="4"/>
  <c r="O76" i="4" s="1"/>
  <c r="A75" i="4" l="1"/>
  <c r="D75" i="4"/>
  <c r="L75" i="4"/>
  <c r="N78" i="4" s="1"/>
  <c r="O78" i="4" s="1"/>
  <c r="M75" i="4"/>
  <c r="N75" i="4"/>
  <c r="O75" i="4" s="1"/>
  <c r="A74" i="4"/>
  <c r="D74" i="4"/>
  <c r="L74" i="4"/>
  <c r="M74" i="4"/>
  <c r="N74" i="4"/>
  <c r="O74" i="4" s="1"/>
  <c r="A73" i="4" l="1"/>
  <c r="D73" i="4"/>
  <c r="L73" i="4"/>
  <c r="M73" i="4"/>
  <c r="N73" i="4"/>
  <c r="O73" i="4" s="1"/>
  <c r="M72" i="4" l="1"/>
  <c r="A72" i="4" l="1"/>
  <c r="D72" i="4"/>
  <c r="L72" i="4"/>
  <c r="A71" i="4" l="1"/>
  <c r="D71" i="4"/>
  <c r="L71" i="4"/>
  <c r="M71" i="4"/>
  <c r="A70" i="4" l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79" i="4" l="1"/>
  <c r="P79" i="4" s="1"/>
  <c r="B80" i="4"/>
  <c r="P80" i="4" s="1"/>
  <c r="C79" i="4"/>
  <c r="Q79" i="4" s="1"/>
  <c r="C80" i="4"/>
  <c r="Q80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79" i="4"/>
  <c r="F79" i="4" s="1"/>
  <c r="E80" i="4"/>
  <c r="F80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<sst xmlns="http://schemas.openxmlformats.org/spreadsheetml/2006/main" count="295" uniqueCount="103">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</sst>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708196112"/>
        <c:axId val="-708201008"/>
      </c:barChart>
      <c:catAx>
        <c:axId val="-708196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1008"/>
        <c:crosses val="autoZero"/>
        <c:auto val="1"/>
        <c:lblAlgn val="ctr"/>
        <c:lblOffset val="100"/>
        <c:noMultiLvlLbl val="0"/>
      </c:catAx>
      <c:valAx>
        <c:axId val="-7082010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19611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708205360"/>
        <c:axId val="-708195568"/>
      </c:barChart>
      <c:catAx>
        <c:axId val="-708205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195568"/>
        <c:crosses val="autoZero"/>
        <c:auto val="1"/>
        <c:lblAlgn val="ctr"/>
        <c:lblOffset val="100"/>
        <c:noMultiLvlLbl val="0"/>
      </c:catAx>
      <c:valAx>
        <c:axId val="-70819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536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891.99999999999989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891.99999999999989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8206992"/>
        <c:axId val="-708204816"/>
      </c:areaChart>
      <c:catAx>
        <c:axId val="-708206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4816"/>
        <c:crosses val="autoZero"/>
        <c:auto val="1"/>
        <c:lblAlgn val="ctr"/>
        <c:lblOffset val="100"/>
        <c:noMultiLvlLbl val="0"/>
      </c:catAx>
      <c:valAx>
        <c:axId val="-708204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6992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951.99999999999977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891.99999999999989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708202096"/>
        <c:axId val="-708208624"/>
      </c:barChart>
      <c:catAx>
        <c:axId val="-70820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8624"/>
        <c:crosses val="autoZero"/>
        <c:auto val="1"/>
        <c:lblAlgn val="ctr"/>
        <c:lblOffset val="100"/>
        <c:noMultiLvlLbl val="0"/>
      </c:catAx>
      <c:valAx>
        <c:axId val="-708208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264.99999999999994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708200464"/>
        <c:axId val="-708208080"/>
      </c:barChart>
      <c:dateAx>
        <c:axId val="-708200464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8080"/>
        <c:crosses val="autoZero"/>
        <c:auto val="1"/>
        <c:lblOffset val="100"/>
        <c:baseTimeUnit val="days"/>
      </c:dateAx>
      <c:valAx>
        <c:axId val="-708208080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70820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0" totalsRowShown="0" headerRowDxfId="31" dataDxfId="30">
  <autoFilter ref="A1:G30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80" totalsRowShown="0" headerRowDxfId="18" dataDxfId="17">
  <autoFilter ref="A1:Q80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D31" sqref="D31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>IFERROR($A29+1,1)</f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</sheetData>
  <dataValidations count="1">
    <dataValidation type="list" allowBlank="1" showInputMessage="1" showErrorMessage="1" sqref="B2:B30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tabSelected="1" topLeftCell="A64" workbookViewId="0">
      <selection activeCell="K81" sqref="K81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116">
        <f>IFERROR($A78+1,1)</f>
        <v>78</v>
      </c>
      <c r="B79" s="117" t="str">
        <f>VLOOKUP(TaskTimings[Task],ProjectTasks[[TaskProjectCode]:[TSK]],2,0)</f>
        <v>SDS</v>
      </c>
      <c r="C79" s="117" t="str">
        <f>VLOOKUP(TaskTimings[Task],ProjectTasks[[TaskProjectCode]:[TSK]],3,0)</f>
        <v>Testing</v>
      </c>
      <c r="D79" s="117" t="str">
        <f>TaskTimings[Employee]&amp;"/"&amp;TaskTimings[Date]</f>
        <v>Aswathy/43449</v>
      </c>
      <c r="E79" s="117">
        <f>COUNTIF($D$1:TaskTimings[[#This Row],[EmployeeDate]],TaskTimings[[#This Row],[EmployeeDate]])</f>
        <v>1</v>
      </c>
      <c r="F79" s="117" t="str">
        <f>TaskTimings[[#This Row],[EmployeeDate]]&amp;"/"&amp;TaskTimings[[#This Row],[EmployeeDateSeq]]</f>
        <v>Aswathy/43449/1</v>
      </c>
      <c r="G79" s="118" t="s">
        <v>89</v>
      </c>
      <c r="H79" s="118" t="s">
        <v>54</v>
      </c>
      <c r="I79" s="119">
        <v>43449</v>
      </c>
      <c r="J79" s="120">
        <v>0.38541666666666669</v>
      </c>
      <c r="K79" s="122">
        <v>0.43055555555555558</v>
      </c>
      <c r="L79" s="121">
        <f>(TaskTimings[End Time]-TaskTimings[Start Time])*1440</f>
        <v>65.000000000000014</v>
      </c>
      <c r="M79" s="121" t="str">
        <f>TEXT(TaskTimings[End Time]-TaskTimings[Start Time],"HH:mm")</f>
        <v>01:05</v>
      </c>
      <c r="N79" s="121">
        <f>SUMIFS(TaskTimings[Total Minutes],TaskTimings[Date],TaskTimings[Date],TaskTimings[Employee],TaskTimings[Employee])</f>
        <v>255</v>
      </c>
      <c r="O79" s="121" t="str">
        <f>TEXT(TaskTimings[Day Total Minutes]/1440,"HH:mm")</f>
        <v>04:15</v>
      </c>
      <c r="P79" s="117" t="str">
        <f>TaskTimings[PRJ]</f>
        <v>SDS</v>
      </c>
      <c r="Q79" s="117" t="str">
        <f>TaskTimings[TSK]</f>
        <v>Testing</v>
      </c>
    </row>
    <row r="80" spans="1:17" x14ac:dyDescent="0.25">
      <c r="A80" s="116">
        <f>IFERROR($A79+1,1)</f>
        <v>79</v>
      </c>
      <c r="B80" s="117" t="str">
        <f>VLOOKUP(TaskTimings[Task],ProjectTasks[[TaskProjectCode]:[TSK]],2,0)</f>
        <v>RTM</v>
      </c>
      <c r="C80" s="117" t="str">
        <f>VLOOKUP(TaskTimings[Task],ProjectTasks[[TaskProjectCode]:[TSK]],3,0)</f>
        <v>Modification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2</v>
      </c>
      <c r="F80" s="117" t="str">
        <f>TaskTimings[[#This Row],[EmployeeDate]]&amp;"/"&amp;TaskTimings[[#This Row],[EmployeeDateSeq]]</f>
        <v>Aswathy/43449/2</v>
      </c>
      <c r="G80" s="118" t="s">
        <v>102</v>
      </c>
      <c r="H80" s="118" t="s">
        <v>54</v>
      </c>
      <c r="I80" s="119">
        <v>43449</v>
      </c>
      <c r="J80" s="120">
        <v>0.55555555555555558</v>
      </c>
      <c r="K80" s="122">
        <v>0.6875</v>
      </c>
      <c r="L80" s="121">
        <f>(TaskTimings[End Time]-TaskTimings[Start Time])*1440</f>
        <v>189.99999999999997</v>
      </c>
      <c r="M80" s="121" t="str">
        <f>TEXT(TaskTimings[End Time]-TaskTimings[Start Time],"HH:mm")</f>
        <v>03:10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RTM</v>
      </c>
      <c r="Q80" s="117" t="str">
        <f>TaskTimings[TSK]</f>
        <v>Modification</v>
      </c>
    </row>
  </sheetData>
  <dataValidations count="2">
    <dataValidation type="list" allowBlank="1" showInputMessage="1" showErrorMessage="1" sqref="H2:H80">
      <formula1>EmployeeNames</formula1>
    </dataValidation>
    <dataValidation type="list" allowBlank="1" showInputMessage="1" showErrorMessage="1" sqref="G2:G80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891.99999999999989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891.99999999999989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3652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951.99999999999977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1372</v>
      </c>
      <c r="J2" s="163" t="str">
        <f>INT($I$2/60)&amp;":"&amp;MOD(INT($I$2),60)</f>
        <v>22:52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891.99999999999989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891.99999999999989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>TEEBPD/Table syncing</v>
      </c>
      <c r="E19" s="156"/>
      <c r="F19" s="156"/>
      <c r="G19" s="156"/>
      <c r="H19" s="22">
        <f>IFERROR(VLOOKUP($A$1&amp;"/"&amp;$B$19&amp;"/"&amp;$A18,TaskTimings[[EmployeeDateSeqCode]:[Total Minutes]],7,0),0)</f>
        <v>445.00000000000011</v>
      </c>
      <c r="I19" s="163">
        <f t="shared" ref="I19" si="4">SUM(H19:H22)</f>
        <v>445.00000000000011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891.99999999999989</v>
      </c>
      <c r="R20" s="163">
        <f t="shared" ref="R20" si="5">SUM(Q20:Q23)</f>
        <v>891.99999999999989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>TEEBPD/Table syncing</v>
      </c>
      <c r="E23" s="156"/>
      <c r="F23" s="156"/>
      <c r="G23" s="156"/>
      <c r="H23" s="22">
        <f>IFERROR(VLOOKUP($A$1&amp;"/"&amp;$B$23&amp;"/"&amp;$A22,TaskTimings[[EmployeeDateSeqCode]:[Total Minutes]],7,0),0)</f>
        <v>89.999999999999915</v>
      </c>
      <c r="I23" s="163">
        <f t="shared" ref="I23" si="6">SUM(H23:H26)</f>
        <v>264.99999999999994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>TEEBPD/Table syncing</v>
      </c>
      <c r="E24" s="156"/>
      <c r="F24" s="156"/>
      <c r="G24" s="156"/>
      <c r="H24" s="22">
        <f>IFERROR(VLOOKUP($A$1&amp;"/"&amp;$B$23&amp;"/"&amp;$A23,TaskTimings[[EmployeeDateSeqCode]:[Total Minutes]],7,0),0)</f>
        <v>175.00000000000003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2018-12-15T11:30:31Z</dcterms:modified>
</cp:coreProperties>
</file>