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79" i="24"/>
  <c r="A79" s="1"/>
  <c r="A62"/>
  <c r="A76"/>
  <c r="A77"/>
  <c r="A78"/>
  <c r="C59"/>
  <c r="A59" s="1"/>
  <c r="C60"/>
  <c r="A60" s="1"/>
  <c r="C61"/>
  <c r="A61" s="1"/>
  <c r="C62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C77"/>
  <c r="C78"/>
  <c r="C58"/>
  <c r="A58" s="1"/>
  <c r="A57"/>
  <c r="C57"/>
  <c r="C56"/>
  <c r="A56" s="1"/>
  <c r="C55"/>
  <c r="A55" s="1"/>
  <c r="C54"/>
  <c r="A54" s="1"/>
  <c r="C53"/>
  <c r="A53" s="1"/>
  <c r="C52"/>
  <c r="A52" s="1"/>
  <c r="C51"/>
  <c r="A51" s="1"/>
  <c r="C50"/>
  <c r="A50" s="1"/>
  <c r="C49"/>
  <c r="A49" s="1"/>
  <c r="C48"/>
  <c r="A48" s="1"/>
  <c r="F53" i="1"/>
  <c r="F2"/>
  <c r="D46"/>
  <c r="C39" i="21" s="1"/>
  <c r="D47" i="1"/>
  <c r="C40" i="21" s="1"/>
  <c r="D48" i="1"/>
  <c r="D49"/>
  <c r="D50"/>
  <c r="C43" i="21" s="1"/>
  <c r="D51" i="1"/>
  <c r="D52"/>
  <c r="D53"/>
  <c r="D54"/>
  <c r="D55"/>
  <c r="C48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38" i="21" s="1"/>
  <c r="C46"/>
  <c r="C47"/>
  <c r="C44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B54"/>
  <c r="F54" s="1"/>
  <c r="B55"/>
  <c r="F55" s="1"/>
  <c r="B45"/>
  <c r="F45" s="1"/>
  <c r="C41" i="21"/>
  <c r="C42"/>
  <c r="C45"/>
  <c r="C2" i="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A37" l="1"/>
  <c r="A38"/>
  <c r="A39"/>
  <c r="A40"/>
  <c r="A41"/>
  <c r="A42"/>
  <c r="A43"/>
  <c r="A44"/>
  <c r="A45"/>
  <c r="A46"/>
  <c r="A47"/>
  <c r="C94" i="3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38"/>
  <c r="D38"/>
  <c r="E38"/>
  <c r="F38"/>
  <c r="G38"/>
  <c r="H38"/>
  <c r="I38"/>
  <c r="J38"/>
  <c r="C51"/>
  <c r="D51"/>
  <c r="E51"/>
  <c r="F51"/>
  <c r="G51"/>
  <c r="H51"/>
  <c r="I51"/>
  <c r="J51"/>
  <c r="C50"/>
  <c r="D50"/>
  <c r="E50"/>
  <c r="F50"/>
  <c r="G50"/>
  <c r="H50"/>
  <c r="I50"/>
  <c r="J50"/>
  <c r="C49"/>
  <c r="D49"/>
  <c r="E49"/>
  <c r="F49"/>
  <c r="G49"/>
  <c r="H49"/>
  <c r="I49"/>
  <c r="J49"/>
  <c r="C48"/>
  <c r="D48"/>
  <c r="E48"/>
  <c r="F48"/>
  <c r="G48"/>
  <c r="H48"/>
  <c r="I48"/>
  <c r="J48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7"/>
  <c r="D37"/>
  <c r="E37"/>
  <c r="F37"/>
  <c r="G37"/>
  <c r="H37"/>
  <c r="I37"/>
  <c r="J37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C9"/>
  <c r="D9"/>
  <c r="E9"/>
  <c r="F9"/>
  <c r="G9"/>
  <c r="H9"/>
  <c r="I9"/>
  <c r="J9"/>
  <c r="C8"/>
  <c r="D8"/>
  <c r="E8"/>
  <c r="F8"/>
  <c r="G8"/>
  <c r="H8"/>
  <c r="I8"/>
  <c r="J8"/>
  <c r="C7"/>
  <c r="D7"/>
  <c r="E7"/>
  <c r="F7"/>
  <c r="G7"/>
  <c r="H7"/>
  <c r="I7"/>
  <c r="J7"/>
  <c r="C6"/>
  <c r="D6"/>
  <c r="E6"/>
  <c r="F6"/>
  <c r="G6"/>
  <c r="H6"/>
  <c r="I6"/>
  <c r="J6"/>
  <c r="C5"/>
  <c r="D5"/>
  <c r="E5"/>
  <c r="F5"/>
  <c r="G5"/>
  <c r="H5"/>
  <c r="I5"/>
  <c r="J5"/>
  <c r="C4"/>
  <c r="D4"/>
  <c r="E4"/>
  <c r="F4"/>
  <c r="G4"/>
  <c r="H4"/>
  <c r="I4"/>
  <c r="J4"/>
  <c r="C3"/>
  <c r="D3"/>
  <c r="E3"/>
  <c r="F3"/>
  <c r="G3"/>
  <c r="H3"/>
  <c r="I3"/>
  <c r="J3"/>
  <c r="C2"/>
  <c r="D2"/>
  <c r="E2"/>
  <c r="F2"/>
  <c r="G2"/>
  <c r="H2"/>
  <c r="I2"/>
  <c r="J2"/>
  <c r="H55" i="1"/>
  <c r="C55"/>
  <c r="E55" s="1"/>
  <c r="H54"/>
  <c r="C54"/>
  <c r="E54"/>
  <c r="H53"/>
  <c r="C53"/>
  <c r="E53" s="1"/>
  <c r="H52"/>
  <c r="C52"/>
  <c r="E52" s="1"/>
  <c r="H51"/>
  <c r="C51"/>
  <c r="E51" s="1"/>
  <c r="D44" i="21" s="1"/>
  <c r="C50" i="1"/>
  <c r="E50" s="1"/>
  <c r="C49"/>
  <c r="E49" s="1"/>
  <c r="D42" i="21" s="1"/>
  <c r="H48" i="1"/>
  <c r="C48"/>
  <c r="E48" s="1"/>
  <c r="H47"/>
  <c r="C47"/>
  <c r="E47" s="1"/>
  <c r="C46"/>
  <c r="E46" s="1"/>
  <c r="D39" i="21" s="1"/>
  <c r="H45" i="1"/>
  <c r="C45"/>
  <c r="E45" s="1"/>
  <c r="D38" i="21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A36" i="24"/>
  <c r="A32"/>
  <c r="A33"/>
  <c r="A34"/>
  <c r="A35"/>
  <c r="A31"/>
  <c r="A30"/>
  <c r="A26"/>
  <c r="A27"/>
  <c r="A28"/>
  <c r="A29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H6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0" i="21" s="1"/>
  <c r="C11" i="1"/>
  <c r="E11" s="1"/>
  <c r="G11" s="1"/>
  <c r="C12"/>
  <c r="E12" s="1"/>
  <c r="D30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1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19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29" i="21" s="1"/>
  <c r="C34" i="1"/>
  <c r="E34" s="1"/>
  <c r="D32" i="21" s="1"/>
  <c r="C35" i="1"/>
  <c r="E35" s="1"/>
  <c r="C36"/>
  <c r="E36" s="1"/>
  <c r="D22" i="21" s="1"/>
  <c r="C37" i="1"/>
  <c r="E37" s="1"/>
  <c r="G37" s="1"/>
  <c r="C38"/>
  <c r="E38" s="1"/>
  <c r="C39"/>
  <c r="E39" s="1"/>
  <c r="G39" s="1"/>
  <c r="C40"/>
  <c r="E40" s="1"/>
  <c r="C41"/>
  <c r="E41" s="1"/>
  <c r="D35" i="21" s="1"/>
  <c r="C42" i="1"/>
  <c r="E42" s="1"/>
  <c r="D36" i="21" s="1"/>
  <c r="C43" i="1"/>
  <c r="E43" s="1"/>
  <c r="C44"/>
  <c r="E44" s="1"/>
  <c r="E21"/>
  <c r="G21" s="1"/>
  <c r="H33"/>
  <c r="I55" l="1"/>
  <c r="D48" i="21"/>
  <c r="J55" i="1"/>
  <c r="I53"/>
  <c r="D46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50"/>
  <c r="D43" i="21"/>
  <c r="I54" i="1"/>
  <c r="D47" i="21"/>
  <c r="H31" i="1"/>
  <c r="F31"/>
  <c r="H40"/>
  <c r="F40"/>
  <c r="H32"/>
  <c r="F32"/>
  <c r="I48"/>
  <c r="D41" i="21"/>
  <c r="H17" i="1"/>
  <c r="F17"/>
  <c r="H7"/>
  <c r="F7"/>
  <c r="H26"/>
  <c r="F26"/>
  <c r="H18"/>
  <c r="F18"/>
  <c r="I47"/>
  <c r="D40" i="21"/>
  <c r="I52" i="1"/>
  <c r="D45" i="21"/>
  <c r="K94" i="3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3"/>
  <c r="K74"/>
  <c r="K72"/>
  <c r="K71"/>
  <c r="K70"/>
  <c r="K69"/>
  <c r="K68"/>
  <c r="K67"/>
  <c r="K66"/>
  <c r="K65"/>
  <c r="K63"/>
  <c r="K64"/>
  <c r="K62"/>
  <c r="K61"/>
  <c r="K60"/>
  <c r="K59"/>
  <c r="K58"/>
  <c r="K57"/>
  <c r="K56"/>
  <c r="K55"/>
  <c r="K54"/>
  <c r="K53"/>
  <c r="K52"/>
  <c r="K38"/>
  <c r="K51"/>
  <c r="K50"/>
  <c r="K49"/>
  <c r="K48"/>
  <c r="K46"/>
  <c r="K47"/>
  <c r="K45"/>
  <c r="K44"/>
  <c r="K42"/>
  <c r="K43"/>
  <c r="K41"/>
  <c r="K40"/>
  <c r="K39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1"/>
  <c r="K12"/>
  <c r="K10"/>
  <c r="K9"/>
  <c r="K8"/>
  <c r="K7"/>
  <c r="K6"/>
  <c r="K5"/>
  <c r="K4"/>
  <c r="K3"/>
  <c r="K2"/>
  <c r="J54" i="1"/>
  <c r="G55"/>
  <c r="J53"/>
  <c r="G54"/>
  <c r="J52"/>
  <c r="G53"/>
  <c r="G52"/>
  <c r="J51"/>
  <c r="I51"/>
  <c r="G51"/>
  <c r="H22"/>
  <c r="H27"/>
  <c r="H35"/>
  <c r="J50"/>
  <c r="G50"/>
  <c r="H50"/>
  <c r="I49"/>
  <c r="G49"/>
  <c r="J49"/>
  <c r="J48"/>
  <c r="H49"/>
  <c r="J47"/>
  <c r="G48"/>
  <c r="H44"/>
  <c r="H4"/>
  <c r="G47"/>
  <c r="H36"/>
  <c r="I46"/>
  <c r="J46"/>
  <c r="G46"/>
  <c r="H46"/>
  <c r="D37" i="21"/>
  <c r="G35" i="1"/>
  <c r="G27"/>
  <c r="J27"/>
  <c r="D25" i="21"/>
  <c r="I19" i="1"/>
  <c r="G19"/>
  <c r="J19"/>
  <c r="D31" i="21"/>
  <c r="G3" i="1"/>
  <c r="J3"/>
  <c r="I3"/>
  <c r="I45"/>
  <c r="J45"/>
  <c r="G45"/>
  <c r="G43"/>
  <c r="J43"/>
  <c r="G29"/>
  <c r="J29"/>
  <c r="I29"/>
  <c r="G13"/>
  <c r="J13"/>
  <c r="I13"/>
  <c r="D23" i="21"/>
  <c r="G5" i="1"/>
  <c r="J5"/>
  <c r="I5"/>
  <c r="D33" i="21"/>
  <c r="D9"/>
  <c r="J22" i="1"/>
  <c r="I15"/>
  <c r="D13" i="21"/>
  <c r="I31" i="1"/>
  <c r="G14"/>
  <c r="I14"/>
  <c r="J14"/>
  <c r="D24" i="21"/>
  <c r="G6" i="1"/>
  <c r="D4" i="21"/>
  <c r="I6" i="1"/>
  <c r="J6"/>
  <c r="G40"/>
  <c r="I40"/>
  <c r="D34" i="21"/>
  <c r="G24" i="1"/>
  <c r="I24"/>
  <c r="G16"/>
  <c r="I16"/>
  <c r="D26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7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A2" i="24" l="1"/>
  <c r="C2" i="21"/>
  <c r="D2"/>
  <c r="H2" i="1"/>
  <c r="C2"/>
  <c r="E2" s="1"/>
  <c r="D28" i="21" s="1"/>
  <c r="I2" i="1" l="1"/>
  <c r="J2"/>
  <c r="G2"/>
  <c r="T4" i="25" l="1"/>
  <c r="S4"/>
  <c r="B7"/>
  <c r="B6"/>
  <c r="S3"/>
  <c r="S2"/>
  <c r="S1"/>
  <c r="J5" l="1"/>
  <c r="H5"/>
  <c r="K5"/>
  <c r="C5"/>
  <c r="Q5"/>
  <c r="L5"/>
  <c r="D5"/>
  <c r="M5"/>
  <c r="E5"/>
  <c r="N5"/>
  <c r="F5"/>
  <c r="O5"/>
  <c r="G5"/>
  <c r="P5"/>
  <c r="I5"/>
  <c r="E1" l="1"/>
  <c r="B8" s="1"/>
  <c r="B9"/>
  <c r="L9" l="1"/>
  <c r="M9"/>
  <c r="P9"/>
  <c r="O9"/>
  <c r="R9"/>
  <c r="Q9"/>
  <c r="N9"/>
  <c r="K9"/>
  <c r="B10"/>
  <c r="F9"/>
  <c r="H9"/>
  <c r="J9"/>
  <c r="G9"/>
  <c r="I9"/>
  <c r="E9"/>
  <c r="C9"/>
  <c r="D9"/>
  <c r="Q10" l="1"/>
  <c r="O10"/>
  <c r="M10"/>
  <c r="P10"/>
  <c r="L10"/>
  <c r="R10"/>
  <c r="N10"/>
  <c r="K10"/>
  <c r="C10"/>
  <c r="J10"/>
  <c r="I10"/>
  <c r="E10"/>
  <c r="F10"/>
  <c r="H10"/>
  <c r="D10"/>
  <c r="G10"/>
  <c r="B11"/>
  <c r="O11" l="1"/>
  <c r="K11"/>
  <c r="N11"/>
  <c r="P11"/>
  <c r="Q11"/>
  <c r="L11"/>
  <c r="R11"/>
  <c r="M11"/>
  <c r="D11"/>
  <c r="C11"/>
  <c r="J11"/>
  <c r="I11"/>
  <c r="B12"/>
  <c r="F11"/>
  <c r="E11"/>
  <c r="H11"/>
  <c r="G11"/>
  <c r="L12" l="1"/>
  <c r="O12"/>
  <c r="P12"/>
  <c r="M12"/>
  <c r="N12"/>
  <c r="Q12"/>
  <c r="R12"/>
  <c r="K12"/>
  <c r="C12"/>
  <c r="D12"/>
  <c r="J12"/>
  <c r="I12"/>
  <c r="E12"/>
  <c r="H12"/>
  <c r="F12"/>
  <c r="G12"/>
  <c r="B13"/>
  <c r="P13" l="1"/>
  <c r="Q13"/>
  <c r="N13"/>
  <c r="R13"/>
  <c r="O13"/>
  <c r="M13"/>
  <c r="K13"/>
  <c r="L13"/>
  <c r="C13"/>
  <c r="E13"/>
  <c r="J13"/>
  <c r="I13"/>
  <c r="H13"/>
  <c r="B14"/>
  <c r="G13"/>
  <c r="D13"/>
  <c r="F13"/>
  <c r="R14" l="1"/>
  <c r="L14"/>
  <c r="O14"/>
  <c r="P14"/>
  <c r="Q14"/>
  <c r="M14"/>
  <c r="K14"/>
  <c r="N14"/>
  <c r="F14"/>
  <c r="J14"/>
  <c r="I14"/>
  <c r="B15"/>
  <c r="D14"/>
  <c r="C14"/>
  <c r="G14"/>
  <c r="H14"/>
  <c r="E14"/>
  <c r="K15" l="1"/>
  <c r="N15"/>
  <c r="P15"/>
  <c r="Q15"/>
  <c r="M15"/>
  <c r="R15"/>
  <c r="L15"/>
  <c r="O15"/>
  <c r="C15"/>
  <c r="G15"/>
  <c r="J15"/>
  <c r="I15"/>
  <c r="E15"/>
  <c r="D15"/>
  <c r="F15"/>
  <c r="H15"/>
  <c r="B16"/>
  <c r="O16" l="1"/>
  <c r="M16"/>
  <c r="K16"/>
  <c r="L16"/>
  <c r="P16"/>
  <c r="Q16"/>
  <c r="R16"/>
  <c r="N16"/>
  <c r="F16"/>
  <c r="J16"/>
  <c r="I16"/>
  <c r="H16"/>
  <c r="D16"/>
  <c r="B17"/>
  <c r="G16"/>
  <c r="E16"/>
  <c r="C16"/>
  <c r="Q17" l="1"/>
  <c r="M17"/>
  <c r="R17"/>
  <c r="K17"/>
  <c r="O17"/>
  <c r="N17"/>
  <c r="P17"/>
  <c r="L17"/>
  <c r="H17"/>
  <c r="D17"/>
  <c r="J17"/>
  <c r="I17"/>
  <c r="G17"/>
  <c r="C17"/>
  <c r="B18"/>
  <c r="E17"/>
  <c r="F17"/>
  <c r="R18" l="1"/>
  <c r="K18"/>
  <c r="M18"/>
  <c r="L18"/>
  <c r="O18"/>
  <c r="P18"/>
  <c r="Q18"/>
  <c r="N18"/>
  <c r="H18"/>
  <c r="J18"/>
  <c r="I18"/>
  <c r="C18"/>
  <c r="E18"/>
  <c r="F18"/>
  <c r="D18"/>
  <c r="G18"/>
  <c r="B19"/>
  <c r="R19" l="1"/>
  <c r="K19"/>
  <c r="Q19"/>
  <c r="L19"/>
  <c r="N19"/>
  <c r="P19"/>
  <c r="M19"/>
  <c r="O19"/>
  <c r="H19"/>
  <c r="C19"/>
  <c r="J19"/>
  <c r="I19"/>
  <c r="B20"/>
  <c r="D19"/>
  <c r="E19"/>
  <c r="G19"/>
  <c r="F19"/>
  <c r="L20" l="1"/>
  <c r="O20"/>
  <c r="M20"/>
  <c r="K20"/>
  <c r="N20"/>
  <c r="P20"/>
  <c r="Q20"/>
  <c r="R20"/>
  <c r="J20"/>
  <c r="I20"/>
  <c r="G20"/>
  <c r="E20"/>
  <c r="F20"/>
  <c r="H20"/>
  <c r="D20"/>
  <c r="B21"/>
  <c r="C20"/>
  <c r="O21" l="1"/>
  <c r="M21"/>
  <c r="P21"/>
  <c r="K21"/>
  <c r="N21"/>
  <c r="R21"/>
  <c r="L21"/>
  <c r="Q21"/>
  <c r="I21"/>
  <c r="J21"/>
  <c r="G21"/>
  <c r="B22"/>
  <c r="D21"/>
  <c r="F21"/>
  <c r="E21"/>
  <c r="H21"/>
  <c r="C21"/>
  <c r="P22" l="1"/>
  <c r="O22"/>
  <c r="K22"/>
  <c r="N22"/>
  <c r="M22"/>
  <c r="R22"/>
  <c r="L22"/>
  <c r="Q22"/>
  <c r="I22"/>
  <c r="J22"/>
  <c r="E22"/>
  <c r="F22"/>
  <c r="G22"/>
  <c r="C22"/>
  <c r="H22"/>
  <c r="B23"/>
  <c r="D22"/>
  <c r="L23" l="1"/>
  <c r="P23"/>
  <c r="K23"/>
  <c r="N23"/>
  <c r="Q23"/>
  <c r="M23"/>
  <c r="R23"/>
  <c r="O23"/>
  <c r="J23"/>
  <c r="I23"/>
  <c r="F23"/>
  <c r="H23"/>
  <c r="B24"/>
  <c r="E23"/>
  <c r="D23"/>
  <c r="C23"/>
  <c r="G23"/>
  <c r="R24" l="1"/>
  <c r="L24"/>
  <c r="M24"/>
  <c r="K24"/>
  <c r="N24"/>
  <c r="Q24"/>
  <c r="O24"/>
  <c r="P24"/>
  <c r="J24"/>
  <c r="I24"/>
  <c r="F24"/>
  <c r="E24"/>
  <c r="G24"/>
  <c r="H24"/>
  <c r="B25"/>
  <c r="D24"/>
  <c r="C24"/>
  <c r="R25" l="1"/>
  <c r="P25"/>
  <c r="O25"/>
  <c r="L25"/>
  <c r="M25"/>
  <c r="Q25"/>
  <c r="K25"/>
  <c r="N25"/>
  <c r="J25"/>
  <c r="I25"/>
  <c r="F25"/>
  <c r="D25"/>
  <c r="H25"/>
  <c r="E25"/>
  <c r="B26"/>
  <c r="G25"/>
  <c r="C25"/>
  <c r="Q26" l="1"/>
  <c r="P26"/>
  <c r="M26"/>
  <c r="N26"/>
  <c r="L26"/>
  <c r="O26"/>
  <c r="R26"/>
  <c r="K26"/>
  <c r="J26"/>
  <c r="I26"/>
  <c r="E26"/>
  <c r="G26"/>
  <c r="F26"/>
  <c r="C26"/>
  <c r="B27"/>
  <c r="D26"/>
  <c r="H26"/>
  <c r="R27" l="1"/>
  <c r="M27"/>
  <c r="Q27"/>
  <c r="O27"/>
  <c r="P27"/>
  <c r="N27"/>
  <c r="K27"/>
  <c r="L27"/>
  <c r="J27"/>
  <c r="I27"/>
  <c r="H27"/>
  <c r="B28"/>
  <c r="E27"/>
  <c r="G27"/>
  <c r="D27"/>
  <c r="C27"/>
  <c r="F27"/>
  <c r="O28" l="1"/>
  <c r="P28"/>
  <c r="R28"/>
  <c r="M28"/>
  <c r="L28"/>
  <c r="N28"/>
  <c r="Q28"/>
  <c r="K28"/>
  <c r="J28"/>
  <c r="I28"/>
  <c r="D28"/>
  <c r="G28"/>
  <c r="C28"/>
  <c r="F28"/>
  <c r="H28"/>
  <c r="E28"/>
  <c r="B29"/>
  <c r="R29" l="1"/>
  <c r="N29"/>
  <c r="K29"/>
  <c r="Q29"/>
  <c r="L29"/>
  <c r="M29"/>
  <c r="O29"/>
  <c r="P29"/>
  <c r="J29"/>
  <c r="I29"/>
  <c r="C29"/>
  <c r="H29"/>
  <c r="B30"/>
  <c r="F29"/>
  <c r="E29"/>
  <c r="G29"/>
  <c r="D29"/>
  <c r="Q30" l="1"/>
  <c r="P30"/>
  <c r="L30"/>
  <c r="K30"/>
  <c r="M30"/>
  <c r="N30"/>
  <c r="O30"/>
  <c r="R30"/>
  <c r="I30"/>
  <c r="J30"/>
  <c r="G30"/>
  <c r="H30"/>
  <c r="B31"/>
  <c r="F30"/>
  <c r="C30"/>
  <c r="E30"/>
  <c r="D30"/>
  <c r="Q31" l="1"/>
  <c r="M31"/>
  <c r="N31"/>
  <c r="K31"/>
  <c r="P31"/>
  <c r="L31"/>
  <c r="O31"/>
  <c r="R31"/>
  <c r="J31"/>
  <c r="I31"/>
  <c r="F31"/>
  <c r="B32"/>
  <c r="D31"/>
  <c r="C31"/>
  <c r="G31"/>
  <c r="H31"/>
  <c r="E31"/>
  <c r="M32" l="1"/>
  <c r="K32"/>
  <c r="O32"/>
  <c r="P32"/>
  <c r="L32"/>
  <c r="R32"/>
  <c r="Q32"/>
  <c r="N32"/>
  <c r="J32"/>
  <c r="I32"/>
  <c r="H32"/>
  <c r="E32"/>
  <c r="D32"/>
  <c r="B33"/>
  <c r="C32"/>
  <c r="G32"/>
  <c r="F32"/>
  <c r="P33" l="1"/>
  <c r="L33"/>
  <c r="K33"/>
  <c r="M33"/>
  <c r="Q33"/>
  <c r="O33"/>
  <c r="R33"/>
  <c r="N33"/>
  <c r="I33"/>
  <c r="J33"/>
  <c r="H33"/>
  <c r="D33"/>
  <c r="G33"/>
  <c r="F33"/>
  <c r="E33"/>
  <c r="B34"/>
  <c r="C33"/>
  <c r="N34" l="1"/>
  <c r="L34"/>
  <c r="K34"/>
  <c r="O34"/>
  <c r="P34"/>
  <c r="R34"/>
  <c r="Q34"/>
  <c r="M34"/>
  <c r="J34"/>
  <c r="I34"/>
  <c r="D34"/>
  <c r="H34"/>
  <c r="F34"/>
  <c r="B35"/>
  <c r="C34"/>
  <c r="G34"/>
  <c r="E34"/>
  <c r="K35" l="1"/>
  <c r="R35"/>
  <c r="N35"/>
  <c r="Q35"/>
  <c r="P35"/>
  <c r="M35"/>
  <c r="L35"/>
  <c r="O35"/>
  <c r="J35"/>
  <c r="I35"/>
  <c r="C35"/>
  <c r="D35"/>
  <c r="B36"/>
  <c r="E35"/>
  <c r="H35"/>
  <c r="F35"/>
  <c r="G35"/>
  <c r="M36" l="1"/>
  <c r="P36"/>
  <c r="O36"/>
  <c r="K36"/>
  <c r="N36"/>
  <c r="Q36"/>
  <c r="R36"/>
  <c r="L36"/>
  <c r="I36"/>
  <c r="J36"/>
  <c r="F36"/>
  <c r="H36"/>
  <c r="C36"/>
  <c r="E36"/>
  <c r="D36"/>
  <c r="G36"/>
  <c r="B37"/>
  <c r="K37" l="1"/>
  <c r="N37"/>
  <c r="O37"/>
  <c r="R37"/>
  <c r="M37"/>
  <c r="P37"/>
  <c r="Q37"/>
  <c r="L37"/>
  <c r="I37"/>
  <c r="J37"/>
  <c r="C37"/>
  <c r="E37"/>
  <c r="G37"/>
  <c r="F37"/>
  <c r="D37"/>
  <c r="B38"/>
  <c r="H37"/>
  <c r="Q38" l="1"/>
  <c r="R38"/>
  <c r="K38"/>
  <c r="N38"/>
  <c r="M38"/>
  <c r="L38"/>
  <c r="O38"/>
  <c r="P38"/>
  <c r="J38"/>
  <c r="I38"/>
  <c r="C38"/>
  <c r="D38"/>
  <c r="H38"/>
  <c r="B39"/>
  <c r="G38"/>
  <c r="F38"/>
  <c r="E38"/>
  <c r="K39" l="1"/>
  <c r="R39"/>
  <c r="N39"/>
  <c r="O39"/>
  <c r="P39"/>
  <c r="L39"/>
  <c r="Q39"/>
  <c r="M39"/>
  <c r="I39"/>
  <c r="J39"/>
  <c r="B40"/>
  <c r="H39"/>
  <c r="E39"/>
  <c r="C39"/>
  <c r="G39"/>
  <c r="D39"/>
  <c r="F39"/>
  <c r="L40" l="1"/>
  <c r="N40"/>
  <c r="P40"/>
  <c r="M40"/>
  <c r="K40"/>
  <c r="R40"/>
  <c r="Q40"/>
  <c r="O40"/>
  <c r="J40"/>
  <c r="I40"/>
  <c r="G40"/>
  <c r="F40"/>
  <c r="H40"/>
  <c r="E40"/>
  <c r="C40"/>
  <c r="D40"/>
  <c r="B41"/>
  <c r="N41" l="1"/>
  <c r="O41"/>
  <c r="R41"/>
  <c r="L41"/>
  <c r="Q41"/>
  <c r="M41"/>
  <c r="P41"/>
  <c r="K41"/>
  <c r="I41"/>
  <c r="J41"/>
  <c r="B42"/>
  <c r="D41"/>
  <c r="C41"/>
  <c r="H41"/>
  <c r="E41"/>
  <c r="G41"/>
  <c r="F41"/>
  <c r="Q42" l="1"/>
  <c r="P42"/>
  <c r="K42"/>
  <c r="N42"/>
  <c r="L42"/>
  <c r="O42"/>
  <c r="R42"/>
  <c r="M42"/>
  <c r="I42"/>
  <c r="J42"/>
  <c r="C42"/>
  <c r="D42"/>
  <c r="B43"/>
  <c r="H42"/>
  <c r="F42"/>
  <c r="E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<sst xmlns="http://schemas.openxmlformats.org/spreadsheetml/2006/main" count="1126" uniqueCount="371">
  <si>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</si>
  <si>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</si>
  <si>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</si>
  <si>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</si>
  <si>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</si>
  <si>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</si>
  <si>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</si>
  <si>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</si>
  <si>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</si>
  <si>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</si>
  <si>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</si>
  <si>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</si>
  <si>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</si>
  <si>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</si>
  <si>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</si>
  <si>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</si>
  <si>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</si>
  <si>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</si>
  <si>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</si>
  <si>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</si>
  <si>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</si>
  <si>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</si>
  <si>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</si>
  <si>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</si>
  <si>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</si>
  <si>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</si>
  <si>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</si>
  <si>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</si>
  <si>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</si>
  <si>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</si>
  <si>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</si>
  <si>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</si>
  <si>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</si>
  <si>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</si>
  <si>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</si>
  <si>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</si>
  <si>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</si>
  <si>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</si>
  <si>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</si>
  <si>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</si>
  <si>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</si>
  <si>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</si>
  <si>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</si>
  <si>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</si>
  <si>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</si>
  <si>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</si>
  <si>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</si>
  <si>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</si>
  <si>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</si>
  <si>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</si>
  <si>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</si>
  <si>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</si>
  <si>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</si>
  <si>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</si>
  <si>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</si>
  <si>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</si>
  <si>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</si>
  <si>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</si>
  <si>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</si>
  <si>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</si>
  <si>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</si>
  <si>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</si>
  <si>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</si>
  <si>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</si>
  <si>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</si>
  <si>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</si>
  <si>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</si>
  <si>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</si>
  <si>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</si>
  <si>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</si>
  <si>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</si>
  <si>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</si>
  <si>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</si>
  <si>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</si>
  <si>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</si>
  <si>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</si>
  <si>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</si>
  <si>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</si>
  <si>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</si>
  <si>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</si>
  <si>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</si>
  <si>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</si>
  <si>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</si>
  <si>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</si>
  <si>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</si>
  <si>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</si>
  <si>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</si>
  <si>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</si>
  <si>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</si>
  <si>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</si>
  <si>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</si>
  <si>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</si>
  <si>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</si>
  <si>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</si>
  <si>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</si>
  <si>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</si>
  <si>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</si>
  <si>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</si>
  <si>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</si>
  <si>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</si>
  <si>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</si>
  <si>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</si>
  <si>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</si>
  <si>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</si>
  <si>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</si>
  <si>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</si>
  <si>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</si>
  <si>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</si>
  <si>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</si>
  <si>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</si>
  <si>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</si>
  <si>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</si>
  <si>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</si>
  <si>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</si>
  <si>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</si>
  <si>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</si>
  <si>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</si>
  <si>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</si>
  <si>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</si>
  <si>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</si>
  <si>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</si>
  <si>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</si>
  <si>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</si>
  <si>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</si>
  <si>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</si>
  <si>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</si>
  <si>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</si>
  <si>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</si>
  <si>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</si>
  <si>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</si>
  <si>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</si>
  <si>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</si>
  <si>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</si>
  <si>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</si>
  <si>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</si>
  <si>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</si>
  <si>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</si>
  <si>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</si>
  <si>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</si>
  <si>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</si>
  <si>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</si>
  <si>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</si>
  <si>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</si>
  <si>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</si>
  <si>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</si>
  <si>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</si>
  <si>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</si>
  <si>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</si>
  <si>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</si>
  <si>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</si>
  <si>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</si>
  <si>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</si>
  <si>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</si>
  <si>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</si>
  <si>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</si>
  <si>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</si>
  <si>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</si>
  <si>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</si>
  <si>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</si>
  <si>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</si>
  <si>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</si>
  <si>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</si>
  <si>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</si>
  <si>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</si>
  <si>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</si>
  <si>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</si>
  <si>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</si>
  <si>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</si>
  <si>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</si>
  <si>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</si>
  <si>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</si>
  <si>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</si>
  <si>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</si>
  <si>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</si>
  <si>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</si>
  <si>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</si>
  <si>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</si>
  <si>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</si>
  <si>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</si>
  <si>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</si>
  <si>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</si>
  <si>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</si>
  <si>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</si>
  <si>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</si>
  <si>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</si>
  <si>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</si>
  <si>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</si>
  <si>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</si>
  <si>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</si>
  <si>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</si>
  <si>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</si>
  <si>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</si>
  <si>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</si>
  <si>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</si>
  <si>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</si>
  <si>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</si>
  <si>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</si>
  <si>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</si>
  <si>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</si>
  <si>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</si>
  <si>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</si>
  <si>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</si>
  <si>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</si>
  <si>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</si>
  <si>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</si>
  <si>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</si>
  <si>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</si>
  <si>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brands</t>
  </si>
  <si>
    <t>category</t>
  </si>
  <si>
    <t>categories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</si>
  <si>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</si>
  <si>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</si>
  <si>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</si>
  <si>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</si>
  <si>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</si>
  <si>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</si>
  <si>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</si>
  <si>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</si>
  <si>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</si>
  <si>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</si>
  <si>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</si>
  <si>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</si>
  <si>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</si>
  <si>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</si>
  <si>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</si>
  <si>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</si>
  <si>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</si>
  <si>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</si>
  <si>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</si>
  <si>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</si>
  <si>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</si>
  <si>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</si>
  <si>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</si>
  <si>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</si>
  <si>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</si>
  <si>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</si>
  <si>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</si>
  <si>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</si>
  <si>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</si>
  <si>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</si>
  <si>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</si>
  <si>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</si>
  <si>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</si>
  <si>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</si>
  <si>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</si>
  <si>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</si>
  <si>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</si>
  <si>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</si>
  <si>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</si>
  <si>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</si>
  <si>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</si>
  <si>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</si>
  <si>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</si>
  <si>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</si>
  <si>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</si>
  <si>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</si>
  <si>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</si>
  <si>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</si>
  <si>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</si>
  <si>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</si>
  <si>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</si>
  <si>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</si>
  <si>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</si>
  <si>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</si>
  <si>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</si>
  <si>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</si>
  <si>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</si>
  <si>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</si>
  <si>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</si>
  <si>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</si>
  <si>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</si>
  <si>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</si>
  <si>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</si>
  <si>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</si>
  <si>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</si>
  <si>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</si>
  <si>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</si>
  <si>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</si>
  <si>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</si>
  <si>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</si>
  <si>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</si>
  <si>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</si>
  <si>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</si>
  <si>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</si>
  <si>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Brand Details</t>
  </si>
  <si>
    <t>Milestone\Teebpd\Model</t>
  </si>
  <si>
    <t>Category</t>
  </si>
  <si>
    <t>Category Details</t>
  </si>
  <si>
    <t>Product</t>
  </si>
  <si>
    <t>Product Details</t>
  </si>
  <si>
    <t>ProductImage</t>
  </si>
  <si>
    <t>Images for a product</t>
  </si>
  <si>
    <t>Product Images</t>
  </si>
  <si>
    <t>Products</t>
  </si>
  <si>
    <t>Brands</t>
  </si>
  <si>
    <t>Categories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</si>
  <si>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</si>
  <si>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</si>
  <si>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</si>
  <si>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</si>
  <si>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</si>
  <si>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</si>
  <si>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</si>
  <si>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</si>
  <si>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VisitorWishlists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</si>
  <si>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</si>
  <si>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</si>
  <si>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</si>
  <si>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</si>
  <si>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</si>
  <si>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</si>
  <si>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</si>
  <si>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</si>
  <si>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</si>
  <si>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</si>
  <si>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</si>
  <si>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</si>
  <si>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</si>
  <si>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</si>
  <si>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</si>
  <si>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The brand to which this product belongs to</t>
  </si>
  <si>
    <t>belongsTo</t>
  </si>
  <si>
    <t>ProductCategory</t>
  </si>
  <si>
    <t>The category to which this product belongs to</t>
  </si>
  <si>
    <t>ProductImages</t>
  </si>
  <si>
    <t>Images of a product</t>
  </si>
  <si>
    <t>Images</t>
  </si>
  <si>
    <t>hasMany</t>
  </si>
  <si>
    <t>ProductWishlists</t>
  </si>
  <si>
    <t>All Wishlists where this product have</t>
  </si>
  <si>
    <t>belongsToMany</t>
  </si>
  <si>
    <t>BrandProducts</t>
  </si>
  <si>
    <t>All products of this brand</t>
  </si>
  <si>
    <t>CategoryProducts</t>
  </si>
  <si>
    <t>All products belongs to this category</t>
  </si>
  <si>
    <t>All wishlists created by a visitor. Visitor could be the author of said wishlist</t>
  </si>
  <si>
    <t>VisitorWishlistShared</t>
  </si>
  <si>
    <t>All wishlists which are shared with a visitor.</t>
  </si>
  <si>
    <t>SharedWishlist</t>
  </si>
  <si>
    <t>WishlistAuthor</t>
  </si>
  <si>
    <t>Author of a wishlist. It could be a visitor or vendor</t>
  </si>
  <si>
    <t>Author</t>
  </si>
  <si>
    <t>WishlistVendorState</t>
  </si>
  <si>
    <t>The state of a wishlist related to vendor. Whether share with vendor Active or Not, Vendor Viewed or Not details</t>
  </si>
  <si>
    <t>Vendor</t>
  </si>
  <si>
    <t>hasOne</t>
  </si>
  <si>
    <t>WishlistVisitorShared</t>
  </si>
  <si>
    <t>All visitors to whom with a wishlist shared. Active and Inactive status share are also listed, which should have pivot-&gt;status</t>
  </si>
  <si>
    <t>WishlistNotes</t>
  </si>
  <si>
    <t>Notes/Messages carried out on the basis of a wishlist.</t>
  </si>
  <si>
    <t>WishlistItems</t>
  </si>
  <si>
    <t>Items/Product and added,removed details of a product which belongs to a wishlist</t>
  </si>
  <si>
    <t>Items</t>
  </si>
  <si>
    <t>WishlistProducts</t>
  </si>
  <si>
    <t>All products in a wishlist</t>
  </si>
  <si>
    <t>WishlistNoteAuthor</t>
  </si>
  <si>
    <t>Author of a message, which is carried out on the basis of a wishlist</t>
  </si>
  <si>
    <t>ItemWishlist</t>
  </si>
  <si>
    <t>The wishlist to which this item belongs to.</t>
  </si>
  <si>
    <t>ItemAddedBy</t>
  </si>
  <si>
    <t>The visitor/vendor who added a item to a wishlist</t>
  </si>
  <si>
    <t>Added</t>
  </si>
  <si>
    <t>ItemRemovedBy</t>
  </si>
  <si>
    <t>The visitor/author who removed an item from a wishlist</t>
  </si>
  <si>
    <t>Removed</t>
  </si>
  <si>
    <t>ItemNotes</t>
  </si>
  <si>
    <t>Notes/Messages which are carried out on the basis of an item in a wishlist</t>
  </si>
  <si>
    <t>ItemProduct</t>
  </si>
  <si>
    <t>Product details of an item in a wishlist</t>
  </si>
  <si>
    <t>WishlistProductNoteAuthor</t>
  </si>
  <si>
    <t>Author of a message, which is carried out on the basis of a wishlist product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</si>
</sst>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5" totalsRowShown="0" dataDxfId="59">
  <autoFilter ref="A1:J55">
    <filterColumn colId="3">
      <filters>
        <filter val="Milestone\Teebpd\Model"/>
      </filters>
    </filterColumn>
  </autoFilter>
  <tableColumns count="10">
    <tableColumn id="2" name="Name" dataDxfId="58"/>
    <tableColumn id="10" name="Table" dataDxfId="57">
      <calculatedColumnFormula>"__"&amp;[Name]</calculatedColumnFormula>
    </tableColumn>
    <tableColumn id="5" name="Singular Name" dataDxfId="56">
      <calculatedColumnFormula>IF(RIGHT([Name],3)="ies",MID([Name],1,LEN([Name])-3)&amp;"y",IF(RIGHT([Name],1)="s",MID([Name],1,LEN([Name])-1),[Name]))</calculatedColumnFormula>
    </tableColumn>
    <tableColumn id="8" name="Model NS" dataDxfId="55">
      <calculatedColumnFormula>"Milestone\Appframe\Model"</calculatedColumnFormula>
    </tableColumn>
    <tableColumn id="4" name="Class Name" dataDxfId="54">
      <calculatedColumnFormula>SUBSTITUTE(PROPER([Singular Name]),"_","")</calculatedColumnFormula>
    </tableColumn>
    <tableColumn id="1" name="Migration Artisan" dataDxfId="53">
      <calculatedColumnFormula>"php artisan make:migration create_"&amp;[Table]&amp;"_table --create=__"&amp;[Name]</calculatedColumnFormula>
    </tableColumn>
    <tableColumn id="6" name="Model Artisan" dataDxfId="52">
      <calculatedColumnFormula>"php artisan make:model "&amp;[Class Name]</calculatedColumnFormula>
    </tableColumn>
    <tableColumn id="3" name="Model Statement" dataDxfId="51">
      <calculatedColumnFormula>"protected $table = '"&amp;[Table]&amp;"';"</calculatedColumnFormula>
    </tableColumn>
    <tableColumn id="7" name="Seeder Artisan" dataDxfId="50">
      <calculatedColumnFormula>"php artisan make:seed "&amp;[Class Name]&amp;"TableSeeder"</calculatedColumnFormula>
    </tableColumn>
    <tableColumn id="9" name="Seeder Class" dataDxfId="4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44" totalsRowShown="0" dataDxfId="47">
  <autoFilter ref="A1:I44"/>
  <tableColumns count="9">
    <tableColumn id="1" name="Column" dataDxfId="46"/>
    <tableColumn id="2" name="Type" dataDxfId="45"/>
    <tableColumn id="3" name="Name" dataDxfId="44"/>
    <tableColumn id="4" name="Length/Enum" dataDxfId="43"/>
    <tableColumn id="5" name="Method1" dataDxfId="42"/>
    <tableColumn id="6" name="Method2" dataDxfId="41"/>
    <tableColumn id="7" name="Method3" dataDxfId="40"/>
    <tableColumn id="8" name="Method4" dataDxfId="39"/>
    <tableColumn id="9" name="Method5" dataDxfId="3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94" totalsRowShown="0" dataDxfId="37">
  <autoFilter ref="A1:K94">
    <filterColumn colId="0"/>
  </autoFilter>
  <tableColumns count="11">
    <tableColumn id="2" name="Table" dataDxfId="36"/>
    <tableColumn id="3" name="Field" dataDxfId="35"/>
    <tableColumn id="5" name="Type" dataDxfId="34">
      <calculatedColumnFormula>VLOOKUP([Field],Columns[],2,0)&amp;"("</calculatedColumnFormula>
    </tableColumn>
    <tableColumn id="4" name="Name" dataDxfId="33">
      <calculatedColumnFormula>IF(VLOOKUP([Field],Columns[],3,0)&lt;&gt;"","'"&amp;VLOOKUP([Field],Columns[],3,0)&amp;"'","")</calculatedColumnFormula>
    </tableColumn>
    <tableColumn id="6" name="Arg2" dataDxfId="32">
      <calculatedColumnFormula>IF(VLOOKUP([Field],Columns[],4,0)&lt;&gt;0,", "&amp;VLOOKUP([Field],Columns[],4,0)&amp;")",")")</calculatedColumnFormula>
    </tableColumn>
    <tableColumn id="7" name="Method1" dataDxfId="31">
      <calculatedColumnFormula>IF(VLOOKUP([Field],Columns[],5,0)=0,"","-&gt;"&amp;VLOOKUP([Field],Columns[],5,0))</calculatedColumnFormula>
    </tableColumn>
    <tableColumn id="8" name="Method2" dataDxfId="30">
      <calculatedColumnFormula>IF(VLOOKUP([Field],Columns[],6,0)=0,"","-&gt;"&amp;VLOOKUP([Field],Columns[],6,0))</calculatedColumnFormula>
    </tableColumn>
    <tableColumn id="9" name="Method3" dataDxfId="29">
      <calculatedColumnFormula>IF(VLOOKUP([Field],Columns[],7,0)=0,"","-&gt;"&amp;VLOOKUP([Field],Columns[],7,0))</calculatedColumnFormula>
    </tableColumn>
    <tableColumn id="10" name="Method4" dataDxfId="28">
      <calculatedColumnFormula>IF(VLOOKUP([Field],Columns[],8,0)=0,"","-&gt;"&amp;VLOOKUP([Field],Columns[],8,0))</calculatedColumnFormula>
    </tableColumn>
    <tableColumn id="11" name="Method5" dataDxfId="27">
      <calculatedColumnFormula>IF(VLOOKUP([Field],Columns[],9,0)=0,"","-&gt;"&amp;VLOOKUP([Field],Columns[],9,0))</calculatedColumnFormula>
    </tableColumn>
    <tableColumn id="12" name="Statement" dataDxfId="26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9" totalsRowShown="0" headerRowDxfId="25" dataDxfId="24">
  <autoFilter ref="A1:R79">
    <filterColumn colId="1">
      <filters>
        <filter val="Resource Relations"/>
      </filters>
    </filterColumn>
  </autoFilter>
  <tableColumns count="18">
    <tableColumn id="19" name="TRCode" dataDxfId="23">
      <calculatedColumnFormula>[Table Name]&amp;"-"&amp;[Record No]</calculatedColumnFormula>
    </tableColumn>
    <tableColumn id="1" name="Table Name" dataDxfId="22"/>
    <tableColumn id="2" name="Record No" dataDxfId="21">
      <calculatedColumnFormula>COUNTIF($B$1:$B1,[Table Name])</calculatedColumnFormula>
    </tableColumn>
    <tableColumn id="3" name="1" dataDxfId="20"/>
    <tableColumn id="4" name="2" dataDxfId="19"/>
    <tableColumn id="5" name="3" dataDxfId="18"/>
    <tableColumn id="6" name="4" dataDxfId="17"/>
    <tableColumn id="7" name="5" dataDxfId="16"/>
    <tableColumn id="8" name="6" dataDxfId="15"/>
    <tableColumn id="9" name="7" dataDxfId="14"/>
    <tableColumn id="10" name="8" dataDxfId="13"/>
    <tableColumn id="11" name="9" dataDxfId="12"/>
    <tableColumn id="12" name="10" dataDxfId="11"/>
    <tableColumn id="13" name="11" dataDxfId="10"/>
    <tableColumn id="14" name="12" dataDxfId="9"/>
    <tableColumn id="15" name="13" dataDxfId="8"/>
    <tableColumn id="16" name="14" dataDxfId="7"/>
    <tableColumn id="17" name="15" dataDxfId="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48" totalsRowShown="0" dataDxfId="5">
  <autoFilter ref="A1:E48"/>
  <tableColumns count="5">
    <tableColumn id="1" name="Name" dataDxfId="4"/>
    <tableColumn id="3" name="FW Table Name" dataDxfId="3"/>
    <tableColumn id="20" name="NS" dataDxfId="2">
      <calculatedColumnFormula>VLOOKUP([FW Table Name],Tables[],4,0)</calculatedColumnFormula>
    </tableColumn>
    <tableColumn id="21" name="Model" dataDxfId="1">
      <calculatedColumnFormula>VLOOKUP([FW Table Name],Tables[],5,0)</calculatedColumnFormula>
    </tableColumn>
    <tableColumn id="4" name="Query Metho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B45" sqref="B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 hidden="1">
      <c r="A2" s="4" t="s">
        <v>51</v>
      </c>
      <c r="B2" s="5" t="s">
        <v>51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 hidden="1">
      <c r="A3" s="4" t="s">
        <v>52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 hidden="1">
      <c r="A4" s="4" t="s">
        <v>53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 hidden="1">
      <c r="A5" s="4" t="s">
        <v>54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 hidden="1">
      <c r="A6" s="4" t="s">
        <v>55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 hidden="1">
      <c r="A7" s="4" t="s">
        <v>56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 hidden="1">
      <c r="A8" s="4" t="s">
        <v>57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 hidden="1">
      <c r="A9" s="4" t="s">
        <v>58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 hidden="1">
      <c r="A10" s="4" t="s">
        <v>59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 hidden="1">
      <c r="A11" s="4" t="s">
        <v>60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 hidden="1">
      <c r="A12" s="4" t="s">
        <v>61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 hidden="1">
      <c r="A13" s="4" t="s">
        <v>62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 hidden="1">
      <c r="A14" s="4" t="s">
        <v>63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 hidden="1">
      <c r="A15" s="4" t="s">
        <v>64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 hidden="1">
      <c r="A16" s="4" t="s">
        <v>65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 hidden="1">
      <c r="A17" s="4" t="s">
        <v>66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 hidden="1">
      <c r="A18" s="4" t="s">
        <v>67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 hidden="1">
      <c r="A19" s="4" t="s">
        <v>68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 hidden="1">
      <c r="A20" s="4" t="s">
        <v>69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 hidden="1">
      <c r="A21" s="4" t="s">
        <v>70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 hidden="1">
      <c r="A22" s="4" t="s">
        <v>71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 hidden="1">
      <c r="A23" s="4" t="s">
        <v>72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 hidden="1">
      <c r="A24" s="4" t="s">
        <v>73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 hidden="1">
      <c r="A25" s="4" t="s">
        <v>74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 hidden="1">
      <c r="A26" s="4" t="s">
        <v>75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 hidden="1">
      <c r="A27" s="4" t="s">
        <v>76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 hidden="1">
      <c r="A28" s="4" t="s">
        <v>77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 hidden="1">
      <c r="A29" s="4" t="s">
        <v>78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 hidden="1">
      <c r="A30" s="4" t="s">
        <v>79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 hidden="1">
      <c r="A31" s="4" t="s">
        <v>80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 hidden="1">
      <c r="A32" s="4" t="s">
        <v>81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 hidden="1">
      <c r="A33" s="4" t="s">
        <v>82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 hidden="1">
      <c r="A34" s="4" t="s">
        <v>83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 hidden="1">
      <c r="A35" s="4" t="s">
        <v>84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 hidden="1">
      <c r="A36" s="4" t="s">
        <v>85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 hidden="1">
      <c r="A37" s="4" t="s">
        <v>86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 hidden="1">
      <c r="A38" s="4" t="s">
        <v>87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 hidden="1">
      <c r="A39" s="4" t="s">
        <v>88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 hidden="1">
      <c r="A40" s="4" t="s">
        <v>89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 hidden="1">
      <c r="A41" s="4" t="s">
        <v>90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 hidden="1">
      <c r="A42" s="4" t="s">
        <v>91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 hidden="1">
      <c r="A43" s="4" t="s">
        <v>92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 hidden="1">
      <c r="A44" s="4" t="s">
        <v>93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3" t="s">
        <v>207</v>
      </c>
      <c r="B45" s="6" t="str">
        <f>[Name]</f>
        <v>brands</v>
      </c>
      <c r="C45" s="6" t="str">
        <f>IF(RIGHT([Name],3)="ies",MID([Name],1,LEN([Name])-3)&amp;"y",IF(RIGHT([Name],1)="s",MID([Name],1,LEN([Name])-1),[Name]))</f>
        <v>brand</v>
      </c>
      <c r="D45" s="6" t="str">
        <f>"Milestone\Teebpd\Model"</f>
        <v>Milestone\Teebpd\Model</v>
      </c>
      <c r="E45" s="6" t="str">
        <f>SUBSTITUTE(PROPER([Singular Name]),"_","")</f>
        <v>Brand</v>
      </c>
      <c r="F45" s="6" t="str">
        <f>"php artisan make:migration create_"&amp;[Table]&amp;"_table --create="&amp;[Name]</f>
        <v>php artisan make:migration create_brands_table --create=brands</v>
      </c>
      <c r="G45" s="6" t="str">
        <f>"php artisan make:model "&amp;[Class Name]</f>
        <v>php artisan make:model Brand</v>
      </c>
      <c r="H45" s="6" t="str">
        <f>"protected $table = '"&amp;[Table]&amp;"';"</f>
        <v>protected $table = 'brands';</v>
      </c>
      <c r="I45" s="6" t="str">
        <f>"php artisan make:seed "&amp;[Class Name]&amp;"TableSeeder"</f>
        <v>php artisan make:seed BrandTableSeeder</v>
      </c>
      <c r="J45" s="6" t="str">
        <f>[Class Name]&amp;"TableSeeder"&amp;"::class,"</f>
        <v>BrandTableSeeder::class,</v>
      </c>
    </row>
    <row r="46" spans="1:10">
      <c r="A46" s="3" t="s">
        <v>209</v>
      </c>
      <c r="B46" s="6" t="str">
        <f>[Name]</f>
        <v>categories</v>
      </c>
      <c r="C46" s="6" t="str">
        <f>IF(RIGHT([Name],3)="ies",MID([Name],1,LEN([Name])-3)&amp;"y",IF(RIGHT([Name],1)="s",MID([Name],1,LEN([Name])-1),[Name]))</f>
        <v>category</v>
      </c>
      <c r="D46" s="6" t="str">
        <f t="shared" ref="D46:D55" si="1">"Milestone\Teebpd\Model"</f>
        <v>Milestone\Teebpd\Model</v>
      </c>
      <c r="E46" s="6" t="str">
        <f>SUBSTITUTE(PROPER([Singular Name]),"_","")</f>
        <v>Category</v>
      </c>
      <c r="F46" s="6" t="str">
        <f>"php artisan make:migration create_"&amp;[Table]&amp;"_table --create="&amp;[Name]</f>
        <v>php artisan make:migration create_categories_table --create=categories</v>
      </c>
      <c r="G46" s="6" t="str">
        <f>"php artisan make:model "&amp;[Class Name]</f>
        <v>php artisan make:model Category</v>
      </c>
      <c r="H46" s="6" t="str">
        <f>"protected $table = '"&amp;[Table]&amp;"';"</f>
        <v>protected $table = 'categories';</v>
      </c>
      <c r="I46" s="6" t="str">
        <f>"php artisan make:seed "&amp;[Class Name]&amp;"TableSeeder"</f>
        <v>php artisan make:seed CategoryTableSeeder</v>
      </c>
      <c r="J46" s="6" t="str">
        <f>[Class Name]&amp;"TableSeeder"&amp;"::class,"</f>
        <v>CategoryTableSeeder::class,</v>
      </c>
    </row>
    <row r="47" spans="1:10">
      <c r="A47" s="3" t="s">
        <v>50</v>
      </c>
      <c r="B47" s="6" t="str">
        <f>[Name]</f>
        <v>products</v>
      </c>
      <c r="C47" s="6" t="str">
        <f>IF(RIGHT([Name],3)="ies",MID([Name],1,LEN([Name])-3)&amp;"y",IF(RIGHT([Name],1)="s",MID([Name],1,LEN([Name])-1),[Name]))</f>
        <v>product</v>
      </c>
      <c r="D47" s="6" t="str">
        <f t="shared" si="1"/>
        <v>Milestone\Teebpd\Model</v>
      </c>
      <c r="E47" s="6" t="str">
        <f>SUBSTITUTE(PROPER([Singular Name]),"_","")</f>
        <v>Product</v>
      </c>
      <c r="F47" s="6" t="str">
        <f>"php artisan make:migration create_"&amp;[Table]&amp;"_table --create="&amp;[Name]</f>
        <v>php artisan make:migration create_products_table --create=products</v>
      </c>
      <c r="G47" s="6" t="str">
        <f>"php artisan make:model "&amp;[Class Name]</f>
        <v>php artisan make:model Product</v>
      </c>
      <c r="H47" s="6" t="str">
        <f>"protected $table = '"&amp;[Table]&amp;"';"</f>
        <v>protected $table = 'products';</v>
      </c>
      <c r="I47" s="6" t="str">
        <f>"php artisan make:seed "&amp;[Class Name]&amp;"TableSeeder"</f>
        <v>php artisan make:seed ProductTableSeeder</v>
      </c>
      <c r="J47" s="6" t="str">
        <f>[Class Name]&amp;"TableSeeder"&amp;"::class,"</f>
        <v>ProductTableSeeder::class,</v>
      </c>
    </row>
    <row r="48" spans="1:10">
      <c r="A48" s="3" t="s">
        <v>210</v>
      </c>
      <c r="B48" s="6" t="str">
        <f>[Name]</f>
        <v>product_images</v>
      </c>
      <c r="C48" s="6" t="str">
        <f>IF(RIGHT([Name],3)="ies",MID([Name],1,LEN([Name])-3)&amp;"y",IF(RIGHT([Name],1)="s",MID([Name],1,LEN([Name])-1),[Name]))</f>
        <v>product_image</v>
      </c>
      <c r="D48" s="6" t="str">
        <f t="shared" si="1"/>
        <v>Milestone\Teebpd\Model</v>
      </c>
      <c r="E48" s="6" t="str">
        <f>SUBSTITUTE(PROPER([Singular Name]),"_","")</f>
        <v>ProductImage</v>
      </c>
      <c r="F48" s="6" t="str">
        <f>"php artisan make:migration create_"&amp;[Table]&amp;"_table --create="&amp;[Name]</f>
        <v>php artisan make:migration create_product_images_table --create=product_images</v>
      </c>
      <c r="G48" s="6" t="str">
        <f>"php artisan make:model "&amp;[Class Name]</f>
        <v>php artisan make:model ProductImage</v>
      </c>
      <c r="H48" s="6" t="str">
        <f>"protected $table = '"&amp;[Table]&amp;"';"</f>
        <v>protected $table = 'product_images';</v>
      </c>
      <c r="I48" s="6" t="str">
        <f>"php artisan make:seed "&amp;[Class Name]&amp;"TableSeeder"</f>
        <v>php artisan make:seed ProductImageTableSeeder</v>
      </c>
      <c r="J48" s="6" t="str">
        <f>[Class Name]&amp;"TableSeeder"&amp;"::class,"</f>
        <v>ProductImageTableSeeder::class,</v>
      </c>
    </row>
    <row r="49" spans="1:10">
      <c r="A49" s="3" t="s">
        <v>211</v>
      </c>
      <c r="B49" s="6" t="str">
        <f>[Name]</f>
        <v>visitors</v>
      </c>
      <c r="C49" s="6" t="str">
        <f>IF(RIGHT([Name],3)="ies",MID([Name],1,LEN([Name])-3)&amp;"y",IF(RIGHT([Name],1)="s",MID([Name],1,LEN([Name])-1),[Name]))</f>
        <v>visitor</v>
      </c>
      <c r="D49" s="6" t="str">
        <f t="shared" si="1"/>
        <v>Milestone\Teebpd\Model</v>
      </c>
      <c r="E49" s="6" t="str">
        <f>SUBSTITUTE(PROPER([Singular Name]),"_","")</f>
        <v>Visitor</v>
      </c>
      <c r="F49" s="6" t="str">
        <f>"php artisan make:migration create_"&amp;[Table]&amp;"_table --create="&amp;[Name]</f>
        <v>php artisan make:migration create_visitors_table --create=visitors</v>
      </c>
      <c r="G49" s="6" t="str">
        <f>"php artisan make:model "&amp;[Class Name]</f>
        <v>php artisan make:model Visitor</v>
      </c>
      <c r="H49" s="6" t="str">
        <f>"protected $table = '"&amp;[Table]&amp;"';"</f>
        <v>protected $table = 'visitors';</v>
      </c>
      <c r="I49" s="6" t="str">
        <f>"php artisan make:seed "&amp;[Class Name]&amp;"TableSeeder"</f>
        <v>php artisan make:seed VisitorTableSeeder</v>
      </c>
      <c r="J49" s="6" t="str">
        <f>[Class Name]&amp;"TableSeeder"&amp;"::class,"</f>
        <v>VisitorTableSeeder::class,</v>
      </c>
    </row>
    <row r="50" spans="1:10">
      <c r="A50" s="3" t="s">
        <v>213</v>
      </c>
      <c r="B50" s="6" t="str">
        <f>[Name]</f>
        <v>wishlists</v>
      </c>
      <c r="C50" s="6" t="str">
        <f>IF(RIGHT([Name],3)="ies",MID([Name],1,LEN([Name])-3)&amp;"y",IF(RIGHT([Name],1)="s",MID([Name],1,LEN([Name])-1),[Name]))</f>
        <v>wishlist</v>
      </c>
      <c r="D50" s="6" t="str">
        <f t="shared" si="1"/>
        <v>Milestone\Teebpd\Model</v>
      </c>
      <c r="E50" s="6" t="str">
        <f>SUBSTITUTE(PROPER([Singular Name]),"_","")</f>
        <v>Wishlist</v>
      </c>
      <c r="F50" s="6" t="str">
        <f>"php artisan make:migration create_"&amp;[Table]&amp;"_table --create="&amp;[Name]</f>
        <v>php artisan make:migration create_wishlists_table --create=wishlists</v>
      </c>
      <c r="G50" s="6" t="str">
        <f>"php artisan make:model "&amp;[Class Name]</f>
        <v>php artisan make:model Wishlist</v>
      </c>
      <c r="H50" s="6" t="str">
        <f>"protected $table = '"&amp;[Table]&amp;"';"</f>
        <v>protected $table = 'wishlists';</v>
      </c>
      <c r="I50" s="6" t="str">
        <f>"php artisan make:seed "&amp;[Class Name]&amp;"TableSeeder"</f>
        <v>php artisan make:seed WishlistTableSeeder</v>
      </c>
      <c r="J50" s="6" t="str">
        <f>[Class Name]&amp;"TableSeeder"&amp;"::class,"</f>
        <v>WishlistTableSeeder::class,</v>
      </c>
    </row>
    <row r="51" spans="1:10">
      <c r="A51" s="3" t="s">
        <v>214</v>
      </c>
      <c r="B51" s="6" t="str">
        <f>[Name]</f>
        <v>wishlist_products</v>
      </c>
      <c r="C51" s="6" t="str">
        <f>IF(RIGHT([Name],3)="ies",MID([Name],1,LEN([Name])-3)&amp;"y",IF(RIGHT([Name],1)="s",MID([Name],1,LEN([Name])-1),[Name]))</f>
        <v>wishlist_product</v>
      </c>
      <c r="D51" s="6" t="str">
        <f t="shared" si="1"/>
        <v>Milestone\Teebpd\Model</v>
      </c>
      <c r="E51" s="6" t="str">
        <f>SUBSTITUTE(PROPER([Singular Name]),"_","")</f>
        <v>WishlistProduct</v>
      </c>
      <c r="F51" s="6" t="str">
        <f>"php artisan make:migration create_"&amp;[Table]&amp;"_table --create="&amp;[Name]</f>
        <v>php artisan make:migration create_wishlist_products_table --create=wishlist_products</v>
      </c>
      <c r="G51" s="6" t="str">
        <f>"php artisan make:model "&amp;[Class Name]</f>
        <v>php artisan make:model WishlistProduct</v>
      </c>
      <c r="H51" s="6" t="str">
        <f>"protected $table = '"&amp;[Table]&amp;"';"</f>
        <v>protected $table = 'wishlist_products';</v>
      </c>
      <c r="I51" s="6" t="str">
        <f>"php artisan make:seed "&amp;[Class Name]&amp;"TableSeeder"</f>
        <v>php artisan make:seed WishlistProductTableSeeder</v>
      </c>
      <c r="J51" s="6" t="str">
        <f>[Class Name]&amp;"TableSeeder"&amp;"::class,"</f>
        <v>WishlistProductTableSeeder::class,</v>
      </c>
    </row>
    <row r="52" spans="1:10">
      <c r="A52" s="3" t="s">
        <v>215</v>
      </c>
      <c r="B52" s="6" t="str">
        <f>[Name]</f>
        <v>visitor_wishlists</v>
      </c>
      <c r="C52" s="6" t="str">
        <f>IF(RIGHT([Name],3)="ies",MID([Name],1,LEN([Name])-3)&amp;"y",IF(RIGHT([Name],1)="s",MID([Name],1,LEN([Name])-1),[Name]))</f>
        <v>visitor_wishlist</v>
      </c>
      <c r="D52" s="6" t="str">
        <f t="shared" si="1"/>
        <v>Milestone\Teebpd\Model</v>
      </c>
      <c r="E52" s="6" t="str">
        <f>SUBSTITUTE(PROPER([Singular Name]),"_","")</f>
        <v>VisitorWishlist</v>
      </c>
      <c r="F52" s="6" t="str">
        <f>"php artisan make:migration create_"&amp;[Table]&amp;"_table --create="&amp;[Name]</f>
        <v>php artisan make:migration create_visitor_wishlists_table --create=visitor_wishlists</v>
      </c>
      <c r="G52" s="6" t="str">
        <f>"php artisan make:model "&amp;[Class Name]</f>
        <v>php artisan make:model VisitorWishlist</v>
      </c>
      <c r="H52" s="6" t="str">
        <f>"protected $table = '"&amp;[Table]&amp;"';"</f>
        <v>protected $table = 'visitor_wishlists';</v>
      </c>
      <c r="I52" s="6" t="str">
        <f>"php artisan make:seed "&amp;[Class Name]&amp;"TableSeeder"</f>
        <v>php artisan make:seed VisitorWishlistTableSeeder</v>
      </c>
      <c r="J52" s="6" t="str">
        <f>[Class Name]&amp;"TableSeeder"&amp;"::class,"</f>
        <v>VisitorWishlistTableSeeder::class,</v>
      </c>
    </row>
    <row r="53" spans="1:10">
      <c r="A53" s="3" t="s">
        <v>216</v>
      </c>
      <c r="B53" s="6" t="str">
        <f>[Name]</f>
        <v>vendor_wishlists</v>
      </c>
      <c r="C53" s="6" t="str">
        <f>IF(RIGHT([Name],3)="ies",MID([Name],1,LEN([Name])-3)&amp;"y",IF(RIGHT([Name],1)="s",MID([Name],1,LEN([Name])-1),[Name]))</f>
        <v>vendor_wishlist</v>
      </c>
      <c r="D53" s="6" t="str">
        <f t="shared" si="1"/>
        <v>Milestone\Teebpd\Model</v>
      </c>
      <c r="E53" s="6" t="str">
        <f>SUBSTITUTE(PROPER([Singular Name]),"_","")</f>
        <v>VendorWishlist</v>
      </c>
      <c r="F53" s="6" t="str">
        <f>"php artisan make:migration create_"&amp;[Table]&amp;"_table --create="&amp;[Name]</f>
        <v>php artisan make:migration create_vendor_wishlists_table --create=vendor_wishlists</v>
      </c>
      <c r="G53" s="6" t="str">
        <f>"php artisan make:model "&amp;[Class Name]</f>
        <v>php artisan make:model VendorWishlist</v>
      </c>
      <c r="H53" s="6" t="str">
        <f>"protected $table = '"&amp;[Table]&amp;"';"</f>
        <v>protected $table = 'vendor_wishlists';</v>
      </c>
      <c r="I53" s="6" t="str">
        <f>"php artisan make:seed "&amp;[Class Name]&amp;"TableSeeder"</f>
        <v>php artisan make:seed VendorWishlistTableSeeder</v>
      </c>
      <c r="J53" s="6" t="str">
        <f>[Class Name]&amp;"TableSeeder"&amp;"::class,"</f>
        <v>VendorWishlistTableSeeder::class,</v>
      </c>
    </row>
    <row r="54" spans="1:10">
      <c r="A54" s="3" t="s">
        <v>217</v>
      </c>
      <c r="B54" s="6" t="str">
        <f>[Name]</f>
        <v>wishlist_notes</v>
      </c>
      <c r="C54" s="6" t="str">
        <f>IF(RIGHT([Name],3)="ies",MID([Name],1,LEN([Name])-3)&amp;"y",IF(RIGHT([Name],1)="s",MID([Name],1,LEN([Name])-1),[Name]))</f>
        <v>wishlist_note</v>
      </c>
      <c r="D54" s="6" t="str">
        <f t="shared" si="1"/>
        <v>Milestone\Teebpd\Model</v>
      </c>
      <c r="E54" s="6" t="str">
        <f>SUBSTITUTE(PROPER([Singular Name]),"_","")</f>
        <v>WishlistNote</v>
      </c>
      <c r="F54" s="6" t="str">
        <f>"php artisan make:migration create_"&amp;[Table]&amp;"_table --create="&amp;[Name]</f>
        <v>php artisan make:migration create_wishlist_notes_table --create=wishlist_notes</v>
      </c>
      <c r="G54" s="6" t="str">
        <f>"php artisan make:model "&amp;[Class Name]</f>
        <v>php artisan make:model WishlistNote</v>
      </c>
      <c r="H54" s="6" t="str">
        <f>"protected $table = '"&amp;[Table]&amp;"';"</f>
        <v>protected $table = 'wishlist_notes';</v>
      </c>
      <c r="I54" s="6" t="str">
        <f>"php artisan make:seed "&amp;[Class Name]&amp;"TableSeeder"</f>
        <v>php artisan make:seed WishlistNoteTableSeeder</v>
      </c>
      <c r="J54" s="6" t="str">
        <f>[Class Name]&amp;"TableSeeder"&amp;"::class,"</f>
        <v>WishlistNoteTableSeeder::class,</v>
      </c>
    </row>
    <row r="55" spans="1:10">
      <c r="A55" s="3" t="s">
        <v>218</v>
      </c>
      <c r="B55" s="6" t="str">
        <f>[Name]</f>
        <v>wishlist_product_notes</v>
      </c>
      <c r="C55" s="6" t="str">
        <f>IF(RIGHT([Name],3)="ies",MID([Name],1,LEN([Name])-3)&amp;"y",IF(RIGHT([Name],1)="s",MID([Name],1,LEN([Name])-1),[Name]))</f>
        <v>wishlist_product_note</v>
      </c>
      <c r="D55" s="6" t="str">
        <f t="shared" si="1"/>
        <v>Milestone\Teebpd\Model</v>
      </c>
      <c r="E55" s="6" t="str">
        <f>SUBSTITUTE(PROPER([Singular Name]),"_","")</f>
        <v>WishlistProductNote</v>
      </c>
      <c r="F55" s="6" t="str">
        <f>"php artisan make:migration create_"&amp;[Table]&amp;"_table --create="&amp;[Name]</f>
        <v>php artisan make:migration create_wishlist_product_notes_table --create=wishlist_product_notes</v>
      </c>
      <c r="G55" s="6" t="str">
        <f>"php artisan make:model "&amp;[Class Name]</f>
        <v>php artisan make:model WishlistProductNote</v>
      </c>
      <c r="H55" s="6" t="str">
        <f>"protected $table = '"&amp;[Table]&amp;"';"</f>
        <v>protected $table = 'wishlist_product_notes';</v>
      </c>
      <c r="I55" s="6" t="str">
        <f>"php artisan make:seed "&amp;[Class Name]&amp;"TableSeeder"</f>
        <v>php artisan make:seed WishlistProductNoteTableSeeder</v>
      </c>
      <c r="J55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topLeftCell="A25" workbookViewId="0">
      <selection activeCell="G28" sqref="G2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49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95</v>
      </c>
      <c r="B4" s="3" t="s">
        <v>219</v>
      </c>
      <c r="C4" s="3" t="s">
        <v>95</v>
      </c>
      <c r="D4" s="3">
        <v>64</v>
      </c>
      <c r="E4" s="3" t="s">
        <v>220</v>
      </c>
      <c r="F4" s="3"/>
      <c r="G4" s="3"/>
      <c r="H4" s="3"/>
      <c r="I4" s="3"/>
    </row>
    <row r="5" spans="1:9">
      <c r="A5" s="3" t="s">
        <v>221</v>
      </c>
      <c r="B5" s="3" t="s">
        <v>219</v>
      </c>
      <c r="C5" s="3" t="s">
        <v>221</v>
      </c>
      <c r="D5" s="3">
        <v>64</v>
      </c>
      <c r="E5" s="3" t="s">
        <v>222</v>
      </c>
      <c r="F5" s="3"/>
      <c r="G5" s="3"/>
      <c r="H5" s="3"/>
      <c r="I5" s="3"/>
    </row>
    <row r="6" spans="1:9">
      <c r="A6" s="3" t="s">
        <v>168</v>
      </c>
      <c r="B6" s="3" t="s">
        <v>219</v>
      </c>
      <c r="C6" s="3" t="s">
        <v>168</v>
      </c>
      <c r="D6" s="3">
        <v>256</v>
      </c>
      <c r="E6" s="3" t="s">
        <v>222</v>
      </c>
      <c r="F6" s="3"/>
      <c r="G6" s="3"/>
      <c r="H6" s="3"/>
      <c r="I6" s="3"/>
    </row>
    <row r="7" spans="1:9">
      <c r="A7" s="3" t="s">
        <v>96</v>
      </c>
      <c r="B7" s="3" t="s">
        <v>219</v>
      </c>
      <c r="C7" s="3" t="s">
        <v>96</v>
      </c>
      <c r="D7" s="3">
        <v>1024</v>
      </c>
      <c r="E7" s="3" t="s">
        <v>222</v>
      </c>
      <c r="F7" s="3"/>
      <c r="G7" s="3"/>
      <c r="H7" s="3"/>
      <c r="I7" s="3"/>
    </row>
    <row r="8" spans="1:9">
      <c r="A8" s="3" t="s">
        <v>223</v>
      </c>
      <c r="B8" s="3" t="s">
        <v>224</v>
      </c>
      <c r="C8" s="3" t="s">
        <v>225</v>
      </c>
      <c r="D8" s="3"/>
      <c r="E8" s="3" t="s">
        <v>222</v>
      </c>
      <c r="F8" s="3" t="s">
        <v>220</v>
      </c>
      <c r="G8" s="3"/>
      <c r="H8" s="3"/>
      <c r="I8" s="3"/>
    </row>
    <row r="9" spans="1:9">
      <c r="A9" s="3" t="s">
        <v>226</v>
      </c>
      <c r="B9" s="3" t="s">
        <v>227</v>
      </c>
      <c r="C9" s="3" t="s">
        <v>226</v>
      </c>
      <c r="D9" s="3" t="s">
        <v>228</v>
      </c>
      <c r="E9" s="3" t="s">
        <v>229</v>
      </c>
      <c r="F9" s="3" t="s">
        <v>220</v>
      </c>
      <c r="G9" s="3"/>
      <c r="H9" s="3"/>
      <c r="I9" s="3"/>
    </row>
    <row r="10" spans="1:9">
      <c r="A10" s="3" t="s">
        <v>230</v>
      </c>
      <c r="B10" s="3" t="s">
        <v>224</v>
      </c>
      <c r="C10" s="3" t="s">
        <v>230</v>
      </c>
      <c r="D10" s="3"/>
      <c r="E10" s="3" t="s">
        <v>222</v>
      </c>
      <c r="F10" s="3" t="s">
        <v>220</v>
      </c>
      <c r="G10" s="3"/>
      <c r="H10" s="3"/>
      <c r="I10" s="3"/>
    </row>
    <row r="11" spans="1:9">
      <c r="A11" s="3" t="s">
        <v>208</v>
      </c>
      <c r="B11" s="3" t="s">
        <v>224</v>
      </c>
      <c r="C11" s="3" t="s">
        <v>208</v>
      </c>
      <c r="D11" s="3"/>
      <c r="E11" s="3" t="s">
        <v>222</v>
      </c>
      <c r="F11" s="3" t="s">
        <v>220</v>
      </c>
      <c r="G11" s="3"/>
      <c r="H11" s="3"/>
      <c r="I11" s="3"/>
    </row>
    <row r="12" spans="1:9">
      <c r="A12" s="3" t="s">
        <v>191</v>
      </c>
      <c r="B12" s="3" t="s">
        <v>219</v>
      </c>
      <c r="C12" s="3" t="s">
        <v>191</v>
      </c>
      <c r="D12" s="3">
        <v>32</v>
      </c>
      <c r="E12" s="3" t="s">
        <v>222</v>
      </c>
      <c r="F12" s="3"/>
      <c r="G12" s="3"/>
      <c r="H12" s="3"/>
      <c r="I12" s="3"/>
    </row>
    <row r="13" spans="1:9">
      <c r="A13" s="3" t="s">
        <v>231</v>
      </c>
      <c r="B13" s="3" t="s">
        <v>219</v>
      </c>
      <c r="C13" s="3" t="s">
        <v>231</v>
      </c>
      <c r="D13" s="3">
        <v>32</v>
      </c>
      <c r="E13" s="3" t="s">
        <v>222</v>
      </c>
      <c r="F13" s="3"/>
      <c r="G13" s="3"/>
      <c r="H13" s="3"/>
      <c r="I13" s="3"/>
    </row>
    <row r="14" spans="1:9">
      <c r="A14" s="3" t="s">
        <v>232</v>
      </c>
      <c r="B14" s="3" t="s">
        <v>219</v>
      </c>
      <c r="C14" s="3" t="s">
        <v>232</v>
      </c>
      <c r="D14" s="3">
        <v>64</v>
      </c>
      <c r="E14" s="3" t="s">
        <v>222</v>
      </c>
      <c r="F14" s="3"/>
      <c r="G14" s="3"/>
      <c r="H14" s="3"/>
      <c r="I14" s="3"/>
    </row>
    <row r="15" spans="1:9">
      <c r="A15" s="3" t="s">
        <v>233</v>
      </c>
      <c r="B15" s="3" t="s">
        <v>219</v>
      </c>
      <c r="C15" s="3" t="s">
        <v>233</v>
      </c>
      <c r="D15" s="3">
        <v>256</v>
      </c>
      <c r="E15" s="3" t="s">
        <v>222</v>
      </c>
      <c r="F15" s="3"/>
      <c r="G15" s="3"/>
      <c r="H15" s="3"/>
      <c r="I15" s="3"/>
    </row>
    <row r="16" spans="1:9">
      <c r="A16" s="3" t="s">
        <v>234</v>
      </c>
      <c r="B16" s="3" t="s">
        <v>219</v>
      </c>
      <c r="C16" s="3" t="s">
        <v>234</v>
      </c>
      <c r="D16" s="3">
        <v>256</v>
      </c>
      <c r="E16" s="3" t="s">
        <v>222</v>
      </c>
      <c r="F16" s="3"/>
      <c r="G16" s="3"/>
      <c r="H16" s="3"/>
      <c r="I16" s="3"/>
    </row>
    <row r="17" spans="1:9">
      <c r="A17" s="3" t="s">
        <v>235</v>
      </c>
      <c r="B17" s="3" t="s">
        <v>219</v>
      </c>
      <c r="C17" s="3" t="s">
        <v>235</v>
      </c>
      <c r="D17" s="3">
        <v>256</v>
      </c>
      <c r="E17" s="3" t="s">
        <v>222</v>
      </c>
      <c r="F17" s="3"/>
      <c r="G17" s="3"/>
      <c r="H17" s="3"/>
      <c r="I17" s="3"/>
    </row>
    <row r="18" spans="1:9">
      <c r="A18" s="3" t="s">
        <v>236</v>
      </c>
      <c r="B18" s="3" t="s">
        <v>219</v>
      </c>
      <c r="C18" s="3" t="s">
        <v>236</v>
      </c>
      <c r="D18" s="3">
        <v>256</v>
      </c>
      <c r="E18" s="3" t="s">
        <v>222</v>
      </c>
      <c r="F18" s="3"/>
      <c r="G18" s="3"/>
      <c r="H18" s="3"/>
      <c r="I18" s="3"/>
    </row>
    <row r="19" spans="1:9">
      <c r="A19" s="3" t="s">
        <v>237</v>
      </c>
      <c r="B19" s="3" t="s">
        <v>219</v>
      </c>
      <c r="C19" s="3" t="s">
        <v>237</v>
      </c>
      <c r="D19" s="3">
        <v>256</v>
      </c>
      <c r="E19" s="3" t="s">
        <v>222</v>
      </c>
      <c r="F19" s="3"/>
      <c r="G19" s="3"/>
      <c r="H19" s="3"/>
      <c r="I19" s="3"/>
    </row>
    <row r="20" spans="1:9">
      <c r="A20" s="3" t="s">
        <v>238</v>
      </c>
      <c r="B20" s="3" t="s">
        <v>227</v>
      </c>
      <c r="C20" s="3" t="s">
        <v>114</v>
      </c>
      <c r="D20" s="3" t="s">
        <v>239</v>
      </c>
      <c r="E20" s="3" t="s">
        <v>240</v>
      </c>
      <c r="F20" s="3" t="s">
        <v>220</v>
      </c>
      <c r="G20" s="3"/>
      <c r="H20" s="3"/>
      <c r="I20" s="3"/>
    </row>
    <row r="21" spans="1:9">
      <c r="A21" s="3" t="s">
        <v>241</v>
      </c>
      <c r="B21" s="3" t="s">
        <v>219</v>
      </c>
      <c r="C21" s="3" t="s">
        <v>241</v>
      </c>
      <c r="D21" s="3">
        <v>32</v>
      </c>
      <c r="E21" s="3" t="s">
        <v>222</v>
      </c>
      <c r="F21" s="3"/>
      <c r="G21" s="3"/>
      <c r="H21" s="3"/>
      <c r="I21" s="3"/>
    </row>
    <row r="22" spans="1:9">
      <c r="A22" s="3" t="s">
        <v>242</v>
      </c>
      <c r="B22" s="3" t="s">
        <v>224</v>
      </c>
      <c r="C22" s="3" t="s">
        <v>242</v>
      </c>
      <c r="D22" s="3"/>
      <c r="E22" s="3" t="s">
        <v>222</v>
      </c>
      <c r="F22" s="3" t="s">
        <v>220</v>
      </c>
      <c r="G22" s="3"/>
      <c r="H22" s="3"/>
      <c r="I22" s="3"/>
    </row>
    <row r="23" spans="1:9">
      <c r="A23" s="3" t="s">
        <v>243</v>
      </c>
      <c r="B23" s="3" t="s">
        <v>219</v>
      </c>
      <c r="C23" s="3" t="s">
        <v>243</v>
      </c>
      <c r="D23" s="3">
        <v>128</v>
      </c>
      <c r="E23" s="3" t="s">
        <v>222</v>
      </c>
      <c r="F23" s="3"/>
      <c r="G23" s="3"/>
      <c r="H23" s="3"/>
      <c r="I23" s="3"/>
    </row>
    <row r="24" spans="1:9">
      <c r="A24" s="3" t="s">
        <v>244</v>
      </c>
      <c r="B24" s="3" t="s">
        <v>227</v>
      </c>
      <c r="C24" s="3" t="s">
        <v>245</v>
      </c>
      <c r="D24" s="3" t="s">
        <v>246</v>
      </c>
      <c r="E24" s="3" t="s">
        <v>247</v>
      </c>
      <c r="F24" s="3" t="s">
        <v>220</v>
      </c>
      <c r="G24" s="3"/>
      <c r="H24" s="3"/>
      <c r="I24" s="3"/>
    </row>
    <row r="25" spans="1:9">
      <c r="A25" s="3" t="s">
        <v>212</v>
      </c>
      <c r="B25" s="3" t="s">
        <v>224</v>
      </c>
      <c r="C25" s="3" t="s">
        <v>212</v>
      </c>
      <c r="D25" s="3"/>
      <c r="E25" s="3" t="s">
        <v>222</v>
      </c>
      <c r="F25" s="3" t="s">
        <v>220</v>
      </c>
      <c r="G25" s="3"/>
      <c r="H25" s="3"/>
      <c r="I25" s="3"/>
    </row>
    <row r="26" spans="1:9">
      <c r="A26" s="3" t="s">
        <v>248</v>
      </c>
      <c r="B26" s="3" t="s">
        <v>224</v>
      </c>
      <c r="C26" s="3" t="s">
        <v>248</v>
      </c>
      <c r="D26" s="3"/>
      <c r="E26" s="3" t="s">
        <v>222</v>
      </c>
      <c r="F26" s="3" t="s">
        <v>220</v>
      </c>
      <c r="G26" s="3"/>
      <c r="H26" s="3"/>
      <c r="I26" s="3"/>
    </row>
    <row r="27" spans="1:9">
      <c r="A27" s="3" t="s">
        <v>249</v>
      </c>
      <c r="B27" s="3" t="s">
        <v>280</v>
      </c>
      <c r="C27" s="3" t="s">
        <v>249</v>
      </c>
      <c r="D27" s="3"/>
      <c r="E27" s="3" t="s">
        <v>281</v>
      </c>
      <c r="F27" s="3"/>
      <c r="G27" s="3"/>
      <c r="H27" s="3"/>
      <c r="I27" s="3"/>
    </row>
    <row r="28" spans="1:9">
      <c r="A28" s="3" t="s">
        <v>250</v>
      </c>
      <c r="B28" s="3" t="s">
        <v>224</v>
      </c>
      <c r="C28" s="3" t="s">
        <v>250</v>
      </c>
      <c r="D28" s="3"/>
      <c r="E28" s="3" t="s">
        <v>222</v>
      </c>
      <c r="F28" s="3" t="s">
        <v>220</v>
      </c>
      <c r="G28" s="3"/>
      <c r="H28" s="3"/>
      <c r="I28" s="3"/>
    </row>
    <row r="29" spans="1:9">
      <c r="A29" s="3" t="s">
        <v>251</v>
      </c>
      <c r="B29" s="3" t="s">
        <v>280</v>
      </c>
      <c r="C29" s="3" t="s">
        <v>251</v>
      </c>
      <c r="D29" s="3"/>
      <c r="E29" s="3" t="s">
        <v>282</v>
      </c>
      <c r="F29" s="3"/>
      <c r="G29" s="3"/>
      <c r="H29" s="3"/>
      <c r="I29" s="3"/>
    </row>
    <row r="30" spans="1:9">
      <c r="A30" s="3" t="s">
        <v>252</v>
      </c>
      <c r="B30" s="3" t="s">
        <v>227</v>
      </c>
      <c r="C30" s="3" t="s">
        <v>252</v>
      </c>
      <c r="D30" s="3" t="s">
        <v>228</v>
      </c>
      <c r="E30" s="3" t="s">
        <v>229</v>
      </c>
      <c r="F30" s="3" t="s">
        <v>220</v>
      </c>
      <c r="G30" s="3"/>
      <c r="H30" s="3"/>
      <c r="I30" s="3"/>
    </row>
    <row r="31" spans="1:9">
      <c r="A31" s="3" t="s">
        <v>253</v>
      </c>
      <c r="B31" s="3" t="s">
        <v>224</v>
      </c>
      <c r="C31" s="3" t="s">
        <v>253</v>
      </c>
      <c r="D31" s="3"/>
      <c r="E31" s="3" t="s">
        <v>222</v>
      </c>
      <c r="F31" s="3" t="s">
        <v>220</v>
      </c>
      <c r="G31" s="3"/>
      <c r="H31" s="3"/>
      <c r="I31" s="3"/>
    </row>
    <row r="32" spans="1:9">
      <c r="A32" s="3" t="s">
        <v>254</v>
      </c>
      <c r="B32" s="3" t="s">
        <v>227</v>
      </c>
      <c r="C32" s="3" t="s">
        <v>254</v>
      </c>
      <c r="D32" s="3" t="s">
        <v>246</v>
      </c>
      <c r="E32" s="3" t="s">
        <v>255</v>
      </c>
      <c r="F32" s="3" t="s">
        <v>220</v>
      </c>
      <c r="G32" s="3"/>
      <c r="H32" s="3"/>
      <c r="I32" s="3"/>
    </row>
    <row r="33" spans="1:9">
      <c r="A33" s="3" t="s">
        <v>256</v>
      </c>
      <c r="B33" s="3" t="s">
        <v>219</v>
      </c>
      <c r="C33" s="3" t="s">
        <v>256</v>
      </c>
      <c r="D33" s="3">
        <v>512</v>
      </c>
      <c r="E33" s="3" t="s">
        <v>222</v>
      </c>
      <c r="F33" s="3"/>
      <c r="G33" s="3"/>
      <c r="H33" s="3"/>
      <c r="I33" s="3"/>
    </row>
    <row r="34" spans="1:9">
      <c r="A34" s="3" t="s">
        <v>276</v>
      </c>
      <c r="B34" s="3" t="s">
        <v>224</v>
      </c>
      <c r="C34" s="3" t="s">
        <v>225</v>
      </c>
      <c r="D34" s="3"/>
      <c r="E34" s="3" t="s">
        <v>222</v>
      </c>
      <c r="F34" s="3" t="s">
        <v>220</v>
      </c>
      <c r="G34" s="3"/>
      <c r="H34" s="3"/>
      <c r="I34" s="3"/>
    </row>
    <row r="35" spans="1:9">
      <c r="A35" s="3" t="s">
        <v>257</v>
      </c>
      <c r="B35" s="3" t="s">
        <v>224</v>
      </c>
      <c r="C35" s="3" t="s">
        <v>257</v>
      </c>
      <c r="D35" s="3"/>
      <c r="E35" s="3" t="s">
        <v>222</v>
      </c>
      <c r="F35" s="3" t="s">
        <v>220</v>
      </c>
      <c r="G35" s="3"/>
      <c r="H35" s="3"/>
      <c r="I35" s="3"/>
    </row>
    <row r="36" spans="1:9">
      <c r="A36" s="3" t="s">
        <v>258</v>
      </c>
      <c r="B36" s="3" t="s">
        <v>259</v>
      </c>
      <c r="C36" s="3" t="s">
        <v>230</v>
      </c>
      <c r="D36" s="3"/>
      <c r="E36" s="3" t="s">
        <v>260</v>
      </c>
      <c r="F36" s="3" t="s">
        <v>261</v>
      </c>
      <c r="G36" s="3" t="s">
        <v>262</v>
      </c>
      <c r="H36" s="3" t="s">
        <v>264</v>
      </c>
      <c r="I36" s="3"/>
    </row>
    <row r="37" spans="1:9">
      <c r="A37" s="3" t="s">
        <v>265</v>
      </c>
      <c r="B37" s="3" t="s">
        <v>259</v>
      </c>
      <c r="C37" s="3" t="s">
        <v>208</v>
      </c>
      <c r="D37" s="3"/>
      <c r="E37" s="3" t="s">
        <v>260</v>
      </c>
      <c r="F37" s="3" t="s">
        <v>266</v>
      </c>
      <c r="G37" s="3" t="s">
        <v>262</v>
      </c>
      <c r="H37" s="3" t="s">
        <v>264</v>
      </c>
      <c r="I37" s="3"/>
    </row>
    <row r="38" spans="1:9">
      <c r="A38" s="3" t="s">
        <v>267</v>
      </c>
      <c r="B38" s="3" t="s">
        <v>259</v>
      </c>
      <c r="C38" s="3" t="s">
        <v>242</v>
      </c>
      <c r="D38" s="3"/>
      <c r="E38" s="3" t="s">
        <v>260</v>
      </c>
      <c r="F38" s="3" t="s">
        <v>268</v>
      </c>
      <c r="G38" s="3" t="s">
        <v>262</v>
      </c>
      <c r="H38" s="3" t="s">
        <v>263</v>
      </c>
      <c r="I38" s="3"/>
    </row>
    <row r="39" spans="1:9">
      <c r="A39" s="3" t="s">
        <v>269</v>
      </c>
      <c r="B39" s="3" t="s">
        <v>259</v>
      </c>
      <c r="C39" s="3" t="s">
        <v>253</v>
      </c>
      <c r="D39" s="3"/>
      <c r="E39" s="3" t="s">
        <v>260</v>
      </c>
      <c r="F39" s="3" t="s">
        <v>270</v>
      </c>
      <c r="G39" s="3" t="s">
        <v>262</v>
      </c>
      <c r="H39" s="3" t="s">
        <v>264</v>
      </c>
      <c r="I39" s="3"/>
    </row>
    <row r="40" spans="1:9">
      <c r="A40" s="3" t="s">
        <v>271</v>
      </c>
      <c r="B40" s="3" t="s">
        <v>259</v>
      </c>
      <c r="C40" s="3" t="s">
        <v>225</v>
      </c>
      <c r="D40" s="3"/>
      <c r="E40" s="3" t="s">
        <v>260</v>
      </c>
      <c r="F40" s="3" t="s">
        <v>270</v>
      </c>
      <c r="G40" s="3" t="s">
        <v>262</v>
      </c>
      <c r="H40" s="3" t="s">
        <v>264</v>
      </c>
      <c r="I40" s="3"/>
    </row>
    <row r="41" spans="1:9">
      <c r="A41" s="3" t="s">
        <v>272</v>
      </c>
      <c r="B41" s="3" t="s">
        <v>259</v>
      </c>
      <c r="C41" s="3" t="s">
        <v>212</v>
      </c>
      <c r="D41" s="3"/>
      <c r="E41" s="3" t="s">
        <v>260</v>
      </c>
      <c r="F41" s="3" t="s">
        <v>273</v>
      </c>
      <c r="G41" s="3" t="s">
        <v>262</v>
      </c>
      <c r="H41" s="3" t="s">
        <v>263</v>
      </c>
      <c r="I41" s="3"/>
    </row>
    <row r="42" spans="1:9">
      <c r="A42" s="3" t="s">
        <v>274</v>
      </c>
      <c r="B42" s="3" t="s">
        <v>259</v>
      </c>
      <c r="C42" s="3" t="s">
        <v>257</v>
      </c>
      <c r="D42" s="3"/>
      <c r="E42" s="3" t="s">
        <v>260</v>
      </c>
      <c r="F42" s="3" t="s">
        <v>275</v>
      </c>
      <c r="G42" s="3" t="s">
        <v>262</v>
      </c>
      <c r="H42" s="3" t="s">
        <v>263</v>
      </c>
      <c r="I42" s="3"/>
    </row>
    <row r="43" spans="1:9">
      <c r="A43" s="3" t="s">
        <v>277</v>
      </c>
      <c r="B43" s="3" t="s">
        <v>259</v>
      </c>
      <c r="C43" s="3" t="s">
        <v>248</v>
      </c>
      <c r="D43" s="3"/>
      <c r="E43" s="3" t="s">
        <v>260</v>
      </c>
      <c r="F43" s="3" t="s">
        <v>270</v>
      </c>
      <c r="G43" s="3" t="s">
        <v>262</v>
      </c>
      <c r="H43" s="3" t="s">
        <v>264</v>
      </c>
      <c r="I43" s="3"/>
    </row>
    <row r="44" spans="1:9">
      <c r="A44" s="3" t="s">
        <v>278</v>
      </c>
      <c r="B44" s="3" t="s">
        <v>259</v>
      </c>
      <c r="C44" s="3" t="s">
        <v>250</v>
      </c>
      <c r="D44" s="3"/>
      <c r="E44" s="3" t="s">
        <v>260</v>
      </c>
      <c r="F44" s="3" t="s">
        <v>270</v>
      </c>
      <c r="G44" s="3" t="s">
        <v>262</v>
      </c>
      <c r="H44" s="3" t="s">
        <v>264</v>
      </c>
      <c r="I44" s="3"/>
    </row>
  </sheetData>
  <conditionalFormatting sqref="A2:A44">
    <cfRule type="duplicateValues" dxfId="48" priority="2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9"/>
  <sheetViews>
    <sheetView workbookViewId="0">
      <selection activeCell="K73" sqref="K73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1" t="s">
        <v>207</v>
      </c>
      <c r="B2" s="1" t="s">
        <v>10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5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1" t="s">
        <v>207</v>
      </c>
      <c r="B3" s="3" t="s">
        <v>95</v>
      </c>
      <c r="C3" s="3" t="str">
        <f>VLOOKUP([Field],Columns[],2,0)&amp;"("</f>
        <v>string(</v>
      </c>
      <c r="D3" s="3" t="str">
        <f>IF(VLOOKUP([Field],Columns[],3,0)&lt;&gt;"","'"&amp;VLOOKUP([Field],Columns[],3,0)&amp;"'","")</f>
        <v>'name'</v>
      </c>
      <c r="E3" s="6" t="str">
        <f>IF(VLOOKUP([Field],Columns[],4,0)&lt;&gt;0,", "&amp;VLOOKUP([Field],Columns[],4,0)&amp;")",")")</f>
        <v>, 64)</v>
      </c>
      <c r="F3" s="3" t="str">
        <f>IF(VLOOKUP([Field],Columns[],5,0)=0,"","-&gt;"&amp;VLOOKUP([Field],Columns[],5,0))</f>
        <v>-&gt;index()</v>
      </c>
      <c r="G3" s="3" t="str">
        <f>IF(VLOOKUP([Field],Columns[],6,0)=0,"","-&gt;"&amp;VLOOKUP([Field],Columns[],6,0))</f>
        <v/>
      </c>
      <c r="H3" s="3" t="str">
        <f>IF(VLOOKUP([Field],Columns[],7,0)=0,"","-&gt;"&amp;VLOOKUP([Field],Columns[],7,0))</f>
        <v/>
      </c>
      <c r="I3" s="3" t="str">
        <f>IF(VLOOKUP([Field],Columns[],8,0)=0,"","-&gt;"&amp;VLOOKUP([Field],Columns[],8,0))</f>
        <v/>
      </c>
      <c r="J3" s="3" t="str">
        <f>IF(VLOOKUP([Field],Columns[],9,0)=0,"","-&gt;"&amp;VLOOKUP([Field],Columns[],9,0))</f>
        <v/>
      </c>
      <c r="K3" s="3" t="str">
        <f>"$table-&gt;"&amp;[Type]&amp;[Name]&amp;[Arg2]&amp;[Method1]&amp;[Method2]&amp;[Method3]&amp;[Method4]&amp;[Method5]&amp;";"</f>
        <v>$table-&gt;string('name', 64)-&gt;index();</v>
      </c>
    </row>
    <row r="4" spans="1:11">
      <c r="A4" s="1" t="s">
        <v>207</v>
      </c>
      <c r="B4" s="3" t="s">
        <v>96</v>
      </c>
      <c r="C4" s="3" t="str">
        <f>VLOOKUP([Field],Columns[],2,0)&amp;"("</f>
        <v>string(</v>
      </c>
      <c r="D4" s="3" t="str">
        <f>IF(VLOOKUP([Field],Columns[],3,0)&lt;&gt;"","'"&amp;VLOOKUP([Field],Columns[],3,0)&amp;"'","")</f>
        <v>'description'</v>
      </c>
      <c r="E4" s="6" t="str">
        <f>IF(VLOOKUP([Field],Columns[],4,0)&lt;&gt;0,", "&amp;VLOOKUP([Field],Columns[],4,0)&amp;")",")")</f>
        <v>, 1024)</v>
      </c>
      <c r="F4" s="3" t="str">
        <f>IF(VLOOKUP([Field],Columns[],5,0)=0,"","-&gt;"&amp;VLOOKUP([Field],Columns[],5,0))</f>
        <v>-&gt;nullable()</v>
      </c>
      <c r="G4" s="3" t="str">
        <f>IF(VLOOKUP([Field],Columns[],6,0)=0,"","-&gt;"&amp;VLOOKUP([Field],Columns[],6,0))</f>
        <v/>
      </c>
      <c r="H4" s="3" t="str">
        <f>IF(VLOOKUP([Field],Columns[],7,0)=0,"","-&gt;"&amp;VLOOKUP([Field],Columns[],7,0))</f>
        <v/>
      </c>
      <c r="I4" s="3" t="str">
        <f>IF(VLOOKUP([Field],Columns[],8,0)=0,"","-&gt;"&amp;VLOOKUP([Field],Columns[],8,0))</f>
        <v/>
      </c>
      <c r="J4" s="3" t="str">
        <f>IF(VLOOKUP([Field],Columns[],9,0)=0,"","-&gt;"&amp;VLOOKUP([Field],Columns[],9,0))</f>
        <v/>
      </c>
      <c r="K4" s="3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1" t="s">
        <v>207</v>
      </c>
      <c r="B5" s="3" t="s">
        <v>226</v>
      </c>
      <c r="C5" s="3" t="str">
        <f>VLOOKUP([Field],Columns[],2,0)&amp;"("</f>
        <v>enum(</v>
      </c>
      <c r="D5" s="3" t="str">
        <f>IF(VLOOKUP([Field],Columns[],3,0)&lt;&gt;"","'"&amp;VLOOKUP([Field],Columns[],3,0)&amp;"'","")</f>
        <v>'status'</v>
      </c>
      <c r="E5" s="6" t="str">
        <f>IF(VLOOKUP([Field],Columns[],4,0)&lt;&gt;0,", "&amp;VLOOKUP([Field],Columns[],4,0)&amp;")",")")</f>
        <v>, ['Active','Inactive'])</v>
      </c>
      <c r="F5" s="3" t="str">
        <f>IF(VLOOKUP([Field],Columns[],5,0)=0,"","-&gt;"&amp;VLOOKUP([Field],Columns[],5,0))</f>
        <v>-&gt;default('Active')</v>
      </c>
      <c r="G5" s="3" t="str">
        <f>IF(VLOOKUP([Field],Columns[],6,0)=0,"","-&gt;"&amp;VLOOKUP([Field],Columns[],6,0))</f>
        <v>-&gt;index()</v>
      </c>
      <c r="H5" s="3" t="str">
        <f>IF(VLOOKUP([Field],Columns[],7,0)=0,"","-&gt;"&amp;VLOOKUP([Field],Columns[],7,0))</f>
        <v/>
      </c>
      <c r="I5" s="3" t="str">
        <f>IF(VLOOKUP([Field],Columns[],8,0)=0,"","-&gt;"&amp;VLOOKUP([Field],Columns[],8,0))</f>
        <v/>
      </c>
      <c r="J5" s="3" t="str">
        <f>IF(VLOOKUP([Field],Columns[],9,0)=0,"","-&gt;"&amp;VLOOKUP([Field],Columns[],9,0))</f>
        <v/>
      </c>
      <c r="K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" spans="1:11">
      <c r="A6" s="1" t="s">
        <v>207</v>
      </c>
      <c r="B6" s="3" t="s">
        <v>12</v>
      </c>
      <c r="C6" s="3" t="str">
        <f>VLOOKUP([Field],Columns[],2,0)&amp;"("</f>
        <v>timestamps(</v>
      </c>
      <c r="D6" s="3" t="str">
        <f>IF(VLOOKUP([Field],Columns[],3,0)&lt;&gt;"","'"&amp;VLOOKUP([Field],Columns[],3,0)&amp;"'","")</f>
        <v/>
      </c>
      <c r="E6" s="6" t="str">
        <f>IF(VLOOKUP([Field],Columns[],4,0)&lt;&gt;0,", "&amp;VLOOKUP([Field],Columns[],4,0)&amp;")",")")</f>
        <v>)</v>
      </c>
      <c r="F6" s="3" t="str">
        <f>IF(VLOOKUP([Field],Columns[],5,0)=0,"","-&gt;"&amp;VLOOKUP([Field],Columns[],5,0))</f>
        <v/>
      </c>
      <c r="G6" s="3" t="str">
        <f>IF(VLOOKUP([Field],Columns[],6,0)=0,"","-&gt;"&amp;VLOOKUP([Field],Columns[],6,0))</f>
        <v/>
      </c>
      <c r="H6" s="3" t="str">
        <f>IF(VLOOKUP([Field],Columns[],7,0)=0,"","-&gt;"&amp;VLOOKUP([Field],Columns[],7,0))</f>
        <v/>
      </c>
      <c r="I6" s="3" t="str">
        <f>IF(VLOOKUP([Field],Columns[],8,0)=0,"","-&gt;"&amp;VLOOKUP([Field],Columns[],8,0))</f>
        <v/>
      </c>
      <c r="J6" s="3" t="str">
        <f>IF(VLOOKUP([Field],Columns[],9,0)=0,"","-&gt;"&amp;VLOOKUP([Field],Columns[],9,0))</f>
        <v/>
      </c>
      <c r="K6" s="3" t="str">
        <f>"$table-&gt;"&amp;[Type]&amp;[Name]&amp;[Arg2]&amp;[Method1]&amp;[Method2]&amp;[Method3]&amp;[Method4]&amp;[Method5]&amp;";"</f>
        <v>$table-&gt;timestamps();</v>
      </c>
    </row>
    <row r="7" spans="1:11">
      <c r="A7" s="2" t="s">
        <v>209</v>
      </c>
      <c r="B7" s="3" t="s">
        <v>10</v>
      </c>
      <c r="C7" s="3" t="str">
        <f>VLOOKUP([Field],Columns[],2,0)&amp;"("</f>
        <v>increments(</v>
      </c>
      <c r="D7" s="3" t="str">
        <f>IF(VLOOKUP([Field],Columns[],3,0)&lt;&gt;"","'"&amp;VLOOKUP([Field],Columns[],3,0)&amp;"'","")</f>
        <v>'id'</v>
      </c>
      <c r="E7" s="6" t="str">
        <f>IF(VLOOKUP([Field],Columns[],4,0)&lt;&gt;0,", "&amp;VLOOKUP([Field],Columns[],4,0)&amp;")",")")</f>
        <v>)</v>
      </c>
      <c r="F7" s="3" t="str">
        <f>IF(VLOOKUP([Field],Columns[],5,0)=0,"","-&gt;"&amp;VLOOKUP([Field],Columns[],5,0))</f>
        <v/>
      </c>
      <c r="G7" s="3" t="str">
        <f>IF(VLOOKUP([Field],Columns[],6,0)=0,"","-&gt;"&amp;VLOOKUP([Field],Columns[],6,0))</f>
        <v/>
      </c>
      <c r="H7" s="3" t="str">
        <f>IF(VLOOKUP([Field],Columns[],7,0)=0,"","-&gt;"&amp;VLOOKUP([Field],Columns[],7,0))</f>
        <v/>
      </c>
      <c r="I7" s="3" t="str">
        <f>IF(VLOOKUP([Field],Columns[],8,0)=0,"","-&gt;"&amp;VLOOKUP([Field],Columns[],8,0))</f>
        <v/>
      </c>
      <c r="J7" s="3" t="str">
        <f>IF(VLOOKUP([Field],Columns[],9,0)=0,"","-&gt;"&amp;VLOOKUP([Field],Columns[],9,0))</f>
        <v/>
      </c>
      <c r="K7" s="3" t="str">
        <f>"$table-&gt;"&amp;[Type]&amp;[Name]&amp;[Arg2]&amp;[Method1]&amp;[Method2]&amp;[Method3]&amp;[Method4]&amp;[Method5]&amp;";"</f>
        <v>$table-&gt;increments('id');</v>
      </c>
    </row>
    <row r="8" spans="1:11">
      <c r="A8" s="2" t="s">
        <v>209</v>
      </c>
      <c r="B8" s="3" t="s">
        <v>95</v>
      </c>
      <c r="C8" s="3" t="str">
        <f>VLOOKUP([Field],Columns[],2,0)&amp;"("</f>
        <v>string(</v>
      </c>
      <c r="D8" s="3" t="str">
        <f>IF(VLOOKUP([Field],Columns[],3,0)&lt;&gt;"","'"&amp;VLOOKUP([Field],Columns[],3,0)&amp;"'","")</f>
        <v>'name'</v>
      </c>
      <c r="E8" s="6" t="str">
        <f>IF(VLOOKUP([Field],Columns[],4,0)&lt;&gt;0,", "&amp;VLOOKUP([Field],Columns[],4,0)&amp;")",")")</f>
        <v>, 64)</v>
      </c>
      <c r="F8" s="3" t="str">
        <f>IF(VLOOKUP([Field],Columns[],5,0)=0,"","-&gt;"&amp;VLOOKUP([Field],Columns[],5,0))</f>
        <v>-&gt;index()</v>
      </c>
      <c r="G8" s="3" t="str">
        <f>IF(VLOOKUP([Field],Columns[],6,0)=0,"","-&gt;"&amp;VLOOKUP([Field],Columns[],6,0))</f>
        <v/>
      </c>
      <c r="H8" s="3" t="str">
        <f>IF(VLOOKUP([Field],Columns[],7,0)=0,"","-&gt;"&amp;VLOOKUP([Field],Columns[],7,0))</f>
        <v/>
      </c>
      <c r="I8" s="3" t="str">
        <f>IF(VLOOKUP([Field],Columns[],8,0)=0,"","-&gt;"&amp;VLOOKUP([Field],Columns[],8,0))</f>
        <v/>
      </c>
      <c r="J8" s="3" t="str">
        <f>IF(VLOOKUP([Field],Columns[],9,0)=0,"","-&gt;"&amp;VLOOKUP([Field],Columns[],9,0))</f>
        <v/>
      </c>
      <c r="K8" s="3" t="str">
        <f>"$table-&gt;"&amp;[Type]&amp;[Name]&amp;[Arg2]&amp;[Method1]&amp;[Method2]&amp;[Method3]&amp;[Method4]&amp;[Method5]&amp;";"</f>
        <v>$table-&gt;string('name', 64)-&gt;index();</v>
      </c>
    </row>
    <row r="9" spans="1:11">
      <c r="A9" s="2" t="s">
        <v>209</v>
      </c>
      <c r="B9" s="3" t="s">
        <v>96</v>
      </c>
      <c r="C9" s="3" t="str">
        <f>VLOOKUP([Field],Columns[],2,0)&amp;"("</f>
        <v>string(</v>
      </c>
      <c r="D9" s="3" t="str">
        <f>IF(VLOOKUP([Field],Columns[],3,0)&lt;&gt;"","'"&amp;VLOOKUP([Field],Columns[],3,0)&amp;"'","")</f>
        <v>'description'</v>
      </c>
      <c r="E9" s="6" t="str">
        <f>IF(VLOOKUP([Field],Columns[],4,0)&lt;&gt;0,", "&amp;VLOOKUP([Field],Columns[],4,0)&amp;")",")")</f>
        <v>, 1024)</v>
      </c>
      <c r="F9" s="3" t="str">
        <f>IF(VLOOKUP([Field],Columns[],5,0)=0,"","-&gt;"&amp;VLOOKUP([Field],Columns[],5,0))</f>
        <v>-&gt;nullable()</v>
      </c>
      <c r="G9" s="3" t="str">
        <f>IF(VLOOKUP([Field],Columns[],6,0)=0,"","-&gt;"&amp;VLOOKUP([Field],Columns[],6,0))</f>
        <v/>
      </c>
      <c r="H9" s="3" t="str">
        <f>IF(VLOOKUP([Field],Columns[],7,0)=0,"","-&gt;"&amp;VLOOKUP([Field],Columns[],7,0))</f>
        <v/>
      </c>
      <c r="I9" s="3" t="str">
        <f>IF(VLOOKUP([Field],Columns[],8,0)=0,"","-&gt;"&amp;VLOOKUP([Field],Columns[],8,0))</f>
        <v/>
      </c>
      <c r="J9" s="3" t="str">
        <f>IF(VLOOKUP([Field],Columns[],9,0)=0,"","-&gt;"&amp;VLOOKUP([Field],Columns[],9,0))</f>
        <v/>
      </c>
      <c r="K9" s="3" t="str">
        <f>"$table-&gt;"&amp;[Type]&amp;[Name]&amp;[Arg2]&amp;[Method1]&amp;[Method2]&amp;[Method3]&amp;[Method4]&amp;[Method5]&amp;";"</f>
        <v>$table-&gt;string('description', 1024)-&gt;nullable();</v>
      </c>
    </row>
    <row r="10" spans="1:11">
      <c r="A10" s="2" t="s">
        <v>209</v>
      </c>
      <c r="B10" s="3" t="s">
        <v>226</v>
      </c>
      <c r="C10" s="3" t="str">
        <f>VLOOKUP([Field],Columns[],2,0)&amp;"("</f>
        <v>enum(</v>
      </c>
      <c r="D10" s="3" t="str">
        <f>IF(VLOOKUP([Field],Columns[],3,0)&lt;&gt;"","'"&amp;VLOOKUP([Field],Columns[],3,0)&amp;"'","")</f>
        <v>'status'</v>
      </c>
      <c r="E10" s="6" t="str">
        <f>IF(VLOOKUP([Field],Columns[],4,0)&lt;&gt;0,", "&amp;VLOOKUP([Field],Columns[],4,0)&amp;")",")")</f>
        <v>, ['Active','Inactive'])</v>
      </c>
      <c r="F10" s="3" t="str">
        <f>IF(VLOOKUP([Field],Columns[],5,0)=0,"","-&gt;"&amp;VLOOKUP([Field],Columns[],5,0))</f>
        <v>-&gt;default('Active')</v>
      </c>
      <c r="G10" s="3" t="str">
        <f>IF(VLOOKUP([Field],Columns[],6,0)=0,"","-&gt;"&amp;VLOOKUP([Field],Columns[],6,0))</f>
        <v>-&gt;index()</v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" spans="1:11">
      <c r="A11" s="2" t="s">
        <v>209</v>
      </c>
      <c r="B11" s="3" t="s">
        <v>12</v>
      </c>
      <c r="C11" s="3" t="str">
        <f>VLOOKUP([Field],Columns[],2,0)&amp;"("</f>
        <v>timestamps(</v>
      </c>
      <c r="D11" s="3" t="str">
        <f>IF(VLOOKUP([Field],Columns[],3,0)&lt;&gt;"","'"&amp;VLOOKUP([Field],Columns[],3,0)&amp;"'","")</f>
        <v/>
      </c>
      <c r="E11" s="6" t="str">
        <f>IF(VLOOKUP([Field],Columns[],4,0)&lt;&gt;0,", "&amp;VLOOKUP([Field],Columns[],4,0)&amp;")",")")</f>
        <v>)</v>
      </c>
      <c r="F11" s="3" t="str">
        <f>IF(VLOOKUP([Field],Columns[],5,0)=0,"","-&gt;"&amp;VLOOKUP([Field],Columns[],5,0))</f>
        <v/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$table-&gt;timestamps();</v>
      </c>
    </row>
    <row r="12" spans="1:11">
      <c r="A12" s="3" t="s">
        <v>50</v>
      </c>
      <c r="B12" s="3" t="s">
        <v>10</v>
      </c>
      <c r="C12" s="3" t="str">
        <f>VLOOKUP([Field],Columns[],2,0)&amp;"("</f>
        <v>increments(</v>
      </c>
      <c r="D12" s="3" t="str">
        <f>IF(VLOOKUP([Field],Columns[],3,0)&lt;&gt;"","'"&amp;VLOOKUP([Field],Columns[],3,0)&amp;"'","")</f>
        <v>'id'</v>
      </c>
      <c r="E12" s="6" t="str">
        <f>IF(VLOOKUP([Field],Columns[],4,0)&lt;&gt;0,", "&amp;VLOOKUP([Field],Columns[],4,0)&amp;")",")")</f>
        <v>)</v>
      </c>
      <c r="F12" s="3" t="str">
        <f>IF(VLOOKUP([Field],Columns[],5,0)=0,"","-&gt;"&amp;VLOOKUP([Field],Columns[],5,0))</f>
        <v/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$table-&gt;increments('id');</v>
      </c>
    </row>
    <row r="13" spans="1:11">
      <c r="A13" s="3" t="s">
        <v>50</v>
      </c>
      <c r="B13" s="3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'name'</v>
      </c>
      <c r="E13" s="6" t="str">
        <f>IF(VLOOKUP([Field],Columns[],4,0)&lt;&gt;0,", "&amp;VLOOKUP([Field],Columns[],4,0)&amp;")",")")</f>
        <v>, 64)</v>
      </c>
      <c r="F13" s="3" t="str">
        <f>IF(VLOOKUP([Field],Columns[],5,0)=0,"","-&gt;"&amp;VLOOKUP([Field],Columns[],5,0))</f>
        <v>-&gt;index()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$table-&gt;string('name', 64)-&gt;index();</v>
      </c>
    </row>
    <row r="14" spans="1:11">
      <c r="A14" s="3" t="s">
        <v>50</v>
      </c>
      <c r="B14" s="3" t="s">
        <v>96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'description'</v>
      </c>
      <c r="E14" s="6" t="str">
        <f>IF(VLOOKUP([Field],Columns[],4,0)&lt;&gt;0,", "&amp;VLOOKUP([Field],Columns[],4,0)&amp;")",")")</f>
        <v>, 1024)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$table-&gt;string('description', 1024)-&gt;nullable();</v>
      </c>
    </row>
    <row r="15" spans="1:11">
      <c r="A15" s="3" t="s">
        <v>50</v>
      </c>
      <c r="B15" s="3" t="s">
        <v>230</v>
      </c>
      <c r="C15" s="3" t="str">
        <f>VLOOKUP([Field],Columns[],2,0)&amp;"("</f>
        <v>unsignedInteger(</v>
      </c>
      <c r="D15" s="3" t="str">
        <f>IF(VLOOKUP([Field],Columns[],3,0)&lt;&gt;"","'"&amp;VLOOKUP([Field],Columns[],3,0)&amp;"'","")</f>
        <v>'brand'</v>
      </c>
      <c r="E15" s="6" t="str">
        <f>IF(VLOOKUP([Field],Columns[],4,0)&lt;&gt;0,", "&amp;VLOOKUP([Field],Columns[],4,0)&amp;")",")")</f>
        <v>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>-&gt;index()</v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$table-&gt;unsignedInteger('brand')-&gt;nullable()-&gt;index();</v>
      </c>
    </row>
    <row r="16" spans="1:11">
      <c r="A16" s="3" t="s">
        <v>50</v>
      </c>
      <c r="B16" s="3" t="s">
        <v>208</v>
      </c>
      <c r="C16" s="3" t="str">
        <f>VLOOKUP([Field],Columns[],2,0)&amp;"("</f>
        <v>unsignedInteger(</v>
      </c>
      <c r="D16" s="3" t="str">
        <f>IF(VLOOKUP([Field],Columns[],3,0)&lt;&gt;"","'"&amp;VLOOKUP([Field],Columns[],3,0)&amp;"'","")</f>
        <v>'category'</v>
      </c>
      <c r="E16" s="6" t="str">
        <f>IF(VLOOKUP([Field],Columns[],4,0)&lt;&gt;0,", "&amp;VLOOKUP([Field],Columns[],4,0)&amp;")",")")</f>
        <v>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>-&gt;index()</v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$table-&gt;unsignedInteger('category')-&gt;nullable()-&gt;index();</v>
      </c>
    </row>
    <row r="17" spans="1:11">
      <c r="A17" s="3" t="s">
        <v>50</v>
      </c>
      <c r="B17" s="3" t="s">
        <v>231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'no'</v>
      </c>
      <c r="E17" s="6" t="str">
        <f>IF(VLOOKUP([Field],Columns[],4,0)&lt;&gt;0,", "&amp;VLOOKUP([Field],Columns[],4,0)&amp;")",")")</f>
        <v>, 32)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$table-&gt;string('no', 32)-&gt;nullable();</v>
      </c>
    </row>
    <row r="18" spans="1:11">
      <c r="A18" s="3" t="s">
        <v>50</v>
      </c>
      <c r="B18" s="3" t="s">
        <v>232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'code'</v>
      </c>
      <c r="E18" s="6" t="str">
        <f>IF(VLOOKUP([Field],Columns[],4,0)&lt;&gt;0,", "&amp;VLOOKUP([Field],Columns[],4,0)&amp;")",")")</f>
        <v>, 64)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$table-&gt;string('code', 64)-&gt;nullable();</v>
      </c>
    </row>
    <row r="19" spans="1:11">
      <c r="A19" s="3" t="s">
        <v>50</v>
      </c>
      <c r="B19" s="3" t="s">
        <v>191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'size'</v>
      </c>
      <c r="E19" s="6" t="str">
        <f>IF(VLOOKUP([Field],Columns[],4,0)&lt;&gt;0,", "&amp;VLOOKUP([Field],Columns[],4,0)&amp;")",")")</f>
        <v>, 32)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$table-&gt;string('size', 32)-&gt;nullable();</v>
      </c>
    </row>
    <row r="20" spans="1:11">
      <c r="A20" s="3" t="s">
        <v>50</v>
      </c>
      <c r="B20" s="3" t="s">
        <v>241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'stock'</v>
      </c>
      <c r="E20" s="6" t="str">
        <f>IF(VLOOKUP([Field],Columns[],4,0)&lt;&gt;0,", "&amp;VLOOKUP([Field],Columns[],4,0)&amp;")",")")</f>
        <v>, 32)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$table-&gt;string('stock', 32)-&gt;nullable();</v>
      </c>
    </row>
    <row r="21" spans="1:11">
      <c r="A21" s="3" t="s">
        <v>50</v>
      </c>
      <c r="B21" s="3" t="s">
        <v>238</v>
      </c>
      <c r="C21" s="3" t="str">
        <f>VLOOKUP([Field],Columns[],2,0)&amp;"("</f>
        <v>enum(</v>
      </c>
      <c r="D21" s="3" t="str">
        <f>IF(VLOOKUP([Field],Columns[],3,0)&lt;&gt;"","'"&amp;VLOOKUP([Field],Columns[],3,0)&amp;"'","")</f>
        <v>'type'</v>
      </c>
      <c r="E21" s="6" t="str">
        <f>IF(VLOOKUP([Field],Columns[],4,0)&lt;&gt;0,", "&amp;VLOOKUP([Field],Columns[],4,0)&amp;")",")")</f>
        <v>, ['Public','Private'])</v>
      </c>
      <c r="F21" s="3" t="str">
        <f>IF(VLOOKUP([Field],Columns[],5,0)=0,"","-&gt;"&amp;VLOOKUP([Field],Columns[],5,0))</f>
        <v>-&gt;default('Public')</v>
      </c>
      <c r="G21" s="3" t="str">
        <f>IF(VLOOKUP([Field],Columns[],6,0)=0,"","-&gt;"&amp;VLOOKUP([Field],Columns[],6,0))</f>
        <v>-&gt;index()</v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22" spans="1:11">
      <c r="A22" s="3" t="s">
        <v>50</v>
      </c>
      <c r="B22" s="3" t="s">
        <v>233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'detail1'</v>
      </c>
      <c r="E22" s="6" t="str">
        <f>IF(VLOOKUP([Field],Columns[],4,0)&lt;&gt;0,", "&amp;VLOOKUP([Field],Columns[],4,0)&amp;")",")")</f>
        <v>, 256)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$table-&gt;string('detail1', 256)-&gt;nullable();</v>
      </c>
    </row>
    <row r="23" spans="1:11">
      <c r="A23" s="3" t="s">
        <v>50</v>
      </c>
      <c r="B23" s="3" t="s">
        <v>234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'detail2'</v>
      </c>
      <c r="E23" s="6" t="str">
        <f>IF(VLOOKUP([Field],Columns[],4,0)&lt;&gt;0,", "&amp;VLOOKUP([Field],Columns[],4,0)&amp;")",")")</f>
        <v>, 256)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$table-&gt;string('detail2', 256)-&gt;nullable();</v>
      </c>
    </row>
    <row r="24" spans="1:11">
      <c r="A24" s="3" t="s">
        <v>50</v>
      </c>
      <c r="B24" s="3" t="s">
        <v>235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'detail3'</v>
      </c>
      <c r="E24" s="6" t="str">
        <f>IF(VLOOKUP([Field],Columns[],4,0)&lt;&gt;0,", "&amp;VLOOKUP([Field],Columns[],4,0)&amp;")",")")</f>
        <v>, 256)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$table-&gt;string('detail3', 256)-&gt;nullable();</v>
      </c>
    </row>
    <row r="25" spans="1:11">
      <c r="A25" s="3" t="s">
        <v>50</v>
      </c>
      <c r="B25" s="3" t="s">
        <v>236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'detail4'</v>
      </c>
      <c r="E25" s="6" t="str">
        <f>IF(VLOOKUP([Field],Columns[],4,0)&lt;&gt;0,", "&amp;VLOOKUP([Field],Columns[],4,0)&amp;")",")")</f>
        <v>, 256)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$table-&gt;string('detail4', 256)-&gt;nullable();</v>
      </c>
    </row>
    <row r="26" spans="1:11">
      <c r="A26" s="3" t="s">
        <v>50</v>
      </c>
      <c r="B26" s="3" t="s">
        <v>237</v>
      </c>
      <c r="C26" s="3" t="str">
        <f>VLOOKUP([Field],Columns[],2,0)&amp;"("</f>
        <v>string(</v>
      </c>
      <c r="D26" s="3" t="str">
        <f>IF(VLOOKUP([Field],Columns[],3,0)&lt;&gt;"","'"&amp;VLOOKUP([Field],Columns[],3,0)&amp;"'","")</f>
        <v>'detail5'</v>
      </c>
      <c r="E26" s="6" t="str">
        <f>IF(VLOOKUP([Field],Columns[],4,0)&lt;&gt;0,", "&amp;VLOOKUP([Field],Columns[],4,0)&amp;")",")")</f>
        <v>, 256)</v>
      </c>
      <c r="F26" s="3" t="str">
        <f>IF(VLOOKUP([Field],Columns[],5,0)=0,"","-&gt;"&amp;VLOOKUP([Field],Columns[],5,0))</f>
        <v>-&gt;nullable()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$table-&gt;string('detail5', 256)-&gt;nullable();</v>
      </c>
    </row>
    <row r="27" spans="1:11">
      <c r="A27" s="3" t="s">
        <v>50</v>
      </c>
      <c r="B27" s="3" t="s">
        <v>226</v>
      </c>
      <c r="C27" s="3" t="str">
        <f>VLOOKUP([Field],Columns[],2,0)&amp;"("</f>
        <v>enum(</v>
      </c>
      <c r="D27" s="3" t="str">
        <f>IF(VLOOKUP([Field],Columns[],3,0)&lt;&gt;"","'"&amp;VLOOKUP([Field],Columns[],3,0)&amp;"'","")</f>
        <v>'status'</v>
      </c>
      <c r="E27" s="6" t="str">
        <f>IF(VLOOKUP([Field],Columns[],4,0)&lt;&gt;0,", "&amp;VLOOKUP([Field],Columns[],4,0)&amp;")",")")</f>
        <v>, ['Active','Inactive'])</v>
      </c>
      <c r="F27" s="3" t="str">
        <f>IF(VLOOKUP([Field],Columns[],5,0)=0,"","-&gt;"&amp;VLOOKUP([Field],Columns[],5,0))</f>
        <v>-&gt;default('Active')</v>
      </c>
      <c r="G27" s="3" t="str">
        <f>IF(VLOOKUP([Field],Columns[],6,0)=0,"","-&gt;"&amp;VLOOKUP([Field],Columns[],6,0))</f>
        <v>-&gt;index()</v>
      </c>
      <c r="H27" s="3" t="str">
        <f>IF(VLOOKUP([Field],Columns[],7,0)=0,"","-&gt;"&amp;VLOOKUP([Field],Columns[],7,0))</f>
        <v/>
      </c>
      <c r="I27" s="3" t="str">
        <f>IF(VLOOKUP([Field],Columns[],8,0)=0,"","-&gt;"&amp;VLOOKUP([Field],Columns[],8,0))</f>
        <v/>
      </c>
      <c r="J27" s="3" t="str">
        <f>IF(VLOOKUP([Field],Columns[],9,0)=0,"","-&gt;"&amp;VLOOKUP([Field],Columns[],9,0))</f>
        <v/>
      </c>
      <c r="K2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28" spans="1:11">
      <c r="A28" s="3" t="s">
        <v>50</v>
      </c>
      <c r="B28" s="3" t="s">
        <v>12</v>
      </c>
      <c r="C28" s="3" t="str">
        <f>VLOOKUP([Field],Columns[],2,0)&amp;"("</f>
        <v>timestamps(</v>
      </c>
      <c r="D28" s="3" t="str">
        <f>IF(VLOOKUP([Field],Columns[],3,0)&lt;&gt;"","'"&amp;VLOOKUP([Field],Columns[],3,0)&amp;"'","")</f>
        <v/>
      </c>
      <c r="E28" s="6" t="str">
        <f>IF(VLOOKUP([Field],Columns[],4,0)&lt;&gt;0,", "&amp;VLOOKUP([Field],Columns[],4,0)&amp;")",")")</f>
        <v>)</v>
      </c>
      <c r="F28" s="3" t="str">
        <f>IF(VLOOKUP([Field],Columns[],5,0)=0,"","-&gt;"&amp;VLOOKUP([Field],Columns[],5,0))</f>
        <v/>
      </c>
      <c r="G28" s="3" t="str">
        <f>IF(VLOOKUP([Field],Columns[],6,0)=0,"","-&gt;"&amp;VLOOKUP([Field],Columns[],6,0))</f>
        <v/>
      </c>
      <c r="H28" s="3" t="str">
        <f>IF(VLOOKUP([Field],Columns[],7,0)=0,"","-&gt;"&amp;VLOOKUP([Field],Columns[],7,0))</f>
        <v/>
      </c>
      <c r="I28" s="3" t="str">
        <f>IF(VLOOKUP([Field],Columns[],8,0)=0,"","-&gt;"&amp;VLOOKUP([Field],Columns[],8,0))</f>
        <v/>
      </c>
      <c r="J28" s="3" t="str">
        <f>IF(VLOOKUP([Field],Columns[],9,0)=0,"","-&gt;"&amp;VLOOKUP([Field],Columns[],9,0))</f>
        <v/>
      </c>
      <c r="K28" s="3" t="str">
        <f>"$table-&gt;"&amp;[Type]&amp;[Name]&amp;[Arg2]&amp;[Method1]&amp;[Method2]&amp;[Method3]&amp;[Method4]&amp;[Method5]&amp;";"</f>
        <v>$table-&gt;timestamps();</v>
      </c>
    </row>
    <row r="29" spans="1:11">
      <c r="A29" s="3" t="s">
        <v>50</v>
      </c>
      <c r="B29" s="3" t="s">
        <v>258</v>
      </c>
      <c r="C29" s="3" t="str">
        <f>VLOOKUP([Field],Columns[],2,0)&amp;"("</f>
        <v>foreign(</v>
      </c>
      <c r="D29" s="3" t="str">
        <f>IF(VLOOKUP([Field],Columns[],3,0)&lt;&gt;"","'"&amp;VLOOKUP([Field],Columns[],3,0)&amp;"'","")</f>
        <v>'brand'</v>
      </c>
      <c r="E29" s="6" t="str">
        <f>IF(VLOOKUP([Field],Columns[],4,0)&lt;&gt;0,", "&amp;VLOOKUP([Field],Columns[],4,0)&amp;")",")")</f>
        <v>)</v>
      </c>
      <c r="F29" s="3" t="str">
        <f>IF(VLOOKUP([Field],Columns[],5,0)=0,"","-&gt;"&amp;VLOOKUP([Field],Columns[],5,0))</f>
        <v>-&gt;references('id')</v>
      </c>
      <c r="G29" s="3" t="str">
        <f>IF(VLOOKUP([Field],Columns[],6,0)=0,"","-&gt;"&amp;VLOOKUP([Field],Columns[],6,0))</f>
        <v>-&gt;on('brands')</v>
      </c>
      <c r="H29" s="3" t="str">
        <f>IF(VLOOKUP([Field],Columns[],7,0)=0,"","-&gt;"&amp;VLOOKUP([Field],Columns[],7,0))</f>
        <v>-&gt;onUpdate('cascade')</v>
      </c>
      <c r="I29" s="3" t="str">
        <f>IF(VLOOKUP([Field],Columns[],8,0)=0,"","-&gt;"&amp;VLOOKUP([Field],Columns[],8,0))</f>
        <v>-&gt;onDelete('set null')</v>
      </c>
      <c r="J29" s="3" t="str">
        <f>IF(VLOOKUP([Field],Columns[],9,0)=0,"","-&gt;"&amp;VLOOKUP([Field],Columns[],9,0))</f>
        <v/>
      </c>
      <c r="K29" s="3" t="str">
        <f>"$table-&gt;"&amp;[Type]&amp;[Name]&amp;[Arg2]&amp;[Method1]&amp;[Method2]&amp;[Method3]&amp;[Method4]&amp;[Method5]&amp;";"</f>
        <v>$table-&gt;foreign('brand')-&gt;references('id')-&gt;on('brands')-&gt;onUpdate('cascade')-&gt;onDelete('set null');</v>
      </c>
    </row>
    <row r="30" spans="1:11">
      <c r="A30" s="3" t="s">
        <v>50</v>
      </c>
      <c r="B30" s="3" t="s">
        <v>265</v>
      </c>
      <c r="C30" s="3" t="str">
        <f>VLOOKUP([Field],Columns[],2,0)&amp;"("</f>
        <v>foreign(</v>
      </c>
      <c r="D30" s="3" t="str">
        <f>IF(VLOOKUP([Field],Columns[],3,0)&lt;&gt;"","'"&amp;VLOOKUP([Field],Columns[],3,0)&amp;"'","")</f>
        <v>'category'</v>
      </c>
      <c r="E30" s="6" t="str">
        <f>IF(VLOOKUP([Field],Columns[],4,0)&lt;&gt;0,", "&amp;VLOOKUP([Field],Columns[],4,0)&amp;")",")")</f>
        <v>)</v>
      </c>
      <c r="F30" s="3" t="str">
        <f>IF(VLOOKUP([Field],Columns[],5,0)=0,"","-&gt;"&amp;VLOOKUP([Field],Columns[],5,0))</f>
        <v>-&gt;references('id')</v>
      </c>
      <c r="G30" s="3" t="str">
        <f>IF(VLOOKUP([Field],Columns[],6,0)=0,"","-&gt;"&amp;VLOOKUP([Field],Columns[],6,0))</f>
        <v>-&gt;on('categories')</v>
      </c>
      <c r="H30" s="3" t="str">
        <f>IF(VLOOKUP([Field],Columns[],7,0)=0,"","-&gt;"&amp;VLOOKUP([Field],Columns[],7,0))</f>
        <v>-&gt;onUpdate('cascade')</v>
      </c>
      <c r="I30" s="3" t="str">
        <f>IF(VLOOKUP([Field],Columns[],8,0)=0,"","-&gt;"&amp;VLOOKUP([Field],Columns[],8,0))</f>
        <v>-&gt;onDelete('set null')</v>
      </c>
      <c r="J30" s="3" t="str">
        <f>IF(VLOOKUP([Field],Columns[],9,0)=0,"","-&gt;"&amp;VLOOKUP([Field],Columns[],9,0))</f>
        <v/>
      </c>
      <c r="K30" s="3" t="str">
        <f>"$table-&gt;"&amp;[Type]&amp;[Name]&amp;[Arg2]&amp;[Method1]&amp;[Method2]&amp;[Method3]&amp;[Method4]&amp;[Method5]&amp;";"</f>
        <v>$table-&gt;foreign('category')-&gt;references('id')-&gt;on('categories')-&gt;onUpdate('cascade')-&gt;onDelete('set null');</v>
      </c>
    </row>
    <row r="31" spans="1:11">
      <c r="A31" s="3" t="s">
        <v>210</v>
      </c>
      <c r="B31" s="3" t="s">
        <v>10</v>
      </c>
      <c r="C31" s="3" t="str">
        <f>VLOOKUP([Field],Columns[],2,0)&amp;"("</f>
        <v>increments(</v>
      </c>
      <c r="D31" s="3" t="str">
        <f>IF(VLOOKUP([Field],Columns[],3,0)&lt;&gt;"","'"&amp;VLOOKUP([Field],Columns[],3,0)&amp;"'","")</f>
        <v>'id'</v>
      </c>
      <c r="E31" s="6" t="str">
        <f>IF(VLOOKUP([Field],Columns[],4,0)&lt;&gt;0,", "&amp;VLOOKUP([Field],Columns[],4,0)&amp;")",")")</f>
        <v>)</v>
      </c>
      <c r="F31" s="3" t="str">
        <f>IF(VLOOKUP([Field],Columns[],5,0)=0,"","-&gt;"&amp;VLOOKUP([Field],Columns[],5,0))</f>
        <v/>
      </c>
      <c r="G31" s="3" t="str">
        <f>IF(VLOOKUP([Field],Columns[],6,0)=0,"","-&gt;"&amp;VLOOKUP([Field],Columns[],6,0))</f>
        <v/>
      </c>
      <c r="H31" s="3" t="str">
        <f>IF(VLOOKUP([Field],Columns[],7,0)=0,"","-&gt;"&amp;VLOOKUP([Field],Columns[],7,0))</f>
        <v/>
      </c>
      <c r="I31" s="3" t="str">
        <f>IF(VLOOKUP([Field],Columns[],8,0)=0,"","-&gt;"&amp;VLOOKUP([Field],Columns[],8,0))</f>
        <v/>
      </c>
      <c r="J31" s="3" t="str">
        <f>IF(VLOOKUP([Field],Columns[],9,0)=0,"","-&gt;"&amp;VLOOKUP([Field],Columns[],9,0))</f>
        <v/>
      </c>
      <c r="K31" s="3" t="str">
        <f>"$table-&gt;"&amp;[Type]&amp;[Name]&amp;[Arg2]&amp;[Method1]&amp;[Method2]&amp;[Method3]&amp;[Method4]&amp;[Method5]&amp;";"</f>
        <v>$table-&gt;increments('id');</v>
      </c>
    </row>
    <row r="32" spans="1:11">
      <c r="A32" s="3" t="s">
        <v>210</v>
      </c>
      <c r="B32" s="3" t="s">
        <v>95</v>
      </c>
      <c r="C32" s="3" t="str">
        <f>VLOOKUP([Field],Columns[],2,0)&amp;"("</f>
        <v>string(</v>
      </c>
      <c r="D32" s="3" t="str">
        <f>IF(VLOOKUP([Field],Columns[],3,0)&lt;&gt;"","'"&amp;VLOOKUP([Field],Columns[],3,0)&amp;"'","")</f>
        <v>'name'</v>
      </c>
      <c r="E32" s="6" t="str">
        <f>IF(VLOOKUP([Field],Columns[],4,0)&lt;&gt;0,", "&amp;VLOOKUP([Field],Columns[],4,0)&amp;")",")")</f>
        <v>, 64)</v>
      </c>
      <c r="F32" s="3" t="str">
        <f>IF(VLOOKUP([Field],Columns[],5,0)=0,"","-&gt;"&amp;VLOOKUP([Field],Columns[],5,0))</f>
        <v>-&gt;index()</v>
      </c>
      <c r="G32" s="3" t="str">
        <f>IF(VLOOKUP([Field],Columns[],6,0)=0,"","-&gt;"&amp;VLOOKUP([Field],Columns[],6,0))</f>
        <v/>
      </c>
      <c r="H32" s="3" t="str">
        <f>IF(VLOOKUP([Field],Columns[],7,0)=0,"","-&gt;"&amp;VLOOKUP([Field],Columns[],7,0))</f>
        <v/>
      </c>
      <c r="I32" s="3" t="str">
        <f>IF(VLOOKUP([Field],Columns[],8,0)=0,"","-&gt;"&amp;VLOOKUP([Field],Columns[],8,0))</f>
        <v/>
      </c>
      <c r="J32" s="3" t="str">
        <f>IF(VLOOKUP([Field],Columns[],9,0)=0,"","-&gt;"&amp;VLOOKUP([Field],Columns[],9,0))</f>
        <v/>
      </c>
      <c r="K32" s="3" t="str">
        <f>"$table-&gt;"&amp;[Type]&amp;[Name]&amp;[Arg2]&amp;[Method1]&amp;[Method2]&amp;[Method3]&amp;[Method4]&amp;[Method5]&amp;";"</f>
        <v>$table-&gt;string('name', 64)-&gt;index();</v>
      </c>
    </row>
    <row r="33" spans="1:11">
      <c r="A33" s="3" t="s">
        <v>210</v>
      </c>
      <c r="B33" s="3" t="s">
        <v>242</v>
      </c>
      <c r="C33" s="3" t="str">
        <f>VLOOKUP([Field],Columns[],2,0)&amp;"("</f>
        <v>unsignedInteger(</v>
      </c>
      <c r="D33" s="3" t="str">
        <f>IF(VLOOKUP([Field],Columns[],3,0)&lt;&gt;"","'"&amp;VLOOKUP([Field],Columns[],3,0)&amp;"'","")</f>
        <v>'product'</v>
      </c>
      <c r="E33" s="6" t="str">
        <f>IF(VLOOKUP([Field],Columns[],4,0)&lt;&gt;0,", "&amp;VLOOKUP([Field],Columns[],4,0)&amp;")",")")</f>
        <v>)</v>
      </c>
      <c r="F33" s="3" t="str">
        <f>IF(VLOOKUP([Field],Columns[],5,0)=0,"","-&gt;"&amp;VLOOKUP([Field],Columns[],5,0))</f>
        <v>-&gt;nullable()</v>
      </c>
      <c r="G33" s="3" t="str">
        <f>IF(VLOOKUP([Field],Columns[],6,0)=0,"","-&gt;"&amp;VLOOKUP([Field],Columns[],6,0))</f>
        <v>-&gt;index()</v>
      </c>
      <c r="H33" s="3" t="str">
        <f>IF(VLOOKUP([Field],Columns[],7,0)=0,"","-&gt;"&amp;VLOOKUP([Field],Columns[],7,0))</f>
        <v/>
      </c>
      <c r="I33" s="3" t="str">
        <f>IF(VLOOKUP([Field],Columns[],8,0)=0,"","-&gt;"&amp;VLOOKUP([Field],Columns[],8,0))</f>
        <v/>
      </c>
      <c r="J33" s="3" t="str">
        <f>IF(VLOOKUP([Field],Columns[],9,0)=0,"","-&gt;"&amp;VLOOKUP([Field],Columns[],9,0))</f>
        <v/>
      </c>
      <c r="K33" s="3" t="str">
        <f>"$table-&gt;"&amp;[Type]&amp;[Name]&amp;[Arg2]&amp;[Method1]&amp;[Method2]&amp;[Method3]&amp;[Method4]&amp;[Method5]&amp;";"</f>
        <v>$table-&gt;unsignedInteger('product')-&gt;nullable()-&gt;index();</v>
      </c>
    </row>
    <row r="34" spans="1:11">
      <c r="A34" s="3" t="s">
        <v>210</v>
      </c>
      <c r="B34" s="3" t="s">
        <v>243</v>
      </c>
      <c r="C34" s="3" t="str">
        <f>VLOOKUP([Field],Columns[],2,0)&amp;"("</f>
        <v>string(</v>
      </c>
      <c r="D34" s="3" t="str">
        <f>IF(VLOOKUP([Field],Columns[],3,0)&lt;&gt;"","'"&amp;VLOOKUP([Field],Columns[],3,0)&amp;"'","")</f>
        <v>'image'</v>
      </c>
      <c r="E34" s="6" t="str">
        <f>IF(VLOOKUP([Field],Columns[],4,0)&lt;&gt;0,", "&amp;VLOOKUP([Field],Columns[],4,0)&amp;")",")")</f>
        <v>, 128)</v>
      </c>
      <c r="F34" s="3" t="str">
        <f>IF(VLOOKUP([Field],Columns[],5,0)=0,"","-&gt;"&amp;VLOOKUP([Field],Columns[],5,0))</f>
        <v>-&gt;nullable()</v>
      </c>
      <c r="G34" s="3" t="str">
        <f>IF(VLOOKUP([Field],Columns[],6,0)=0,"","-&gt;"&amp;VLOOKUP([Field],Columns[],6,0))</f>
        <v/>
      </c>
      <c r="H34" s="3" t="str">
        <f>IF(VLOOKUP([Field],Columns[],7,0)=0,"","-&gt;"&amp;VLOOKUP([Field],Columns[],7,0))</f>
        <v/>
      </c>
      <c r="I34" s="3" t="str">
        <f>IF(VLOOKUP([Field],Columns[],8,0)=0,"","-&gt;"&amp;VLOOKUP([Field],Columns[],8,0))</f>
        <v/>
      </c>
      <c r="J34" s="3" t="str">
        <f>IF(VLOOKUP([Field],Columns[],9,0)=0,"","-&gt;"&amp;VLOOKUP([Field],Columns[],9,0))</f>
        <v/>
      </c>
      <c r="K34" s="3" t="str">
        <f>"$table-&gt;"&amp;[Type]&amp;[Name]&amp;[Arg2]&amp;[Method1]&amp;[Method2]&amp;[Method3]&amp;[Method4]&amp;[Method5]&amp;";"</f>
        <v>$table-&gt;string('image', 128)-&gt;nullable();</v>
      </c>
    </row>
    <row r="35" spans="1:11">
      <c r="A35" s="3" t="s">
        <v>210</v>
      </c>
      <c r="B35" s="3" t="s">
        <v>244</v>
      </c>
      <c r="C35" s="3" t="str">
        <f>VLOOKUP([Field],Columns[],2,0)&amp;"("</f>
        <v>enum(</v>
      </c>
      <c r="D35" s="3" t="str">
        <f>IF(VLOOKUP([Field],Columns[],3,0)&lt;&gt;"","'"&amp;VLOOKUP([Field],Columns[],3,0)&amp;"'","")</f>
        <v>'default'</v>
      </c>
      <c r="E35" s="6" t="str">
        <f>IF(VLOOKUP([Field],Columns[],4,0)&lt;&gt;0,", "&amp;VLOOKUP([Field],Columns[],4,0)&amp;")",")")</f>
        <v>, ['Yes','No'])</v>
      </c>
      <c r="F35" s="3" t="str">
        <f>IF(VLOOKUP([Field],Columns[],5,0)=0,"","-&gt;"&amp;VLOOKUP([Field],Columns[],5,0))</f>
        <v>-&gt;default('Yes')</v>
      </c>
      <c r="G35" s="3" t="str">
        <f>IF(VLOOKUP([Field],Columns[],6,0)=0,"","-&gt;"&amp;VLOOKUP([Field],Columns[],6,0))</f>
        <v>-&gt;index()</v>
      </c>
      <c r="H35" s="3" t="str">
        <f>IF(VLOOKUP([Field],Columns[],7,0)=0,"","-&gt;"&amp;VLOOKUP([Field],Columns[],7,0))</f>
        <v/>
      </c>
      <c r="I35" s="3" t="str">
        <f>IF(VLOOKUP([Field],Columns[],8,0)=0,"","-&gt;"&amp;VLOOKUP([Field],Columns[],8,0))</f>
        <v/>
      </c>
      <c r="J35" s="3" t="str">
        <f>IF(VLOOKUP([Field],Columns[],9,0)=0,"","-&gt;"&amp;VLOOKUP([Field],Columns[],9,0))</f>
        <v/>
      </c>
      <c r="K35" s="3" t="str">
        <f>"$table-&gt;"&amp;[Type]&amp;[Name]&amp;[Arg2]&amp;[Method1]&amp;[Method2]&amp;[Method3]&amp;[Method4]&amp;[Method5]&amp;";"</f>
        <v>$table-&gt;enum('default', ['Yes','No'])-&gt;default('Yes')-&gt;index();</v>
      </c>
    </row>
    <row r="36" spans="1:11">
      <c r="A36" s="3" t="s">
        <v>210</v>
      </c>
      <c r="B36" s="3" t="s">
        <v>226</v>
      </c>
      <c r="C36" s="3" t="str">
        <f>VLOOKUP([Field],Columns[],2,0)&amp;"("</f>
        <v>enum(</v>
      </c>
      <c r="D36" s="3" t="str">
        <f>IF(VLOOKUP([Field],Columns[],3,0)&lt;&gt;"","'"&amp;VLOOKUP([Field],Columns[],3,0)&amp;"'","")</f>
        <v>'status'</v>
      </c>
      <c r="E36" s="6" t="str">
        <f>IF(VLOOKUP([Field],Columns[],4,0)&lt;&gt;0,", "&amp;VLOOKUP([Field],Columns[],4,0)&amp;")",")")</f>
        <v>, ['Active','Inactive'])</v>
      </c>
      <c r="F36" s="3" t="str">
        <f>IF(VLOOKUP([Field],Columns[],5,0)=0,"","-&gt;"&amp;VLOOKUP([Field],Columns[],5,0))</f>
        <v>-&gt;default('Active')</v>
      </c>
      <c r="G36" s="3" t="str">
        <f>IF(VLOOKUP([Field],Columns[],6,0)=0,"","-&gt;"&amp;VLOOKUP([Field],Columns[],6,0))</f>
        <v>-&gt;index()</v>
      </c>
      <c r="H36" s="3" t="str">
        <f>IF(VLOOKUP([Field],Columns[],7,0)=0,"","-&gt;"&amp;VLOOKUP([Field],Columns[],7,0))</f>
        <v/>
      </c>
      <c r="I36" s="3" t="str">
        <f>IF(VLOOKUP([Field],Columns[],8,0)=0,"","-&gt;"&amp;VLOOKUP([Field],Columns[],8,0))</f>
        <v/>
      </c>
      <c r="J36" s="3" t="str">
        <f>IF(VLOOKUP([Field],Columns[],9,0)=0,"","-&gt;"&amp;VLOOKUP([Field],Columns[],9,0))</f>
        <v/>
      </c>
      <c r="K36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7" spans="1:11">
      <c r="A37" s="3" t="s">
        <v>210</v>
      </c>
      <c r="B37" s="3" t="s">
        <v>12</v>
      </c>
      <c r="C37" s="3" t="str">
        <f>VLOOKUP([Field],Columns[],2,0)&amp;"("</f>
        <v>timestamps(</v>
      </c>
      <c r="D37" s="3" t="str">
        <f>IF(VLOOKUP([Field],Columns[],3,0)&lt;&gt;"","'"&amp;VLOOKUP([Field],Columns[],3,0)&amp;"'","")</f>
        <v/>
      </c>
      <c r="E37" s="6" t="str">
        <f>IF(VLOOKUP([Field],Columns[],4,0)&lt;&gt;0,", "&amp;VLOOKUP([Field],Columns[],4,0)&amp;")",")")</f>
        <v>)</v>
      </c>
      <c r="F37" s="3" t="str">
        <f>IF(VLOOKUP([Field],Columns[],5,0)=0,"","-&gt;"&amp;VLOOKUP([Field],Columns[],5,0))</f>
        <v/>
      </c>
      <c r="G37" s="3" t="str">
        <f>IF(VLOOKUP([Field],Columns[],6,0)=0,"","-&gt;"&amp;VLOOKUP([Field],Columns[],6,0))</f>
        <v/>
      </c>
      <c r="H37" s="3" t="str">
        <f>IF(VLOOKUP([Field],Columns[],7,0)=0,"","-&gt;"&amp;VLOOKUP([Field],Columns[],7,0))</f>
        <v/>
      </c>
      <c r="I37" s="3" t="str">
        <f>IF(VLOOKUP([Field],Columns[],8,0)=0,"","-&gt;"&amp;VLOOKUP([Field],Columns[],8,0))</f>
        <v/>
      </c>
      <c r="J37" s="3" t="str">
        <f>IF(VLOOKUP([Field],Columns[],9,0)=0,"","-&gt;"&amp;VLOOKUP([Field],Columns[],9,0))</f>
        <v/>
      </c>
      <c r="K37" s="3" t="str">
        <f>"$table-&gt;"&amp;[Type]&amp;[Name]&amp;[Arg2]&amp;[Method1]&amp;[Method2]&amp;[Method3]&amp;[Method4]&amp;[Method5]&amp;";"</f>
        <v>$table-&gt;timestamps();</v>
      </c>
    </row>
    <row r="38" spans="1:11">
      <c r="A38" s="3" t="s">
        <v>210</v>
      </c>
      <c r="B38" s="3" t="s">
        <v>267</v>
      </c>
      <c r="C38" s="3" t="str">
        <f>VLOOKUP([Field],Columns[],2,0)&amp;"("</f>
        <v>foreign(</v>
      </c>
      <c r="D38" s="3" t="str">
        <f>IF(VLOOKUP([Field],Columns[],3,0)&lt;&gt;"","'"&amp;VLOOKUP([Field],Columns[],3,0)&amp;"'","")</f>
        <v>'product'</v>
      </c>
      <c r="E38" s="6" t="str">
        <f>IF(VLOOKUP([Field],Columns[],4,0)&lt;&gt;0,", "&amp;VLOOKUP([Field],Columns[],4,0)&amp;")",")")</f>
        <v>)</v>
      </c>
      <c r="F38" s="3" t="str">
        <f>IF(VLOOKUP([Field],Columns[],5,0)=0,"","-&gt;"&amp;VLOOKUP([Field],Columns[],5,0))</f>
        <v>-&gt;references('id')</v>
      </c>
      <c r="G38" s="3" t="str">
        <f>IF(VLOOKUP([Field],Columns[],6,0)=0,"","-&gt;"&amp;VLOOKUP([Field],Columns[],6,0))</f>
        <v>-&gt;on('products')</v>
      </c>
      <c r="H38" s="3" t="str">
        <f>IF(VLOOKUP([Field],Columns[],7,0)=0,"","-&gt;"&amp;VLOOKUP([Field],Columns[],7,0))</f>
        <v>-&gt;onUpdate('cascade')</v>
      </c>
      <c r="I38" s="3" t="str">
        <f>IF(VLOOKUP([Field],Columns[],8,0)=0,"","-&gt;"&amp;VLOOKUP([Field],Columns[],8,0))</f>
        <v>-&gt;onDelete('cascade')</v>
      </c>
      <c r="J38" s="3" t="str">
        <f>IF(VLOOKUP([Field],Columns[],9,0)=0,"","-&gt;"&amp;VLOOKUP([Field],Columns[],9,0))</f>
        <v/>
      </c>
      <c r="K3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39" spans="1:11">
      <c r="A39" s="3" t="s">
        <v>211</v>
      </c>
      <c r="B39" s="3" t="s">
        <v>10</v>
      </c>
      <c r="C39" s="3" t="str">
        <f>VLOOKUP([Field],Columns[],2,0)&amp;"("</f>
        <v>increments(</v>
      </c>
      <c r="D39" s="3" t="str">
        <f>IF(VLOOKUP([Field],Columns[],3,0)&lt;&gt;"","'"&amp;VLOOKUP([Field],Columns[],3,0)&amp;"'","")</f>
        <v>'id'</v>
      </c>
      <c r="E39" s="6" t="str">
        <f>IF(VLOOKUP([Field],Columns[],4,0)&lt;&gt;0,", "&amp;VLOOKUP([Field],Columns[],4,0)&amp;")",")")</f>
        <v>)</v>
      </c>
      <c r="F39" s="3" t="str">
        <f>IF(VLOOKUP([Field],Columns[],5,0)=0,"","-&gt;"&amp;VLOOKUP([Field],Columns[],5,0))</f>
        <v/>
      </c>
      <c r="G39" s="3" t="str">
        <f>IF(VLOOKUP([Field],Columns[],6,0)=0,"","-&gt;"&amp;VLOOKUP([Field],Columns[],6,0))</f>
        <v/>
      </c>
      <c r="H39" s="3" t="str">
        <f>IF(VLOOKUP([Field],Columns[],7,0)=0,"","-&gt;"&amp;VLOOKUP([Field],Columns[],7,0))</f>
        <v/>
      </c>
      <c r="I39" s="3" t="str">
        <f>IF(VLOOKUP([Field],Columns[],8,0)=0,"","-&gt;"&amp;VLOOKUP([Field],Columns[],8,0))</f>
        <v/>
      </c>
      <c r="J39" s="3" t="str">
        <f>IF(VLOOKUP([Field],Columns[],9,0)=0,"","-&gt;"&amp;VLOOKUP([Field],Columns[],9,0))</f>
        <v/>
      </c>
      <c r="K39" s="3" t="str">
        <f>"$table-&gt;"&amp;[Type]&amp;[Name]&amp;[Arg2]&amp;[Method1]&amp;[Method2]&amp;[Method3]&amp;[Method4]&amp;[Method5]&amp;";"</f>
        <v>$table-&gt;increments('id');</v>
      </c>
    </row>
    <row r="40" spans="1:11">
      <c r="A40" s="3" t="s">
        <v>211</v>
      </c>
      <c r="B40" s="3" t="s">
        <v>95</v>
      </c>
      <c r="C40" s="3" t="str">
        <f>VLOOKUP([Field],Columns[],2,0)&amp;"("</f>
        <v>string(</v>
      </c>
      <c r="D40" s="3" t="str">
        <f>IF(VLOOKUP([Field],Columns[],3,0)&lt;&gt;"","'"&amp;VLOOKUP([Field],Columns[],3,0)&amp;"'","")</f>
        <v>'name'</v>
      </c>
      <c r="E40" s="6" t="str">
        <f>IF(VLOOKUP([Field],Columns[],4,0)&lt;&gt;0,", "&amp;VLOOKUP([Field],Columns[],4,0)&amp;")",")")</f>
        <v>, 64)</v>
      </c>
      <c r="F40" s="3" t="str">
        <f>IF(VLOOKUP([Field],Columns[],5,0)=0,"","-&gt;"&amp;VLOOKUP([Field],Columns[],5,0))</f>
        <v>-&gt;index()</v>
      </c>
      <c r="G40" s="3" t="str">
        <f>IF(VLOOKUP([Field],Columns[],6,0)=0,"","-&gt;"&amp;VLOOKUP([Field],Columns[],6,0))</f>
        <v/>
      </c>
      <c r="H40" s="3" t="str">
        <f>IF(VLOOKUP([Field],Columns[],7,0)=0,"","-&gt;"&amp;VLOOKUP([Field],Columns[],7,0))</f>
        <v/>
      </c>
      <c r="I40" s="3" t="str">
        <f>IF(VLOOKUP([Field],Columns[],8,0)=0,"","-&gt;"&amp;VLOOKUP([Field],Columns[],8,0))</f>
        <v/>
      </c>
      <c r="J40" s="3" t="str">
        <f>IF(VLOOKUP([Field],Columns[],9,0)=0,"","-&gt;"&amp;VLOOKUP([Field],Columns[],9,0))</f>
        <v/>
      </c>
      <c r="K40" s="3" t="str">
        <f>"$table-&gt;"&amp;[Type]&amp;[Name]&amp;[Arg2]&amp;[Method1]&amp;[Method2]&amp;[Method3]&amp;[Method4]&amp;[Method5]&amp;";"</f>
        <v>$table-&gt;string('name', 64)-&gt;index();</v>
      </c>
    </row>
    <row r="41" spans="1:11">
      <c r="A41" s="3" t="s">
        <v>211</v>
      </c>
      <c r="B41" s="3" t="s">
        <v>168</v>
      </c>
      <c r="C41" s="3" t="str">
        <f>VLOOKUP([Field],Columns[],2,0)&amp;"("</f>
        <v>string(</v>
      </c>
      <c r="D41" s="3" t="str">
        <f>IF(VLOOKUP([Field],Columns[],3,0)&lt;&gt;"","'"&amp;VLOOKUP([Field],Columns[],3,0)&amp;"'","")</f>
        <v>'email'</v>
      </c>
      <c r="E41" s="6" t="str">
        <f>IF(VLOOKUP([Field],Columns[],4,0)&lt;&gt;0,", "&amp;VLOOKUP([Field],Columns[],4,0)&amp;")",")")</f>
        <v>, 256)</v>
      </c>
      <c r="F41" s="3" t="str">
        <f>IF(VLOOKUP([Field],Columns[],5,0)=0,"","-&gt;"&amp;VLOOKUP([Field],Columns[],5,0))</f>
        <v>-&gt;nullable()</v>
      </c>
      <c r="G41" s="3" t="str">
        <f>IF(VLOOKUP([Field],Columns[],6,0)=0,"","-&gt;"&amp;VLOOKUP([Field],Columns[],6,0))</f>
        <v/>
      </c>
      <c r="H41" s="3" t="str">
        <f>IF(VLOOKUP([Field],Columns[],7,0)=0,"","-&gt;"&amp;VLOOKUP([Field],Columns[],7,0))</f>
        <v/>
      </c>
      <c r="I41" s="3" t="str">
        <f>IF(VLOOKUP([Field],Columns[],8,0)=0,"","-&gt;"&amp;VLOOKUP([Field],Columns[],8,0))</f>
        <v/>
      </c>
      <c r="J41" s="3" t="str">
        <f>IF(VLOOKUP([Field],Columns[],9,0)=0,"","-&gt;"&amp;VLOOKUP([Field],Columns[],9,0))</f>
        <v/>
      </c>
      <c r="K41" s="3" t="str">
        <f>"$table-&gt;"&amp;[Type]&amp;[Name]&amp;[Arg2]&amp;[Method1]&amp;[Method2]&amp;[Method3]&amp;[Method4]&amp;[Method5]&amp;";"</f>
        <v>$table-&gt;string('email', 256)-&gt;nullable();</v>
      </c>
    </row>
    <row r="42" spans="1:11">
      <c r="A42" s="3" t="s">
        <v>211</v>
      </c>
      <c r="B42" s="3" t="s">
        <v>221</v>
      </c>
      <c r="C42" s="3" t="str">
        <f>VLOOKUP([Field],Columns[],2,0)&amp;"("</f>
        <v>string(</v>
      </c>
      <c r="D42" s="3" t="str">
        <f>IF(VLOOKUP([Field],Columns[],3,0)&lt;&gt;"","'"&amp;VLOOKUP([Field],Columns[],3,0)&amp;"'","")</f>
        <v>'number'</v>
      </c>
      <c r="E42" s="6" t="str">
        <f>IF(VLOOKUP([Field],Columns[],4,0)&lt;&gt;0,", "&amp;VLOOKUP([Field],Columns[],4,0)&amp;")",")")</f>
        <v>, 64)</v>
      </c>
      <c r="F42" s="3" t="str">
        <f>IF(VLOOKUP([Field],Columns[],5,0)=0,"","-&gt;"&amp;VLOOKUP([Field],Columns[],5,0))</f>
        <v>-&gt;nullable()</v>
      </c>
      <c r="G42" s="3" t="str">
        <f>IF(VLOOKUP([Field],Columns[],6,0)=0,"","-&gt;"&amp;VLOOKUP([Field],Columns[],6,0))</f>
        <v/>
      </c>
      <c r="H42" s="3" t="str">
        <f>IF(VLOOKUP([Field],Columns[],7,0)=0,"","-&gt;"&amp;VLOOKUP([Field],Columns[],7,0))</f>
        <v/>
      </c>
      <c r="I42" s="3" t="str">
        <f>IF(VLOOKUP([Field],Columns[],8,0)=0,"","-&gt;"&amp;VLOOKUP([Field],Columns[],8,0))</f>
        <v/>
      </c>
      <c r="J42" s="3" t="str">
        <f>IF(VLOOKUP([Field],Columns[],9,0)=0,"","-&gt;"&amp;VLOOKUP([Field],Columns[],9,0))</f>
        <v/>
      </c>
      <c r="K42" s="3" t="str">
        <f>"$table-&gt;"&amp;[Type]&amp;[Name]&amp;[Arg2]&amp;[Method1]&amp;[Method2]&amp;[Method3]&amp;[Method4]&amp;[Method5]&amp;";"</f>
        <v>$table-&gt;string('number', 64)-&gt;nullable();</v>
      </c>
    </row>
    <row r="43" spans="1:11">
      <c r="A43" s="3" t="s">
        <v>211</v>
      </c>
      <c r="B43" s="3" t="s">
        <v>12</v>
      </c>
      <c r="C43" s="3" t="str">
        <f>VLOOKUP([Field],Columns[],2,0)&amp;"("</f>
        <v>timestamps(</v>
      </c>
      <c r="D43" s="3" t="str">
        <f>IF(VLOOKUP([Field],Columns[],3,0)&lt;&gt;"","'"&amp;VLOOKUP([Field],Columns[],3,0)&amp;"'","")</f>
        <v/>
      </c>
      <c r="E43" s="6" t="str">
        <f>IF(VLOOKUP([Field],Columns[],4,0)&lt;&gt;0,", "&amp;VLOOKUP([Field],Columns[],4,0)&amp;")",")")</f>
        <v>)</v>
      </c>
      <c r="F43" s="3" t="str">
        <f>IF(VLOOKUP([Field],Columns[],5,0)=0,"","-&gt;"&amp;VLOOKUP([Field],Columns[],5,0))</f>
        <v/>
      </c>
      <c r="G43" s="3" t="str">
        <f>IF(VLOOKUP([Field],Columns[],6,0)=0,"","-&gt;"&amp;VLOOKUP([Field],Columns[],6,0))</f>
        <v/>
      </c>
      <c r="H43" s="3" t="str">
        <f>IF(VLOOKUP([Field],Columns[],7,0)=0,"","-&gt;"&amp;VLOOKUP([Field],Columns[],7,0))</f>
        <v/>
      </c>
      <c r="I43" s="3" t="str">
        <f>IF(VLOOKUP([Field],Columns[],8,0)=0,"","-&gt;"&amp;VLOOKUP([Field],Columns[],8,0))</f>
        <v/>
      </c>
      <c r="J43" s="3" t="str">
        <f>IF(VLOOKUP([Field],Columns[],9,0)=0,"","-&gt;"&amp;VLOOKUP([Field],Columns[],9,0))</f>
        <v/>
      </c>
      <c r="K43" s="3" t="str">
        <f>"$table-&gt;"&amp;[Type]&amp;[Name]&amp;[Arg2]&amp;[Method1]&amp;[Method2]&amp;[Method3]&amp;[Method4]&amp;[Method5]&amp;";"</f>
        <v>$table-&gt;timestamps();</v>
      </c>
    </row>
    <row r="44" spans="1:11">
      <c r="A44" s="3" t="s">
        <v>213</v>
      </c>
      <c r="B44" s="3" t="s">
        <v>10</v>
      </c>
      <c r="C44" s="3" t="str">
        <f>VLOOKUP([Field],Columns[],2,0)&amp;"("</f>
        <v>increments(</v>
      </c>
      <c r="D44" s="3" t="str">
        <f>IF(VLOOKUP([Field],Columns[],3,0)&lt;&gt;"","'"&amp;VLOOKUP([Field],Columns[],3,0)&amp;"'","")</f>
        <v>'id'</v>
      </c>
      <c r="E44" s="6" t="str">
        <f>IF(VLOOKUP([Field],Columns[],4,0)&lt;&gt;0,", "&amp;VLOOKUP([Field],Columns[],4,0)&amp;")",")")</f>
        <v>)</v>
      </c>
      <c r="F44" s="3" t="str">
        <f>IF(VLOOKUP([Field],Columns[],5,0)=0,"","-&gt;"&amp;VLOOKUP([Field],Columns[],5,0))</f>
        <v/>
      </c>
      <c r="G44" s="3" t="str">
        <f>IF(VLOOKUP([Field],Columns[],6,0)=0,"","-&gt;"&amp;VLOOKUP([Field],Columns[],6,0))</f>
        <v/>
      </c>
      <c r="H44" s="3" t="str">
        <f>IF(VLOOKUP([Field],Columns[],7,0)=0,"","-&gt;"&amp;VLOOKUP([Field],Columns[],7,0))</f>
        <v/>
      </c>
      <c r="I44" s="3" t="str">
        <f>IF(VLOOKUP([Field],Columns[],8,0)=0,"","-&gt;"&amp;VLOOKUP([Field],Columns[],8,0))</f>
        <v/>
      </c>
      <c r="J44" s="3" t="str">
        <f>IF(VLOOKUP([Field],Columns[],9,0)=0,"","-&gt;"&amp;VLOOKUP([Field],Columns[],9,0))</f>
        <v/>
      </c>
      <c r="K44" s="3" t="str">
        <f>"$table-&gt;"&amp;[Type]&amp;[Name]&amp;[Arg2]&amp;[Method1]&amp;[Method2]&amp;[Method3]&amp;[Method4]&amp;[Method5]&amp;";"</f>
        <v>$table-&gt;increments('id');</v>
      </c>
    </row>
    <row r="45" spans="1:11">
      <c r="A45" s="3" t="s">
        <v>213</v>
      </c>
      <c r="B45" s="3" t="s">
        <v>95</v>
      </c>
      <c r="C45" s="3" t="str">
        <f>VLOOKUP([Field],Columns[],2,0)&amp;"("</f>
        <v>string(</v>
      </c>
      <c r="D45" s="3" t="str">
        <f>IF(VLOOKUP([Field],Columns[],3,0)&lt;&gt;"","'"&amp;VLOOKUP([Field],Columns[],3,0)&amp;"'","")</f>
        <v>'name'</v>
      </c>
      <c r="E45" s="6" t="str">
        <f>IF(VLOOKUP([Field],Columns[],4,0)&lt;&gt;0,", "&amp;VLOOKUP([Field],Columns[],4,0)&amp;")",")")</f>
        <v>, 64)</v>
      </c>
      <c r="F45" s="3" t="str">
        <f>IF(VLOOKUP([Field],Columns[],5,0)=0,"","-&gt;"&amp;VLOOKUP([Field],Columns[],5,0))</f>
        <v>-&gt;index()</v>
      </c>
      <c r="G45" s="3" t="str">
        <f>IF(VLOOKUP([Field],Columns[],6,0)=0,"","-&gt;"&amp;VLOOKUP([Field],Columns[],6,0))</f>
        <v/>
      </c>
      <c r="H45" s="3" t="str">
        <f>IF(VLOOKUP([Field],Columns[],7,0)=0,"","-&gt;"&amp;VLOOKUP([Field],Columns[],7,0))</f>
        <v/>
      </c>
      <c r="I45" s="3" t="str">
        <f>IF(VLOOKUP([Field],Columns[],8,0)=0,"","-&gt;"&amp;VLOOKUP([Field],Columns[],8,0))</f>
        <v/>
      </c>
      <c r="J45" s="3" t="str">
        <f>IF(VLOOKUP([Field],Columns[],9,0)=0,"","-&gt;"&amp;VLOOKUP([Field],Columns[],9,0))</f>
        <v/>
      </c>
      <c r="K45" s="3" t="str">
        <f>"$table-&gt;"&amp;[Type]&amp;[Name]&amp;[Arg2]&amp;[Method1]&amp;[Method2]&amp;[Method3]&amp;[Method4]&amp;[Method5]&amp;";"</f>
        <v>$table-&gt;string('name', 64)-&gt;index();</v>
      </c>
    </row>
    <row r="46" spans="1:11">
      <c r="A46" s="3" t="s">
        <v>213</v>
      </c>
      <c r="B46" s="3" t="s">
        <v>96</v>
      </c>
      <c r="C46" s="3" t="str">
        <f>VLOOKUP([Field],Columns[],2,0)&amp;"("</f>
        <v>string(</v>
      </c>
      <c r="D46" s="3" t="str">
        <f>IF(VLOOKUP([Field],Columns[],3,0)&lt;&gt;"","'"&amp;VLOOKUP([Field],Columns[],3,0)&amp;"'","")</f>
        <v>'description'</v>
      </c>
      <c r="E46" s="6" t="str">
        <f>IF(VLOOKUP([Field],Columns[],4,0)&lt;&gt;0,", "&amp;VLOOKUP([Field],Columns[],4,0)&amp;")",")")</f>
        <v>, 1024)</v>
      </c>
      <c r="F46" s="3" t="str">
        <f>IF(VLOOKUP([Field],Columns[],5,0)=0,"","-&gt;"&amp;VLOOKUP([Field],Columns[],5,0))</f>
        <v>-&gt;nullable()</v>
      </c>
      <c r="G46" s="3" t="str">
        <f>IF(VLOOKUP([Field],Columns[],6,0)=0,"","-&gt;"&amp;VLOOKUP([Field],Columns[],6,0))</f>
        <v/>
      </c>
      <c r="H46" s="3" t="str">
        <f>IF(VLOOKUP([Field],Columns[],7,0)=0,"","-&gt;"&amp;VLOOKUP([Field],Columns[],7,0))</f>
        <v/>
      </c>
      <c r="I46" s="3" t="str">
        <f>IF(VLOOKUP([Field],Columns[],8,0)=0,"","-&gt;"&amp;VLOOKUP([Field],Columns[],8,0))</f>
        <v/>
      </c>
      <c r="J46" s="3" t="str">
        <f>IF(VLOOKUP([Field],Columns[],9,0)=0,"","-&gt;"&amp;VLOOKUP([Field],Columns[],9,0))</f>
        <v/>
      </c>
      <c r="K46" s="3" t="str">
        <f>"$table-&gt;"&amp;[Type]&amp;[Name]&amp;[Arg2]&amp;[Method1]&amp;[Method2]&amp;[Method3]&amp;[Method4]&amp;[Method5]&amp;";"</f>
        <v>$table-&gt;string('description', 1024)-&gt;nullable();</v>
      </c>
    </row>
    <row r="47" spans="1:11">
      <c r="A47" s="3" t="s">
        <v>213</v>
      </c>
      <c r="B47" s="3" t="s">
        <v>223</v>
      </c>
      <c r="C47" s="3" t="str">
        <f>VLOOKUP([Field],Columns[],2,0)&amp;"("</f>
        <v>unsignedInteger(</v>
      </c>
      <c r="D47" s="3" t="str">
        <f>IF(VLOOKUP([Field],Columns[],3,0)&lt;&gt;"","'"&amp;VLOOKUP([Field],Columns[],3,0)&amp;"'","")</f>
        <v>'author'</v>
      </c>
      <c r="E47" s="6" t="str">
        <f>IF(VLOOKUP([Field],Columns[],4,0)&lt;&gt;0,", "&amp;VLOOKUP([Field],Columns[],4,0)&amp;")",")")</f>
        <v>)</v>
      </c>
      <c r="F47" s="3" t="str">
        <f>IF(VLOOKUP([Field],Columns[],5,0)=0,"","-&gt;"&amp;VLOOKUP([Field],Columns[],5,0))</f>
        <v>-&gt;nullable()</v>
      </c>
      <c r="G47" s="3" t="str">
        <f>IF(VLOOKUP([Field],Columns[],6,0)=0,"","-&gt;"&amp;VLOOKUP([Field],Columns[],6,0))</f>
        <v>-&gt;index()</v>
      </c>
      <c r="H47" s="3" t="str">
        <f>IF(VLOOKUP([Field],Columns[],7,0)=0,"","-&gt;"&amp;VLOOKUP([Field],Columns[],7,0))</f>
        <v/>
      </c>
      <c r="I47" s="3" t="str">
        <f>IF(VLOOKUP([Field],Columns[],8,0)=0,"","-&gt;"&amp;VLOOKUP([Field],Columns[],8,0))</f>
        <v/>
      </c>
      <c r="J47" s="3" t="str">
        <f>IF(VLOOKUP([Field],Columns[],9,0)=0,"","-&gt;"&amp;VLOOKUP([Field],Columns[],9,0))</f>
        <v/>
      </c>
      <c r="K47" s="3" t="str">
        <f>"$table-&gt;"&amp;[Type]&amp;[Name]&amp;[Arg2]&amp;[Method1]&amp;[Method2]&amp;[Method3]&amp;[Method4]&amp;[Method5]&amp;";"</f>
        <v>$table-&gt;unsignedInteger('author')-&gt;nullable()-&gt;index();</v>
      </c>
    </row>
    <row r="48" spans="1:11">
      <c r="A48" s="3" t="s">
        <v>213</v>
      </c>
      <c r="B48" s="3" t="s">
        <v>226</v>
      </c>
      <c r="C48" s="3" t="str">
        <f>VLOOKUP([Field],Columns[],2,0)&amp;"("</f>
        <v>enum(</v>
      </c>
      <c r="D48" s="3" t="str">
        <f>IF(VLOOKUP([Field],Columns[],3,0)&lt;&gt;"","'"&amp;VLOOKUP([Field],Columns[],3,0)&amp;"'","")</f>
        <v>'status'</v>
      </c>
      <c r="E48" s="6" t="str">
        <f>IF(VLOOKUP([Field],Columns[],4,0)&lt;&gt;0,", "&amp;VLOOKUP([Field],Columns[],4,0)&amp;")",")")</f>
        <v>, ['Active','Inactive'])</v>
      </c>
      <c r="F48" s="3" t="str">
        <f>IF(VLOOKUP([Field],Columns[],5,0)=0,"","-&gt;"&amp;VLOOKUP([Field],Columns[],5,0))</f>
        <v>-&gt;default('Active')</v>
      </c>
      <c r="G48" s="3" t="str">
        <f>IF(VLOOKUP([Field],Columns[],6,0)=0,"","-&gt;"&amp;VLOOKUP([Field],Columns[],6,0))</f>
        <v>-&gt;index()</v>
      </c>
      <c r="H48" s="3" t="str">
        <f>IF(VLOOKUP([Field],Columns[],7,0)=0,"","-&gt;"&amp;VLOOKUP([Field],Columns[],7,0))</f>
        <v/>
      </c>
      <c r="I48" s="3" t="str">
        <f>IF(VLOOKUP([Field],Columns[],8,0)=0,"","-&gt;"&amp;VLOOKUP([Field],Columns[],8,0))</f>
        <v/>
      </c>
      <c r="J48" s="3" t="str">
        <f>IF(VLOOKUP([Field],Columns[],9,0)=0,"","-&gt;"&amp;VLOOKUP([Field],Columns[],9,0))</f>
        <v/>
      </c>
      <c r="K48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9" spans="1:11">
      <c r="A49" s="3" t="s">
        <v>213</v>
      </c>
      <c r="B49" s="3" t="s">
        <v>12</v>
      </c>
      <c r="C49" s="3" t="str">
        <f>VLOOKUP([Field],Columns[],2,0)&amp;"("</f>
        <v>timestamps(</v>
      </c>
      <c r="D49" s="3" t="str">
        <f>IF(VLOOKUP([Field],Columns[],3,0)&lt;&gt;"","'"&amp;VLOOKUP([Field],Columns[],3,0)&amp;"'","")</f>
        <v/>
      </c>
      <c r="E49" s="6" t="str">
        <f>IF(VLOOKUP([Field],Columns[],4,0)&lt;&gt;0,", "&amp;VLOOKUP([Field],Columns[],4,0)&amp;")",")")</f>
        <v>)</v>
      </c>
      <c r="F49" s="3" t="str">
        <f>IF(VLOOKUP([Field],Columns[],5,0)=0,"","-&gt;"&amp;VLOOKUP([Field],Columns[],5,0))</f>
        <v/>
      </c>
      <c r="G49" s="3" t="str">
        <f>IF(VLOOKUP([Field],Columns[],6,0)=0,"","-&gt;"&amp;VLOOKUP([Field],Columns[],6,0))</f>
        <v/>
      </c>
      <c r="H49" s="3" t="str">
        <f>IF(VLOOKUP([Field],Columns[],7,0)=0,"","-&gt;"&amp;VLOOKUP([Field],Columns[],7,0))</f>
        <v/>
      </c>
      <c r="I49" s="3" t="str">
        <f>IF(VLOOKUP([Field],Columns[],8,0)=0,"","-&gt;"&amp;VLOOKUP([Field],Columns[],8,0))</f>
        <v/>
      </c>
      <c r="J49" s="3" t="str">
        <f>IF(VLOOKUP([Field],Columns[],9,0)=0,"","-&gt;"&amp;VLOOKUP([Field],Columns[],9,0))</f>
        <v/>
      </c>
      <c r="K49" s="3" t="str">
        <f>"$table-&gt;"&amp;[Type]&amp;[Name]&amp;[Arg2]&amp;[Method1]&amp;[Method2]&amp;[Method3]&amp;[Method4]&amp;[Method5]&amp;";"</f>
        <v>$table-&gt;timestamps();</v>
      </c>
    </row>
    <row r="50" spans="1:11">
      <c r="A50" s="3" t="s">
        <v>213</v>
      </c>
      <c r="B50" s="3" t="s">
        <v>271</v>
      </c>
      <c r="C50" s="3" t="str">
        <f>VLOOKUP([Field],Columns[],2,0)&amp;"("</f>
        <v>foreign(</v>
      </c>
      <c r="D50" s="3" t="str">
        <f>IF(VLOOKUP([Field],Columns[],3,0)&lt;&gt;"","'"&amp;VLOOKUP([Field],Columns[],3,0)&amp;"'","")</f>
        <v>'author'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>-&gt;references('id')</v>
      </c>
      <c r="G50" s="3" t="str">
        <f>IF(VLOOKUP([Field],Columns[],6,0)=0,"","-&gt;"&amp;VLOOKUP([Field],Columns[],6,0))</f>
        <v>-&gt;on('visitors')</v>
      </c>
      <c r="H50" s="3" t="str">
        <f>IF(VLOOKUP([Field],Columns[],7,0)=0,"","-&gt;"&amp;VLOOKUP([Field],Columns[],7,0))</f>
        <v>-&gt;onUpdate('cascade')</v>
      </c>
      <c r="I50" s="3" t="str">
        <f>IF(VLOOKUP([Field],Columns[],8,0)=0,"","-&gt;"&amp;VLOOKUP([Field],Columns[],8,0))</f>
        <v>-&gt;onDelete('set null')</v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51" spans="1:11">
      <c r="A51" s="3" t="s">
        <v>215</v>
      </c>
      <c r="B51" s="3" t="s">
        <v>10</v>
      </c>
      <c r="C51" s="3" t="str">
        <f>VLOOKUP([Field],Columns[],2,0)&amp;"("</f>
        <v>increments(</v>
      </c>
      <c r="D51" s="3" t="str">
        <f>IF(VLOOKUP([Field],Columns[],3,0)&lt;&gt;"","'"&amp;VLOOKUP([Field],Columns[],3,0)&amp;"'","")</f>
        <v>'id'</v>
      </c>
      <c r="E51" s="6" t="str">
        <f>IF(VLOOKUP([Field],Columns[],4,0)&lt;&gt;0,", "&amp;VLOOKUP([Field],Columns[],4,0)&amp;")",")")</f>
        <v>)</v>
      </c>
      <c r="F51" s="3" t="str">
        <f>IF(VLOOKUP([Field],Columns[],5,0)=0,"","-&gt;"&amp;VLOOKUP([Field],Columns[],5,0))</f>
        <v/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$table-&gt;increments('id');</v>
      </c>
    </row>
    <row r="52" spans="1:11">
      <c r="A52" s="3" t="s">
        <v>215</v>
      </c>
      <c r="B52" s="3" t="s">
        <v>253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'visitor'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$table-&gt;unsignedInteger('visitor')-&gt;nullable()-&gt;index();</v>
      </c>
    </row>
    <row r="53" spans="1:11">
      <c r="A53" s="3" t="s">
        <v>215</v>
      </c>
      <c r="B53" s="3" t="s">
        <v>212</v>
      </c>
      <c r="C53" s="3" t="str">
        <f>VLOOKUP([Field],Columns[],2,0)&amp;"("</f>
        <v>unsignedInteger(</v>
      </c>
      <c r="D53" s="3" t="str">
        <f>IF(VLOOKUP([Field],Columns[],3,0)&lt;&gt;"","'"&amp;VLOOKUP([Field],Columns[],3,0)&amp;"'","")</f>
        <v>'wishlist'</v>
      </c>
      <c r="E53" s="6" t="str">
        <f>IF(VLOOKUP([Field],Columns[],4,0)&lt;&gt;0,", "&amp;VLOOKUP([Field],Columns[],4,0)&amp;")",")")</f>
        <v>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>-&gt;index()</v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$table-&gt;unsignedInteger('wishlist')-&gt;nullable()-&gt;index();</v>
      </c>
    </row>
    <row r="54" spans="1:11">
      <c r="A54" s="3" t="s">
        <v>215</v>
      </c>
      <c r="B54" s="3" t="s">
        <v>254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'viewed'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-&gt;default('No')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$table-&gt;enum('viewed', ['Yes','No'])-&gt;default('No')-&gt;index();</v>
      </c>
    </row>
    <row r="55" spans="1:11">
      <c r="A55" s="3" t="s">
        <v>215</v>
      </c>
      <c r="B55" s="3" t="s">
        <v>226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215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215</v>
      </c>
      <c r="B57" s="3" t="s">
        <v>269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'visitor'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-&gt;on('visitors')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-&gt;onDelete('set null')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58" spans="1:11">
      <c r="A58" s="3" t="s">
        <v>215</v>
      </c>
      <c r="B58" s="3" t="s">
        <v>272</v>
      </c>
      <c r="C58" s="3" t="str">
        <f>VLOOKUP([Field],Columns[],2,0)&amp;"("</f>
        <v>foreign(</v>
      </c>
      <c r="D58" s="3" t="str">
        <f>IF(VLOOKUP([Field],Columns[],3,0)&lt;&gt;"","'"&amp;VLOOKUP([Field],Columns[],3,0)&amp;"'","")</f>
        <v>'wishlist'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>-&gt;references('id')</v>
      </c>
      <c r="G58" s="3" t="str">
        <f>IF(VLOOKUP([Field],Columns[],6,0)=0,"","-&gt;"&amp;VLOOKUP([Field],Columns[],6,0))</f>
        <v>-&gt;on('wishlists')</v>
      </c>
      <c r="H58" s="3" t="str">
        <f>IF(VLOOKUP([Field],Columns[],7,0)=0,"","-&gt;"&amp;VLOOKUP([Field],Columns[],7,0))</f>
        <v>-&gt;onUpdate('cascade')</v>
      </c>
      <c r="I58" s="3" t="str">
        <f>IF(VLOOKUP([Field],Columns[],8,0)=0,"","-&gt;"&amp;VLOOKUP([Field],Columns[],8,0))</f>
        <v>-&gt;onDelete('cascade')</v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59" spans="1:11">
      <c r="A59" s="3" t="s">
        <v>217</v>
      </c>
      <c r="B59" s="3" t="s">
        <v>10</v>
      </c>
      <c r="C59" s="3" t="str">
        <f>VLOOKUP([Field],Columns[],2,0)&amp;"("</f>
        <v>increments(</v>
      </c>
      <c r="D59" s="3" t="str">
        <f>IF(VLOOKUP([Field],Columns[],3,0)&lt;&gt;"","'"&amp;VLOOKUP([Field],Columns[],3,0)&amp;"'","")</f>
        <v>'id'</v>
      </c>
      <c r="E59" s="6" t="str">
        <f>IF(VLOOKUP([Field],Columns[],4,0)&lt;&gt;0,", "&amp;VLOOKUP([Field],Columns[],4,0)&amp;")",")")</f>
        <v>)</v>
      </c>
      <c r="F59" s="3" t="str">
        <f>IF(VLOOKUP([Field],Columns[],5,0)=0,"","-&gt;"&amp;VLOOKUP([Field],Columns[],5,0))</f>
        <v/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$table-&gt;increments('id');</v>
      </c>
    </row>
    <row r="60" spans="1:11">
      <c r="A60" s="3" t="s">
        <v>217</v>
      </c>
      <c r="B60" s="3" t="s">
        <v>212</v>
      </c>
      <c r="C60" s="3" t="str">
        <f>VLOOKUP([Field],Columns[],2,0)&amp;"("</f>
        <v>unsignedInteger(</v>
      </c>
      <c r="D60" s="3" t="str">
        <f>IF(VLOOKUP([Field],Columns[],3,0)&lt;&gt;"","'"&amp;VLOOKUP([Field],Columns[],3,0)&amp;"'","")</f>
        <v>'wishlist'</v>
      </c>
      <c r="E60" s="6" t="str">
        <f>IF(VLOOKUP([Field],Columns[],4,0)&lt;&gt;0,", "&amp;VLOOKUP([Field],Columns[],4,0)&amp;")",")")</f>
        <v>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>-&gt;index()</v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$table-&gt;unsignedInteger('wishlist')-&gt;nullable()-&gt;index();</v>
      </c>
    </row>
    <row r="61" spans="1:11">
      <c r="A61" s="3" t="s">
        <v>217</v>
      </c>
      <c r="B61" s="3" t="s">
        <v>256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'note'</v>
      </c>
      <c r="E61" s="6" t="str">
        <f>IF(VLOOKUP([Field],Columns[],4,0)&lt;&gt;0,", "&amp;VLOOKUP([Field],Columns[],4,0)&amp;")",")")</f>
        <v>, 512)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$table-&gt;string('note', 512)-&gt;nullable();</v>
      </c>
    </row>
    <row r="62" spans="1:11">
      <c r="A62" s="3" t="s">
        <v>217</v>
      </c>
      <c r="B62" s="3" t="s">
        <v>276</v>
      </c>
      <c r="C62" s="3" t="str">
        <f>VLOOKUP([Field],Columns[],2,0)&amp;"("</f>
        <v>unsignedInteger(</v>
      </c>
      <c r="D62" s="3" t="str">
        <f>IF(VLOOKUP([Field],Columns[],3,0)&lt;&gt;"","'"&amp;VLOOKUP([Field],Columns[],3,0)&amp;"'","")</f>
        <v>'author'</v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>-&gt;nullable()</v>
      </c>
      <c r="G62" s="3" t="str">
        <f>IF(VLOOKUP([Field],Columns[],6,0)=0,"","-&gt;"&amp;VLOOKUP([Field],Columns[],6,0))</f>
        <v>-&gt;index()</v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$table-&gt;unsignedInteger('author')-&gt;nullable()-&gt;index();</v>
      </c>
    </row>
    <row r="63" spans="1:11">
      <c r="A63" s="3" t="s">
        <v>217</v>
      </c>
      <c r="B63" s="3" t="s">
        <v>226</v>
      </c>
      <c r="C63" s="3" t="str">
        <f>VLOOKUP([Field],Columns[],2,0)&amp;"("</f>
        <v>enum(</v>
      </c>
      <c r="D63" s="3" t="str">
        <f>IF(VLOOKUP([Field],Columns[],3,0)&lt;&gt;"","'"&amp;VLOOKUP([Field],Columns[],3,0)&amp;"'","")</f>
        <v>'status'</v>
      </c>
      <c r="E63" s="6" t="str">
        <f>IF(VLOOKUP([Field],Columns[],4,0)&lt;&gt;0,", "&amp;VLOOKUP([Field],Columns[],4,0)&amp;")",")")</f>
        <v>, ['Active','Inactive'])</v>
      </c>
      <c r="F63" s="3" t="str">
        <f>IF(VLOOKUP([Field],Columns[],5,0)=0,"","-&gt;"&amp;VLOOKUP([Field],Columns[],5,0))</f>
        <v>-&gt;default('Active')</v>
      </c>
      <c r="G63" s="3" t="str">
        <f>IF(VLOOKUP([Field],Columns[],6,0)=0,"","-&gt;"&amp;VLOOKUP([Field],Columns[],6,0))</f>
        <v>-&gt;index()</v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4" spans="1:11">
      <c r="A64" s="3" t="s">
        <v>217</v>
      </c>
      <c r="B64" s="3" t="s">
        <v>12</v>
      </c>
      <c r="C64" s="3" t="str">
        <f>VLOOKUP([Field],Columns[],2,0)&amp;"("</f>
        <v>timestamps(</v>
      </c>
      <c r="D64" s="3" t="str">
        <f>IF(VLOOKUP([Field],Columns[],3,0)&lt;&gt;"","'"&amp;VLOOKUP([Field],Columns[],3,0)&amp;"'","")</f>
        <v/>
      </c>
      <c r="E64" s="6" t="str">
        <f>IF(VLOOKUP([Field],Columns[],4,0)&lt;&gt;0,", "&amp;VLOOKUP([Field],Columns[],4,0)&amp;")",")")</f>
        <v>)</v>
      </c>
      <c r="F64" s="3" t="str">
        <f>IF(VLOOKUP([Field],Columns[],5,0)=0,"","-&gt;"&amp;VLOOKUP([Field],Columns[],5,0))</f>
        <v/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$table-&gt;timestamps();</v>
      </c>
    </row>
    <row r="65" spans="1:11">
      <c r="A65" s="3" t="s">
        <v>217</v>
      </c>
      <c r="B65" s="3" t="s">
        <v>272</v>
      </c>
      <c r="C65" s="3" t="str">
        <f>VLOOKUP([Field],Columns[],2,0)&amp;"("</f>
        <v>foreign(</v>
      </c>
      <c r="D65" s="3" t="str">
        <f>IF(VLOOKUP([Field],Columns[],3,0)&lt;&gt;"","'"&amp;VLOOKUP([Field],Columns[],3,0)&amp;"'","")</f>
        <v>'wishlist'</v>
      </c>
      <c r="E65" s="6" t="str">
        <f>IF(VLOOKUP([Field],Columns[],4,0)&lt;&gt;0,", "&amp;VLOOKUP([Field],Columns[],4,0)&amp;")",")")</f>
        <v>)</v>
      </c>
      <c r="F65" s="3" t="str">
        <f>IF(VLOOKUP([Field],Columns[],5,0)=0,"","-&gt;"&amp;VLOOKUP([Field],Columns[],5,0))</f>
        <v>-&gt;references('id')</v>
      </c>
      <c r="G65" s="3" t="str">
        <f>IF(VLOOKUP([Field],Columns[],6,0)=0,"","-&gt;"&amp;VLOOKUP([Field],Columns[],6,0))</f>
        <v>-&gt;on('wishlists')</v>
      </c>
      <c r="H65" s="3" t="str">
        <f>IF(VLOOKUP([Field],Columns[],7,0)=0,"","-&gt;"&amp;VLOOKUP([Field],Columns[],7,0))</f>
        <v>-&gt;onUpdate('cascade')</v>
      </c>
      <c r="I65" s="3" t="str">
        <f>IF(VLOOKUP([Field],Columns[],8,0)=0,"","-&gt;"&amp;VLOOKUP([Field],Columns[],8,0))</f>
        <v>-&gt;onDelete('cascade')</v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66" spans="1:11">
      <c r="A66" s="3" t="s">
        <v>217</v>
      </c>
      <c r="B66" s="3" t="s">
        <v>271</v>
      </c>
      <c r="C66" s="3" t="str">
        <f>VLOOKUP([Field],Columns[],2,0)&amp;"("</f>
        <v>foreign(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-&gt;references('id')</v>
      </c>
      <c r="G66" s="3" t="str">
        <f>IF(VLOOKUP([Field],Columns[],6,0)=0,"","-&gt;"&amp;VLOOKUP([Field],Columns[],6,0))</f>
        <v>-&gt;on('visitors')</v>
      </c>
      <c r="H66" s="3" t="str">
        <f>IF(VLOOKUP([Field],Columns[],7,0)=0,"","-&gt;"&amp;VLOOKUP([Field],Columns[],7,0))</f>
        <v>-&gt;onUpdate('cascade')</v>
      </c>
      <c r="I66" s="3" t="str">
        <f>IF(VLOOKUP([Field],Columns[],8,0)=0,"","-&gt;"&amp;VLOOKUP([Field],Columns[],8,0))</f>
        <v>-&gt;onDelete('set null')</v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67" spans="1:11">
      <c r="A67" s="3" t="s">
        <v>214</v>
      </c>
      <c r="B67" s="3" t="s">
        <v>10</v>
      </c>
      <c r="C67" s="3" t="str">
        <f>VLOOKUP([Field],Columns[],2,0)&amp;"("</f>
        <v>increments(</v>
      </c>
      <c r="D67" s="3" t="str">
        <f>IF(VLOOKUP([Field],Columns[],3,0)&lt;&gt;"","'"&amp;VLOOKUP([Field],Columns[],3,0)&amp;"'","")</f>
        <v>'id'</v>
      </c>
      <c r="E67" s="6" t="str">
        <f>IF(VLOOKUP([Field],Columns[],4,0)&lt;&gt;0,", "&amp;VLOOKUP([Field],Columns[],4,0)&amp;")",")")</f>
        <v>)</v>
      </c>
      <c r="F67" s="3" t="str">
        <f>IF(VLOOKUP([Field],Columns[],5,0)=0,"","-&gt;"&amp;VLOOKUP([Field],Columns[],5,0))</f>
        <v/>
      </c>
      <c r="G67" s="3" t="str">
        <f>IF(VLOOKUP([Field],Columns[],6,0)=0,"","-&gt;"&amp;VLOOKUP([Field],Columns[],6,0))</f>
        <v/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$table-&gt;increments('id');</v>
      </c>
    </row>
    <row r="68" spans="1:11">
      <c r="A68" s="3" t="s">
        <v>214</v>
      </c>
      <c r="B68" s="3" t="s">
        <v>212</v>
      </c>
      <c r="C68" s="3" t="str">
        <f>VLOOKUP([Field],Columns[],2,0)&amp;"("</f>
        <v>unsignedInteger(</v>
      </c>
      <c r="D68" s="3" t="str">
        <f>IF(VLOOKUP([Field],Columns[],3,0)&lt;&gt;"","'"&amp;VLOOKUP([Field],Columns[],3,0)&amp;"'","")</f>
        <v>'wishlist'</v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>-&gt;nullable()</v>
      </c>
      <c r="G68" s="3" t="str">
        <f>IF(VLOOKUP([Field],Columns[],6,0)=0,"","-&gt;"&amp;VLOOKUP([Field],Columns[],6,0))</f>
        <v>-&gt;index()</v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$table-&gt;unsignedInteger('wishlist')-&gt;nullable()-&gt;index();</v>
      </c>
    </row>
    <row r="69" spans="1:11">
      <c r="A69" s="3" t="s">
        <v>214</v>
      </c>
      <c r="B69" s="3" t="s">
        <v>242</v>
      </c>
      <c r="C69" s="3" t="str">
        <f>VLOOKUP([Field],Columns[],2,0)&amp;"("</f>
        <v>unsignedInteger(</v>
      </c>
      <c r="D69" s="3" t="str">
        <f>IF(VLOOKUP([Field],Columns[],3,0)&lt;&gt;"","'"&amp;VLOOKUP([Field],Columns[],3,0)&amp;"'","")</f>
        <v>'product'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-&gt;nullable()</v>
      </c>
      <c r="G69" s="3" t="str">
        <f>IF(VLOOKUP([Field],Columns[],6,0)=0,"","-&gt;"&amp;VLOOKUP([Field],Columns[],6,0))</f>
        <v>-&gt;index()</v>
      </c>
      <c r="H69" s="3" t="str">
        <f>IF(VLOOKUP([Field],Columns[],7,0)=0,"","-&gt;"&amp;VLOOKUP([Field],Columns[],7,0))</f>
        <v/>
      </c>
      <c r="I69" s="3" t="str">
        <f>IF(VLOOKUP([Field],Columns[],8,0)=0,"","-&gt;"&amp;VLOOKUP([Field],Columns[],8,0))</f>
        <v/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$table-&gt;unsignedInteger('product')-&gt;nullable()-&gt;index();</v>
      </c>
    </row>
    <row r="70" spans="1:11">
      <c r="A70" s="3" t="s">
        <v>214</v>
      </c>
      <c r="B70" s="3" t="s">
        <v>248</v>
      </c>
      <c r="C70" s="3" t="str">
        <f>VLOOKUP([Field],Columns[],2,0)&amp;"("</f>
        <v>unsignedInteger(</v>
      </c>
      <c r="D70" s="3" t="str">
        <f>IF(VLOOKUP([Field],Columns[],3,0)&lt;&gt;"","'"&amp;VLOOKUP([Field],Columns[],3,0)&amp;"'","")</f>
        <v>'added_by'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>-&gt;nullable()</v>
      </c>
      <c r="G70" s="3" t="str">
        <f>IF(VLOOKUP([Field],Columns[],6,0)=0,"","-&gt;"&amp;VLOOKUP([Field],Columns[],6,0))</f>
        <v>-&gt;index()</v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$table-&gt;unsignedInteger('added_by')-&gt;nullable()-&gt;index();</v>
      </c>
    </row>
    <row r="71" spans="1:11">
      <c r="A71" s="3" t="s">
        <v>214</v>
      </c>
      <c r="B71" s="3" t="s">
        <v>249</v>
      </c>
      <c r="C71" s="3" t="str">
        <f>VLOOKUP([Field],Columns[],2,0)&amp;"("</f>
        <v>timestamp(</v>
      </c>
      <c r="D71" s="3" t="str">
        <f>IF(VLOOKUP([Field],Columns[],3,0)&lt;&gt;"","'"&amp;VLOOKUP([Field],Columns[],3,0)&amp;"'","")</f>
        <v>'added_on'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-&gt;default(DB::raw('CURRENT_TIMESTAMP'))</v>
      </c>
      <c r="G71" s="3" t="str">
        <f>IF(VLOOKUP([Field],Columns[],6,0)=0,"","-&gt;"&amp;VLOOKUP([Field],Columns[],6,0))</f>
        <v/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72" spans="1:11">
      <c r="A72" s="3" t="s">
        <v>214</v>
      </c>
      <c r="B72" s="3" t="s">
        <v>250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'removed_by'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$table-&gt;unsignedInteger('removed_by')-&gt;nullable()-&gt;index();</v>
      </c>
    </row>
    <row r="73" spans="1:11">
      <c r="A73" s="3" t="s">
        <v>214</v>
      </c>
      <c r="B73" s="3" t="s">
        <v>251</v>
      </c>
      <c r="C73" s="3" t="str">
        <f>VLOOKUP([Field],Columns[],2,0)&amp;"("</f>
        <v>timestamp(</v>
      </c>
      <c r="D73" s="3" t="str">
        <f>IF(VLOOKUP([Field],Columns[],3,0)&lt;&gt;"","'"&amp;VLOOKUP([Field],Columns[],3,0)&amp;"'","")</f>
        <v>'removed_on'</v>
      </c>
      <c r="E73" s="6" t="str">
        <f>IF(VLOOKUP([Field],Columns[],4,0)&lt;&gt;0,", "&amp;VLOOKUP([Field],Columns[],4,0)&amp;")",")")</f>
        <v>)</v>
      </c>
      <c r="F73" s="3" t="str">
        <f>IF(VLOOKUP([Field],Columns[],5,0)=0,"","-&gt;"&amp;VLOOKUP([Field],Columns[],5,0))</f>
        <v>-&gt;default(DB::raw('CURRENT_TIMESTAMP ON UPDATE CURRENT_TIMESTAMP'))</v>
      </c>
      <c r="G73" s="3" t="str">
        <f>IF(VLOOKUP([Field],Columns[],6,0)=0,"","-&gt;"&amp;VLOOKUP([Field],Columns[],6,0))</f>
        <v/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74" spans="1:11">
      <c r="A74" s="3" t="s">
        <v>214</v>
      </c>
      <c r="B74" s="3" t="s">
        <v>252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'product_status'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75" spans="1:11">
      <c r="A75" s="3" t="s">
        <v>214</v>
      </c>
      <c r="B75" s="3" t="s">
        <v>226</v>
      </c>
      <c r="C75" s="3" t="str">
        <f>VLOOKUP([Field],Columns[],2,0)&amp;"("</f>
        <v>enum(</v>
      </c>
      <c r="D75" s="3" t="str">
        <f>IF(VLOOKUP([Field],Columns[],3,0)&lt;&gt;"","'"&amp;VLOOKUP([Field],Columns[],3,0)&amp;"'","")</f>
        <v>'status'</v>
      </c>
      <c r="E75" s="6" t="str">
        <f>IF(VLOOKUP([Field],Columns[],4,0)&lt;&gt;0,", "&amp;VLOOKUP([Field],Columns[],4,0)&amp;")",")")</f>
        <v>, ['Active','Inactive'])</v>
      </c>
      <c r="F75" s="3" t="str">
        <f>IF(VLOOKUP([Field],Columns[],5,0)=0,"","-&gt;"&amp;VLOOKUP([Field],Columns[],5,0))</f>
        <v>-&gt;default('Active')</v>
      </c>
      <c r="G75" s="3" t="str">
        <f>IF(VLOOKUP([Field],Columns[],6,0)=0,"","-&gt;"&amp;VLOOKUP([Field],Columns[],6,0))</f>
        <v>-&gt;index()</v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>
      <c r="A76" s="3" t="s">
        <v>214</v>
      </c>
      <c r="B76" s="3" t="s">
        <v>12</v>
      </c>
      <c r="C76" s="3" t="str">
        <f>VLOOKUP([Field],Columns[],2,0)&amp;"("</f>
        <v>timestamps(</v>
      </c>
      <c r="D76" s="3" t="str">
        <f>IF(VLOOKUP([Field],Columns[],3,0)&lt;&gt;"","'"&amp;VLOOKUP([Field],Columns[],3,0)&amp;"'","")</f>
        <v/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/>
      </c>
      <c r="G76" s="3" t="str">
        <f>IF(VLOOKUP([Field],Columns[],6,0)=0,"","-&gt;"&amp;VLOOKUP([Field],Columns[],6,0))</f>
        <v/>
      </c>
      <c r="H76" s="3" t="str">
        <f>IF(VLOOKUP([Field],Columns[],7,0)=0,"","-&gt;"&amp;VLOOKUP([Field],Columns[],7,0))</f>
        <v/>
      </c>
      <c r="I76" s="3" t="str">
        <f>IF(VLOOKUP([Field],Columns[],8,0)=0,"","-&gt;"&amp;VLOOKUP([Field],Columns[],8,0))</f>
        <v/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$table-&gt;timestamps();</v>
      </c>
    </row>
    <row r="77" spans="1:11">
      <c r="A77" s="3" t="s">
        <v>214</v>
      </c>
      <c r="B77" s="3" t="s">
        <v>272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267</v>
      </c>
      <c r="C78" s="3" t="str">
        <f>VLOOKUP([Field],Columns[],2,0)&amp;"("</f>
        <v>foreign(</v>
      </c>
      <c r="D78" s="3" t="str">
        <f>IF(VLOOKUP([Field],Columns[],3,0)&lt;&gt;"","'"&amp;VLOOKUP([Field],Columns[],3,0)&amp;"'","")</f>
        <v>'product'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>-&gt;references('id')</v>
      </c>
      <c r="G78" s="3" t="str">
        <f>IF(VLOOKUP([Field],Columns[],6,0)=0,"","-&gt;"&amp;VLOOKUP([Field],Columns[],6,0))</f>
        <v>-&gt;on('products')</v>
      </c>
      <c r="H78" s="3" t="str">
        <f>IF(VLOOKUP([Field],Columns[],7,0)=0,"","-&gt;"&amp;VLOOKUP([Field],Columns[],7,0))</f>
        <v>-&gt;onUpdate('cascade')</v>
      </c>
      <c r="I78" s="3" t="str">
        <f>IF(VLOOKUP([Field],Columns[],8,0)=0,"","-&gt;"&amp;VLOOKUP([Field],Columns[],8,0))</f>
        <v>-&gt;onDelete('cascade')</v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79" spans="1:11">
      <c r="A79" s="3" t="s">
        <v>214</v>
      </c>
      <c r="B79" s="3" t="s">
        <v>277</v>
      </c>
      <c r="C79" s="3" t="str">
        <f>VLOOKUP([Field],Columns[],2,0)&amp;"("</f>
        <v>foreign(</v>
      </c>
      <c r="D79" s="3" t="str">
        <f>IF(VLOOKUP([Field],Columns[],3,0)&lt;&gt;"","'"&amp;VLOOKUP([Field],Columns[],3,0)&amp;"'","")</f>
        <v>'added_by'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-&gt;references('id')</v>
      </c>
      <c r="G79" s="3" t="str">
        <f>IF(VLOOKUP([Field],Columns[],6,0)=0,"","-&gt;"&amp;VLOOKUP([Field],Columns[],6,0))</f>
        <v>-&gt;on('visitors')</v>
      </c>
      <c r="H79" s="3" t="str">
        <f>IF(VLOOKUP([Field],Columns[],7,0)=0,"","-&gt;"&amp;VLOOKUP([Field],Columns[],7,0))</f>
        <v>-&gt;onUpdate('cascade')</v>
      </c>
      <c r="I79" s="3" t="str">
        <f>IF(VLOOKUP([Field],Columns[],8,0)=0,"","-&gt;"&amp;VLOOKUP([Field],Columns[],8,0))</f>
        <v>-&gt;onDelete('set null')</v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80" spans="1:11">
      <c r="A80" s="3" t="s">
        <v>214</v>
      </c>
      <c r="B80" s="3" t="s">
        <v>278</v>
      </c>
      <c r="C80" s="3" t="str">
        <f>VLOOKUP([Field],Columns[],2,0)&amp;"("</f>
        <v>foreign(</v>
      </c>
      <c r="D80" s="3" t="str">
        <f>IF(VLOOKUP([Field],Columns[],3,0)&lt;&gt;"","'"&amp;VLOOKUP([Field],Columns[],3,0)&amp;"'","")</f>
        <v>'removed_by'</v>
      </c>
      <c r="E80" s="6" t="str">
        <f>IF(VLOOKUP([Field],Columns[],4,0)&lt;&gt;0,", "&amp;VLOOKUP([Field],Columns[],4,0)&amp;")",")")</f>
        <v>)</v>
      </c>
      <c r="F80" s="3" t="str">
        <f>IF(VLOOKUP([Field],Columns[],5,0)=0,"","-&gt;"&amp;VLOOKUP([Field],Columns[],5,0))</f>
        <v>-&gt;references('id')</v>
      </c>
      <c r="G80" s="3" t="str">
        <f>IF(VLOOKUP([Field],Columns[],6,0)=0,"","-&gt;"&amp;VLOOKUP([Field],Columns[],6,0))</f>
        <v>-&gt;on('visitors')</v>
      </c>
      <c r="H80" s="3" t="str">
        <f>IF(VLOOKUP([Field],Columns[],7,0)=0,"","-&gt;"&amp;VLOOKUP([Field],Columns[],7,0))</f>
        <v>-&gt;onUpdate('cascade')</v>
      </c>
      <c r="I80" s="3" t="str">
        <f>IF(VLOOKUP([Field],Columns[],8,0)=0,"","-&gt;"&amp;VLOOKUP([Field],Columns[],8,0))</f>
        <v>-&gt;onDelete('set null')</v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81" spans="1:11">
      <c r="A81" s="3" t="s">
        <v>218</v>
      </c>
      <c r="B81" s="3" t="s">
        <v>10</v>
      </c>
      <c r="C81" s="3" t="str">
        <f>VLOOKUP([Field],Columns[],2,0)&amp;"("</f>
        <v>increments(</v>
      </c>
      <c r="D81" s="3" t="str">
        <f>IF(VLOOKUP([Field],Columns[],3,0)&lt;&gt;"","'"&amp;VLOOKUP([Field],Columns[],3,0)&amp;"'","")</f>
        <v>'id'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/>
      </c>
      <c r="G81" s="3" t="str">
        <f>IF(VLOOKUP([Field],Columns[],6,0)=0,"","-&gt;"&amp;VLOOKUP([Field],Columns[],6,0))</f>
        <v/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$table-&gt;increments('id');</v>
      </c>
    </row>
    <row r="82" spans="1:11">
      <c r="A82" s="3" t="s">
        <v>218</v>
      </c>
      <c r="B82" s="3" t="s">
        <v>257</v>
      </c>
      <c r="C82" s="3" t="str">
        <f>VLOOKUP([Field],Columns[],2,0)&amp;"("</f>
        <v>unsignedInteger(</v>
      </c>
      <c r="D82" s="3" t="str">
        <f>IF(VLOOKUP([Field],Columns[],3,0)&lt;&gt;"","'"&amp;VLOOKUP([Field],Columns[],3,0)&amp;"'","")</f>
        <v>'wishlist_product'</v>
      </c>
      <c r="E82" s="6" t="str">
        <f>IF(VLOOKUP([Field],Columns[],4,0)&lt;&gt;0,", "&amp;VLOOKUP([Field],Columns[],4,0)&amp;")",")")</f>
        <v>)</v>
      </c>
      <c r="F82" s="3" t="str">
        <f>IF(VLOOKUP([Field],Columns[],5,0)=0,"","-&gt;"&amp;VLOOKUP([Field],Columns[],5,0))</f>
        <v>-&gt;nullable()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83" spans="1:11">
      <c r="A83" s="3" t="s">
        <v>218</v>
      </c>
      <c r="B83" s="3" t="s">
        <v>256</v>
      </c>
      <c r="C83" s="3" t="str">
        <f>VLOOKUP([Field],Columns[],2,0)&amp;"("</f>
        <v>string(</v>
      </c>
      <c r="D83" s="3" t="str">
        <f>IF(VLOOKUP([Field],Columns[],3,0)&lt;&gt;"","'"&amp;VLOOKUP([Field],Columns[],3,0)&amp;"'","")</f>
        <v>'note'</v>
      </c>
      <c r="E83" s="6" t="str">
        <f>IF(VLOOKUP([Field],Columns[],4,0)&lt;&gt;0,", "&amp;VLOOKUP([Field],Columns[],4,0)&amp;")",")")</f>
        <v>, 512)</v>
      </c>
      <c r="F83" s="3" t="str">
        <f>IF(VLOOKUP([Field],Columns[],5,0)=0,"","-&gt;"&amp;VLOOKUP([Field],Columns[],5,0))</f>
        <v>-&gt;nullable()</v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$table-&gt;string('note', 512)-&gt;nullable();</v>
      </c>
    </row>
    <row r="84" spans="1:11">
      <c r="A84" s="3" t="s">
        <v>218</v>
      </c>
      <c r="B84" s="3" t="s">
        <v>276</v>
      </c>
      <c r="C84" s="3" t="str">
        <f>VLOOKUP([Field],Columns[],2,0)&amp;"("</f>
        <v>unsignedInteger(</v>
      </c>
      <c r="D84" s="3" t="str">
        <f>IF(VLOOKUP([Field],Columns[],3,0)&lt;&gt;"","'"&amp;VLOOKUP([Field],Columns[],3,0)&amp;"'","")</f>
        <v>'author'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-&gt;nullable()</v>
      </c>
      <c r="G84" s="3" t="str">
        <f>IF(VLOOKUP([Field],Columns[],6,0)=0,"","-&gt;"&amp;VLOOKUP([Field],Columns[],6,0))</f>
        <v>-&gt;index()</v>
      </c>
      <c r="H84" s="3" t="str">
        <f>IF(VLOOKUP([Field],Columns[],7,0)=0,"","-&gt;"&amp;VLOOKUP([Field],Columns[],7,0))</f>
        <v/>
      </c>
      <c r="I84" s="3" t="str">
        <f>IF(VLOOKUP([Field],Columns[],8,0)=0,"","-&gt;"&amp;VLOOKUP([Field],Columns[],8,0))</f>
        <v/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$table-&gt;unsignedInteger('author')-&gt;nullable()-&gt;index();</v>
      </c>
    </row>
    <row r="85" spans="1:11">
      <c r="A85" s="3" t="s">
        <v>218</v>
      </c>
      <c r="B85" s="3" t="s">
        <v>226</v>
      </c>
      <c r="C85" s="3" t="str">
        <f>VLOOKUP([Field],Columns[],2,0)&amp;"("</f>
        <v>enum(</v>
      </c>
      <c r="D85" s="3" t="str">
        <f>IF(VLOOKUP([Field],Columns[],3,0)&lt;&gt;"","'"&amp;VLOOKUP([Field],Columns[],3,0)&amp;"'","")</f>
        <v>'status'</v>
      </c>
      <c r="E85" s="6" t="str">
        <f>IF(VLOOKUP([Field],Columns[],4,0)&lt;&gt;0,", "&amp;VLOOKUP([Field],Columns[],4,0)&amp;")",")")</f>
        <v>, ['Active','Inactive'])</v>
      </c>
      <c r="F85" s="3" t="str">
        <f>IF(VLOOKUP([Field],Columns[],5,0)=0,"","-&gt;"&amp;VLOOKUP([Field],Columns[],5,0))</f>
        <v>-&gt;default('Active')</v>
      </c>
      <c r="G85" s="3" t="str">
        <f>IF(VLOOKUP([Field],Columns[],6,0)=0,"","-&gt;"&amp;VLOOKUP([Field],Columns[],6,0))</f>
        <v>-&gt;index()</v>
      </c>
      <c r="H85" s="3" t="str">
        <f>IF(VLOOKUP([Field],Columns[],7,0)=0,"","-&gt;"&amp;VLOOKUP([Field],Columns[],7,0))</f>
        <v/>
      </c>
      <c r="I85" s="3" t="str">
        <f>IF(VLOOKUP([Field],Columns[],8,0)=0,"","-&gt;"&amp;VLOOKUP([Field],Columns[],8,0))</f>
        <v/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6" spans="1:11">
      <c r="A86" s="3" t="s">
        <v>218</v>
      </c>
      <c r="B86" s="3" t="s">
        <v>12</v>
      </c>
      <c r="C86" s="3" t="str">
        <f>VLOOKUP([Field],Columns[],2,0)&amp;"("</f>
        <v>timestamps(</v>
      </c>
      <c r="D86" s="3" t="str">
        <f>IF(VLOOKUP([Field],Columns[],3,0)&lt;&gt;"","'"&amp;VLOOKUP([Field],Columns[],3,0)&amp;"'","")</f>
        <v/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$table-&gt;timestamps();</v>
      </c>
    </row>
    <row r="87" spans="1:11">
      <c r="A87" s="3" t="s">
        <v>218</v>
      </c>
      <c r="B87" s="3" t="s">
        <v>274</v>
      </c>
      <c r="C87" s="3" t="str">
        <f>VLOOKUP([Field],Columns[],2,0)&amp;"("</f>
        <v>foreign(</v>
      </c>
      <c r="D87" s="3" t="str">
        <f>IF(VLOOKUP([Field],Columns[],3,0)&lt;&gt;"","'"&amp;VLOOKUP([Field],Columns[],3,0)&amp;"'","")</f>
        <v>'wishlist_product'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-&gt;references('id')</v>
      </c>
      <c r="G87" s="3" t="str">
        <f>IF(VLOOKUP([Field],Columns[],6,0)=0,"","-&gt;"&amp;VLOOKUP([Field],Columns[],6,0))</f>
        <v>-&gt;on('wishlist_products')</v>
      </c>
      <c r="H87" s="3" t="str">
        <f>IF(VLOOKUP([Field],Columns[],7,0)=0,"","-&gt;"&amp;VLOOKUP([Field],Columns[],7,0))</f>
        <v>-&gt;onUpdate('cascade')</v>
      </c>
      <c r="I87" s="3" t="str">
        <f>IF(VLOOKUP([Field],Columns[],8,0)=0,"","-&gt;"&amp;VLOOKUP([Field],Columns[],8,0))</f>
        <v>-&gt;onDelete('cascade')</v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88" spans="1:11">
      <c r="A88" s="3" t="s">
        <v>218</v>
      </c>
      <c r="B88" s="3" t="s">
        <v>271</v>
      </c>
      <c r="C88" s="3" t="str">
        <f>VLOOKUP([Field],Columns[],2,0)&amp;"("</f>
        <v>foreign(</v>
      </c>
      <c r="D88" s="3" t="str">
        <f>IF(VLOOKUP([Field],Columns[],3,0)&lt;&gt;"","'"&amp;VLOOKUP([Field],Columns[],3,0)&amp;"'","")</f>
        <v>'author'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-&gt;references('id')</v>
      </c>
      <c r="G88" s="3" t="str">
        <f>IF(VLOOKUP([Field],Columns[],6,0)=0,"","-&gt;"&amp;VLOOKUP([Field],Columns[],6,0))</f>
        <v>-&gt;on('visitors')</v>
      </c>
      <c r="H88" s="3" t="str">
        <f>IF(VLOOKUP([Field],Columns[],7,0)=0,"","-&gt;"&amp;VLOOKUP([Field],Columns[],7,0))</f>
        <v>-&gt;onUpdate('cascade')</v>
      </c>
      <c r="I88" s="3" t="str">
        <f>IF(VLOOKUP([Field],Columns[],8,0)=0,"","-&gt;"&amp;VLOOKUP([Field],Columns[],8,0))</f>
        <v>-&gt;onDelete('set null')</v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9" spans="1:11">
      <c r="A89" s="3" t="s">
        <v>216</v>
      </c>
      <c r="B89" s="3" t="s">
        <v>10</v>
      </c>
      <c r="C89" s="3" t="str">
        <f>VLOOKUP([Field],Columns[],2,0)&amp;"("</f>
        <v>increments(</v>
      </c>
      <c r="D89" s="3" t="str">
        <f>IF(VLOOKUP([Field],Columns[],3,0)&lt;&gt;"","'"&amp;VLOOKUP([Field],Columns[],3,0)&amp;"'","")</f>
        <v>'id'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/>
      </c>
      <c r="G89" s="3" t="str">
        <f>IF(VLOOKUP([Field],Columns[],6,0)=0,"","-&gt;"&amp;VLOOKUP([Field],Columns[],6,0))</f>
        <v/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$table-&gt;increments('id');</v>
      </c>
    </row>
    <row r="90" spans="1:11">
      <c r="A90" s="3" t="s">
        <v>216</v>
      </c>
      <c r="B90" s="3" t="s">
        <v>212</v>
      </c>
      <c r="C90" s="3" t="str">
        <f>VLOOKUP([Field],Columns[],2,0)&amp;"("</f>
        <v>unsignedInteger(</v>
      </c>
      <c r="D90" s="3" t="str">
        <f>IF(VLOOKUP([Field],Columns[],3,0)&lt;&gt;"","'"&amp;VLOOKUP([Field],Columns[],3,0)&amp;"'","")</f>
        <v>'wishlist'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-&gt;nullable()</v>
      </c>
      <c r="G90" s="3" t="str">
        <f>IF(VLOOKUP([Field],Columns[],6,0)=0,"","-&gt;"&amp;VLOOKUP([Field],Columns[],6,0))</f>
        <v>-&gt;index()</v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$table-&gt;unsignedInteger('wishlist')-&gt;nullable()-&gt;index();</v>
      </c>
    </row>
    <row r="91" spans="1:11">
      <c r="A91" s="3" t="s">
        <v>216</v>
      </c>
      <c r="B91" s="3" t="s">
        <v>226</v>
      </c>
      <c r="C91" s="3" t="str">
        <f>VLOOKUP([Field],Columns[],2,0)&amp;"("</f>
        <v>enum(</v>
      </c>
      <c r="D91" s="3" t="str">
        <f>IF(VLOOKUP([Field],Columns[],3,0)&lt;&gt;"","'"&amp;VLOOKUP([Field],Columns[],3,0)&amp;"'","")</f>
        <v>'status'</v>
      </c>
      <c r="E91" s="6" t="str">
        <f>IF(VLOOKUP([Field],Columns[],4,0)&lt;&gt;0,", "&amp;VLOOKUP([Field],Columns[],4,0)&amp;")",")")</f>
        <v>, ['Active','Inactive'])</v>
      </c>
      <c r="F91" s="3" t="str">
        <f>IF(VLOOKUP([Field],Columns[],5,0)=0,"","-&gt;"&amp;VLOOKUP([Field],Columns[],5,0))</f>
        <v>-&gt;default('Active')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2" spans="1:11">
      <c r="A92" s="3" t="s">
        <v>216</v>
      </c>
      <c r="B92" s="3" t="s">
        <v>254</v>
      </c>
      <c r="C92" s="3" t="str">
        <f>VLOOKUP([Field],Columns[],2,0)&amp;"("</f>
        <v>enum(</v>
      </c>
      <c r="D92" s="3" t="str">
        <f>IF(VLOOKUP([Field],Columns[],3,0)&lt;&gt;"","'"&amp;VLOOKUP([Field],Columns[],3,0)&amp;"'","")</f>
        <v>'viewed'</v>
      </c>
      <c r="E92" s="6" t="str">
        <f>IF(VLOOKUP([Field],Columns[],4,0)&lt;&gt;0,", "&amp;VLOOKUP([Field],Columns[],4,0)&amp;")",")")</f>
        <v>, ['Yes','No'])</v>
      </c>
      <c r="F92" s="3" t="str">
        <f>IF(VLOOKUP([Field],Columns[],5,0)=0,"","-&gt;"&amp;VLOOKUP([Field],Columns[],5,0))</f>
        <v>-&gt;default('No')</v>
      </c>
      <c r="G92" s="3" t="str">
        <f>IF(VLOOKUP([Field],Columns[],6,0)=0,"","-&gt;"&amp;VLOOKUP([Field],Columns[],6,0))</f>
        <v>-&gt;index()</v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$table-&gt;enum('viewed', ['Yes','No'])-&gt;default('No')-&gt;index();</v>
      </c>
    </row>
    <row r="93" spans="1:11">
      <c r="A93" s="3" t="s">
        <v>216</v>
      </c>
      <c r="B93" s="3" t="s">
        <v>12</v>
      </c>
      <c r="C93" s="3" t="str">
        <f>VLOOKUP([Field],Columns[],2,0)&amp;"("</f>
        <v>timestamps(</v>
      </c>
      <c r="D93" s="3" t="str">
        <f>IF(VLOOKUP([Field],Columns[],3,0)&lt;&gt;"","'"&amp;VLOOKUP([Field],Columns[],3,0)&amp;"'","")</f>
        <v/>
      </c>
      <c r="E93" s="6" t="str">
        <f>IF(VLOOKUP([Field],Columns[],4,0)&lt;&gt;0,", "&amp;VLOOKUP([Field],Columns[],4,0)&amp;")",")")</f>
        <v>)</v>
      </c>
      <c r="F93" s="3" t="str">
        <f>IF(VLOOKUP([Field],Columns[],5,0)=0,"","-&gt;"&amp;VLOOKUP([Field],Columns[],5,0))</f>
        <v/>
      </c>
      <c r="G93" s="3" t="str">
        <f>IF(VLOOKUP([Field],Columns[],6,0)=0,"","-&gt;"&amp;VLOOKUP([Field],Columns[],6,0))</f>
        <v/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$table-&gt;timestamps();</v>
      </c>
    </row>
    <row r="94" spans="1:11">
      <c r="A94" s="3" t="s">
        <v>216</v>
      </c>
      <c r="B94" s="3" t="s">
        <v>272</v>
      </c>
      <c r="C94" s="3" t="str">
        <f>VLOOKUP([Field],Columns[],2,0)&amp;"("</f>
        <v>foreign(</v>
      </c>
      <c r="D94" s="3" t="str">
        <f>IF(VLOOKUP([Field],Columns[],3,0)&lt;&gt;"","'"&amp;VLOOKUP([Field],Columns[],3,0)&amp;"'","")</f>
        <v>'wishlist'</v>
      </c>
      <c r="E94" s="6" t="str">
        <f>IF(VLOOKUP([Field],Columns[],4,0)&lt;&gt;0,", "&amp;VLOOKUP([Field],Columns[],4,0)&amp;")",")")</f>
        <v>)</v>
      </c>
      <c r="F94" s="3" t="str">
        <f>IF(VLOOKUP([Field],Columns[],5,0)=0,"","-&gt;"&amp;VLOOKUP([Field],Columns[],5,0))</f>
        <v>-&gt;references('id')</v>
      </c>
      <c r="G94" s="3" t="str">
        <f>IF(VLOOKUP([Field],Columns[],6,0)=0,"","-&gt;"&amp;VLOOKUP([Field],Columns[],6,0))</f>
        <v>-&gt;on('wishlists')</v>
      </c>
      <c r="H94" s="3" t="str">
        <f>IF(VLOOKUP([Field],Columns[],7,0)=0,"","-&gt;"&amp;VLOOKUP([Field],Columns[],7,0))</f>
        <v>-&gt;onUpdate('cascade')</v>
      </c>
      <c r="I94" s="3" t="str">
        <f>IF(VLOOKUP([Field],Columns[],8,0)=0,"","-&gt;"&amp;VLOOKUP([Field],Columns[],8,0))</f>
        <v>-&gt;onDelete('cascade')</v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5" spans="1:11" s="16" customFormat="1">
      <c r="A305"/>
      <c r="B305"/>
      <c r="C305"/>
      <c r="D305"/>
      <c r="E305"/>
      <c r="F305"/>
      <c r="G305"/>
      <c r="H305"/>
      <c r="I305"/>
      <c r="J305"/>
      <c r="K305"/>
    </row>
    <row r="331" spans="1:11" s="16" customFormat="1">
      <c r="A331"/>
      <c r="B331"/>
      <c r="C331"/>
      <c r="D331"/>
      <c r="E331"/>
      <c r="F331"/>
      <c r="G331"/>
      <c r="H331"/>
      <c r="I331"/>
      <c r="J331"/>
      <c r="K331"/>
    </row>
    <row r="332" spans="1:11" s="16" customFormat="1">
      <c r="A332"/>
      <c r="B332"/>
      <c r="C332"/>
      <c r="D332"/>
      <c r="E332"/>
      <c r="F332"/>
      <c r="G332"/>
      <c r="H332"/>
      <c r="I332"/>
      <c r="J332"/>
      <c r="K332"/>
    </row>
    <row r="338" spans="1:11" s="16" customFormat="1">
      <c r="A338"/>
      <c r="B338"/>
      <c r="C338"/>
      <c r="D338"/>
      <c r="E338"/>
      <c r="F338"/>
      <c r="G338"/>
      <c r="H338"/>
      <c r="I338"/>
      <c r="J338"/>
      <c r="K338"/>
    </row>
    <row r="346" spans="1:11" s="16" customFormat="1">
      <c r="A346"/>
      <c r="B346"/>
      <c r="C346"/>
      <c r="D346"/>
      <c r="E346"/>
      <c r="F346"/>
      <c r="G346"/>
      <c r="H346"/>
      <c r="I346"/>
      <c r="J346"/>
      <c r="K346"/>
    </row>
    <row r="359" spans="1:11" s="16" customFormat="1">
      <c r="A359"/>
      <c r="B359"/>
      <c r="C359"/>
      <c r="D359"/>
      <c r="E359"/>
      <c r="F359"/>
      <c r="G359"/>
      <c r="H359"/>
      <c r="I359"/>
      <c r="J359"/>
      <c r="K359"/>
    </row>
  </sheetData>
  <dataConsolidate/>
  <dataValidations count="2">
    <dataValidation type="list" allowBlank="1" showInputMessage="1" showErrorMessage="1" sqref="B2:B94">
      <formula1>AvailableFields</formula1>
    </dataValidation>
    <dataValidation type="list" allowBlank="1" showInputMessage="1" showErrorMessage="1" sqref="A2:A9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9"/>
  <sheetViews>
    <sheetView topLeftCell="E59" workbookViewId="0">
      <selection activeCell="I79" sqref="I79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48</v>
      </c>
      <c r="B1" s="24" t="s">
        <v>46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Name]&amp;"-"&amp;[Record No]</f>
        <v>Groups-0</v>
      </c>
      <c r="B2" s="11" t="s">
        <v>94</v>
      </c>
      <c r="C2" s="12">
        <f>COUNTIF($B$1:$B1,[Table Name])</f>
        <v>0</v>
      </c>
      <c r="D2" s="11" t="s">
        <v>95</v>
      </c>
      <c r="E2" s="11" t="s">
        <v>96</v>
      </c>
      <c r="F2" s="11" t="s">
        <v>97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Name]&amp;"-"&amp;[Record No]</f>
        <v>Roles-0</v>
      </c>
      <c r="B3" s="32" t="s">
        <v>98</v>
      </c>
      <c r="C3" s="31">
        <f>COUNTIF($B$1:$B2,[Table Name])</f>
        <v>0</v>
      </c>
      <c r="D3" s="32" t="s">
        <v>95</v>
      </c>
      <c r="E3" s="32" t="s">
        <v>96</v>
      </c>
      <c r="F3" s="32" t="s">
        <v>97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Name]&amp;"-"&amp;[Record No]</f>
        <v>Group Roles-0</v>
      </c>
      <c r="B4" s="32" t="s">
        <v>99</v>
      </c>
      <c r="C4" s="31">
        <f>COUNTIF($B$1:$B3,[Table Name])</f>
        <v>0</v>
      </c>
      <c r="D4" s="32" t="s">
        <v>100</v>
      </c>
      <c r="E4" s="32" t="s">
        <v>101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Name]&amp;"-"&amp;[Record No]</f>
        <v>Resources-0</v>
      </c>
      <c r="B5" s="32" t="s">
        <v>102</v>
      </c>
      <c r="C5" s="31">
        <f>COUNTIF($B$1:$B4,[Table Name])</f>
        <v>0</v>
      </c>
      <c r="D5" s="32" t="s">
        <v>95</v>
      </c>
      <c r="E5" s="32" t="s">
        <v>96</v>
      </c>
      <c r="F5" s="32" t="s">
        <v>97</v>
      </c>
      <c r="G5" s="32" t="s">
        <v>103</v>
      </c>
      <c r="H5" s="32" t="s">
        <v>104</v>
      </c>
      <c r="I5" s="32" t="s">
        <v>105</v>
      </c>
      <c r="J5" s="32" t="s">
        <v>106</v>
      </c>
      <c r="K5" s="32" t="s">
        <v>107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Name]&amp;"-"&amp;[Record No]</f>
        <v>Resource Roles-0</v>
      </c>
      <c r="B6" s="32" t="s">
        <v>108</v>
      </c>
      <c r="C6" s="31">
        <f>COUNTIF($B$1:$B5,[Table Name])</f>
        <v>0</v>
      </c>
      <c r="D6" s="32" t="s">
        <v>109</v>
      </c>
      <c r="E6" s="32" t="s">
        <v>101</v>
      </c>
      <c r="F6" s="32" t="s">
        <v>110</v>
      </c>
      <c r="G6" s="32" t="s">
        <v>111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31" t="str">
        <f>[Table Name]&amp;"-"&amp;[Record No]</f>
        <v>Resource Relations-0</v>
      </c>
      <c r="B7" s="32" t="s">
        <v>112</v>
      </c>
      <c r="C7" s="31">
        <f>COUNTIF($B$1:$B6,[Table Name])</f>
        <v>0</v>
      </c>
      <c r="D7" s="32" t="s">
        <v>109</v>
      </c>
      <c r="E7" s="32" t="s">
        <v>95</v>
      </c>
      <c r="F7" s="32" t="s">
        <v>96</v>
      </c>
      <c r="G7" s="32" t="s">
        <v>113</v>
      </c>
      <c r="H7" s="32" t="s">
        <v>114</v>
      </c>
      <c r="I7" s="32" t="s">
        <v>115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Name]&amp;"-"&amp;[Record No]</f>
        <v>Resource Scopes-0</v>
      </c>
      <c r="B8" s="32" t="s">
        <v>116</v>
      </c>
      <c r="C8" s="31">
        <f>COUNTIF($B$1:$B7,[Table Name])</f>
        <v>0</v>
      </c>
      <c r="D8" s="32" t="s">
        <v>109</v>
      </c>
      <c r="E8" s="32" t="s">
        <v>95</v>
      </c>
      <c r="F8" s="32" t="s">
        <v>96</v>
      </c>
      <c r="G8" s="32" t="s">
        <v>113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Name]&amp;"-"&amp;[Record No]</f>
        <v>Resource Lists-0</v>
      </c>
      <c r="B9" s="32" t="s">
        <v>117</v>
      </c>
      <c r="C9" s="31">
        <f>COUNTIF($B$1:$B8,[Table Name])</f>
        <v>0</v>
      </c>
      <c r="D9" s="32" t="s">
        <v>109</v>
      </c>
      <c r="E9" s="32" t="s">
        <v>95</v>
      </c>
      <c r="F9" s="32" t="s">
        <v>96</v>
      </c>
      <c r="G9" s="32" t="s">
        <v>97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Name]&amp;"-"&amp;[Record No]</f>
        <v>Resource List Scopes-0</v>
      </c>
      <c r="B10" s="32" t="s">
        <v>118</v>
      </c>
      <c r="C10" s="31">
        <f>COUNTIF($B$1:$B9,[Table Name])</f>
        <v>0</v>
      </c>
      <c r="D10" s="32" t="s">
        <v>119</v>
      </c>
      <c r="E10" s="32" t="s">
        <v>120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Name]&amp;"-"&amp;[Record No]</f>
        <v>Resource Forms-0</v>
      </c>
      <c r="B11" s="32" t="s">
        <v>121</v>
      </c>
      <c r="C11" s="31">
        <f>COUNTIF($B$1:$B10,[Table Name])</f>
        <v>0</v>
      </c>
      <c r="D11" s="32" t="s">
        <v>109</v>
      </c>
      <c r="E11" s="32" t="s">
        <v>95</v>
      </c>
      <c r="F11" s="32" t="s">
        <v>96</v>
      </c>
      <c r="G11" s="32" t="s">
        <v>97</v>
      </c>
      <c r="H11" s="32" t="s">
        <v>122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Name]&amp;"-"&amp;[Record No]</f>
        <v>Resource Form Fields-0</v>
      </c>
      <c r="B12" s="32" t="s">
        <v>123</v>
      </c>
      <c r="C12" s="31">
        <f>COUNTIF($B$1:$B11,[Table Name])</f>
        <v>0</v>
      </c>
      <c r="D12" s="32" t="s">
        <v>124</v>
      </c>
      <c r="E12" s="32" t="s">
        <v>95</v>
      </c>
      <c r="F12" s="32" t="s">
        <v>114</v>
      </c>
      <c r="G12" s="32" t="s">
        <v>125</v>
      </c>
      <c r="H12" s="32" t="s">
        <v>126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Name]&amp;"-"&amp;[Record No]</f>
        <v>Resource Form Field Data-0</v>
      </c>
      <c r="B13" s="32" t="s">
        <v>127</v>
      </c>
      <c r="C13" s="31">
        <f>COUNTIF($B$1:$B12,[Table Name])</f>
        <v>0</v>
      </c>
      <c r="D13" s="32" t="s">
        <v>128</v>
      </c>
      <c r="E13" s="32" t="s">
        <v>129</v>
      </c>
      <c r="F13" s="32" t="s">
        <v>130</v>
      </c>
      <c r="G13" s="32" t="s">
        <v>131</v>
      </c>
      <c r="H13" s="32" t="s">
        <v>132</v>
      </c>
      <c r="I13" s="32" t="s">
        <v>133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Name]&amp;"-"&amp;[Record No]</f>
        <v>Resource Actions-0</v>
      </c>
      <c r="B14" s="32" t="s">
        <v>134</v>
      </c>
      <c r="C14" s="31">
        <f>COUNTIF($B$1:$B13,[Table Name])</f>
        <v>0</v>
      </c>
      <c r="D14" s="32" t="s">
        <v>109</v>
      </c>
      <c r="E14" s="32" t="s">
        <v>95</v>
      </c>
      <c r="F14" s="32" t="s">
        <v>96</v>
      </c>
      <c r="G14" s="32" t="s">
        <v>97</v>
      </c>
      <c r="H14" s="32" t="s">
        <v>114</v>
      </c>
      <c r="I14" s="32" t="s">
        <v>135</v>
      </c>
      <c r="J14" s="32" t="s">
        <v>136</v>
      </c>
      <c r="K14" s="32" t="s">
        <v>137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Name]&amp;"-"&amp;[Record No]</f>
        <v>Resource Action Method-0</v>
      </c>
      <c r="B15" s="32" t="s">
        <v>138</v>
      </c>
      <c r="C15" s="31">
        <f>COUNTIF($B$1:$B14,[Table Name])</f>
        <v>0</v>
      </c>
      <c r="D15" s="32" t="s">
        <v>139</v>
      </c>
      <c r="E15" s="32" t="s">
        <v>114</v>
      </c>
      <c r="F15" s="32" t="s">
        <v>113</v>
      </c>
      <c r="G15" s="32" t="s">
        <v>140</v>
      </c>
      <c r="H15" s="32" t="s">
        <v>141</v>
      </c>
      <c r="I15" s="32" t="s">
        <v>142</v>
      </c>
      <c r="J15" s="32" t="s">
        <v>143</v>
      </c>
      <c r="K15" s="32" t="s">
        <v>144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Name]&amp;"-"&amp;[Record No]</f>
        <v>Form Field Attrs-0</v>
      </c>
      <c r="B16" s="32" t="s">
        <v>145</v>
      </c>
      <c r="C16" s="31">
        <f>COUNTIF($B$1:$B15,[Table Name])</f>
        <v>0</v>
      </c>
      <c r="D16" s="32" t="s">
        <v>128</v>
      </c>
      <c r="E16" s="32" t="s">
        <v>95</v>
      </c>
      <c r="F16" s="32" t="s">
        <v>146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Name]&amp;"-"&amp;[Record No]</f>
        <v>Form Field Validations-0</v>
      </c>
      <c r="B17" s="32" t="s">
        <v>147</v>
      </c>
      <c r="C17" s="31">
        <f>COUNTIF($B$1:$B16,[Table Name])</f>
        <v>0</v>
      </c>
      <c r="D17" s="32" t="s">
        <v>128</v>
      </c>
      <c r="E17" s="32" t="s">
        <v>148</v>
      </c>
      <c r="F17" s="32" t="s">
        <v>149</v>
      </c>
      <c r="G17" s="32" t="s">
        <v>150</v>
      </c>
      <c r="H17" s="32" t="s">
        <v>151</v>
      </c>
      <c r="I17" s="32" t="s">
        <v>152</v>
      </c>
      <c r="J17" s="32" t="s">
        <v>153</v>
      </c>
      <c r="K17" s="32" t="s">
        <v>154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Name]&amp;"-"&amp;[Record No]</f>
        <v>Form Defaults-0</v>
      </c>
      <c r="B18" s="32" t="s">
        <v>155</v>
      </c>
      <c r="C18" s="31">
        <f>COUNTIF($B$1:$B17,[Table Name])</f>
        <v>0</v>
      </c>
      <c r="D18" s="32" t="s">
        <v>124</v>
      </c>
      <c r="E18" s="32" t="s">
        <v>95</v>
      </c>
      <c r="F18" s="32" t="s">
        <v>146</v>
      </c>
      <c r="G18" s="32" t="s">
        <v>130</v>
      </c>
      <c r="H18" s="32" t="s">
        <v>129</v>
      </c>
      <c r="I18" s="32" t="s">
        <v>131</v>
      </c>
      <c r="J18" s="32" t="s">
        <v>132</v>
      </c>
      <c r="K18" s="32" t="s">
        <v>133</v>
      </c>
      <c r="L18" s="32" t="s">
        <v>113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Name]&amp;"-"&amp;[Record No]</f>
        <v>Resource Action List-0</v>
      </c>
      <c r="B19" s="32" t="s">
        <v>156</v>
      </c>
      <c r="C19" s="31">
        <f>COUNTIF($B$1:$B18,[Table Name])</f>
        <v>0</v>
      </c>
      <c r="D19" s="32" t="s">
        <v>139</v>
      </c>
      <c r="E19" s="32" t="s">
        <v>119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Name]&amp;"-"&amp;[Record No]</f>
        <v>Resource Data-0</v>
      </c>
      <c r="B20" s="32" t="s">
        <v>157</v>
      </c>
      <c r="C20" s="31">
        <f>COUNTIF($B$1:$B19,[Table Name])</f>
        <v>0</v>
      </c>
      <c r="D20" s="32" t="s">
        <v>109</v>
      </c>
      <c r="E20" s="32" t="s">
        <v>95</v>
      </c>
      <c r="F20" s="32" t="s">
        <v>96</v>
      </c>
      <c r="G20" s="32" t="s">
        <v>158</v>
      </c>
      <c r="H20" s="32" t="s">
        <v>113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hidden="1">
      <c r="A21" s="31" t="str">
        <f>[Table Name]&amp;"-"&amp;[Record No]</f>
        <v>Resource List Layout-0</v>
      </c>
      <c r="B21" s="32" t="s">
        <v>159</v>
      </c>
      <c r="C21" s="31">
        <f>COUNTIF($B$1:$B20,[Table Name])</f>
        <v>0</v>
      </c>
      <c r="D21" s="32" t="s">
        <v>119</v>
      </c>
      <c r="E21" s="32" t="s">
        <v>125</v>
      </c>
      <c r="F21" s="32" t="s">
        <v>160</v>
      </c>
      <c r="G21" s="32" t="s">
        <v>130</v>
      </c>
      <c r="H21" s="32" t="s">
        <v>131</v>
      </c>
      <c r="I21" s="32" t="s">
        <v>132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Name]&amp;"-"&amp;[Record No]</f>
        <v>Form Layout-0</v>
      </c>
      <c r="B22" s="32" t="s">
        <v>161</v>
      </c>
      <c r="C22" s="31">
        <f>COUNTIF($B$1:$B21,[Table Name])</f>
        <v>0</v>
      </c>
      <c r="D22" s="32" t="s">
        <v>124</v>
      </c>
      <c r="E22" s="32" t="s">
        <v>128</v>
      </c>
      <c r="F22" s="32" t="s">
        <v>162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31" t="str">
        <f>[Table Name]&amp;"-"&amp;[Record No]</f>
        <v>Data View Section-0</v>
      </c>
      <c r="B23" s="32" t="s">
        <v>163</v>
      </c>
      <c r="C23" s="31">
        <f>COUNTIF($B$1:$B22,[Table Name])</f>
        <v>0</v>
      </c>
      <c r="D23" s="32" t="s">
        <v>59</v>
      </c>
      <c r="E23" s="32" t="s">
        <v>97</v>
      </c>
      <c r="F23" s="32" t="s">
        <v>158</v>
      </c>
      <c r="G23" s="32" t="s">
        <v>130</v>
      </c>
      <c r="H23" s="32" t="s">
        <v>162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 hidden="1">
      <c r="A24" s="31" t="str">
        <f>[Table Name]&amp;"-"&amp;[Record No]</f>
        <v>Data View Section Items-0</v>
      </c>
      <c r="B24" s="32" t="s">
        <v>164</v>
      </c>
      <c r="C24" s="31">
        <f>COUNTIF($B$1:$B23,[Table Name])</f>
        <v>0</v>
      </c>
      <c r="D24" s="32" t="s">
        <v>165</v>
      </c>
      <c r="E24" s="32" t="s">
        <v>125</v>
      </c>
      <c r="F24" s="32" t="s">
        <v>129</v>
      </c>
      <c r="G24" s="32" t="s">
        <v>130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Name]&amp;"-"&amp;[Record No]</f>
        <v>Resource Action Data-0</v>
      </c>
      <c r="B25" s="32" t="s">
        <v>166</v>
      </c>
      <c r="C25" s="31">
        <f>COUNTIF($B$1:$B24,[Table Name])</f>
        <v>0</v>
      </c>
      <c r="D25" s="32" t="s">
        <v>139</v>
      </c>
      <c r="E25" s="32" t="s">
        <v>59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29" t="str">
        <f>[Table Name]&amp;"-"&amp;[Record No]</f>
        <v>Users-0</v>
      </c>
      <c r="B26" s="30" t="s">
        <v>167</v>
      </c>
      <c r="C26" s="29">
        <f>COUNTIF($B$1:$B25,[Table Name])</f>
        <v>0</v>
      </c>
      <c r="D26" s="30" t="s">
        <v>95</v>
      </c>
      <c r="E26" s="30" t="s">
        <v>168</v>
      </c>
      <c r="F26" s="30" t="s">
        <v>169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 hidden="1">
      <c r="A27" s="29" t="str">
        <f>[Table Name]&amp;"-"&amp;[Record No]</f>
        <v>Field Options-0</v>
      </c>
      <c r="B27" s="30" t="s">
        <v>170</v>
      </c>
      <c r="C27" s="29">
        <f>COUNTIF($B$1:$B26,[Table Name])</f>
        <v>0</v>
      </c>
      <c r="D27" s="30" t="s">
        <v>128</v>
      </c>
      <c r="E27" s="30" t="s">
        <v>114</v>
      </c>
      <c r="F27" s="30" t="s">
        <v>171</v>
      </c>
      <c r="G27" s="30" t="s">
        <v>172</v>
      </c>
      <c r="H27" s="30" t="s">
        <v>173</v>
      </c>
      <c r="I27" s="30" t="s">
        <v>174</v>
      </c>
      <c r="J27" s="30"/>
      <c r="K27" s="30"/>
      <c r="L27" s="30"/>
      <c r="M27" s="30"/>
      <c r="N27" s="30"/>
      <c r="O27" s="30"/>
      <c r="P27" s="30"/>
      <c r="Q27" s="30"/>
      <c r="R27" s="30"/>
    </row>
    <row r="28" spans="1:18" hidden="1">
      <c r="A28" s="29" t="str">
        <f>[Table Name]&amp;"-"&amp;[Record No]</f>
        <v>Form Collection-0</v>
      </c>
      <c r="B28" s="30" t="s">
        <v>175</v>
      </c>
      <c r="C28" s="29">
        <f>COUNTIF($B$1:$B27,[Table Name])</f>
        <v>0</v>
      </c>
      <c r="D28" s="30" t="s">
        <v>124</v>
      </c>
      <c r="E28" s="30" t="s">
        <v>176</v>
      </c>
      <c r="F28" s="30" t="s">
        <v>130</v>
      </c>
      <c r="G28" s="30" t="s">
        <v>177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31" t="str">
        <f>[Table Name]&amp;"-"&amp;[Record No]</f>
        <v>Data Scopes-0</v>
      </c>
      <c r="B29" s="32" t="s">
        <v>178</v>
      </c>
      <c r="C29" s="31">
        <f>COUNTIF($B$1:$B28,[Table Name])</f>
        <v>0</v>
      </c>
      <c r="D29" s="32" t="s">
        <v>59</v>
      </c>
      <c r="E29" s="32" t="s">
        <v>120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 hidden="1">
      <c r="A30" s="31" t="str">
        <f>[Table Name]&amp;"-"&amp;[Record No]</f>
        <v>Resource List Search-0</v>
      </c>
      <c r="B30" s="32" t="s">
        <v>179</v>
      </c>
      <c r="C30" s="31">
        <f>COUNTIF($B$1:$B29,[Table Name])</f>
        <v>0</v>
      </c>
      <c r="D30" s="32" t="s">
        <v>119</v>
      </c>
      <c r="E30" s="32" t="s">
        <v>160</v>
      </c>
      <c r="F30" s="32" t="s">
        <v>130</v>
      </c>
      <c r="G30" s="32" t="s">
        <v>131</v>
      </c>
      <c r="H30" s="32" t="s">
        <v>132</v>
      </c>
      <c r="I30" s="32" t="s">
        <v>133</v>
      </c>
      <c r="J30" s="32"/>
      <c r="K30" s="32"/>
      <c r="L30" s="32"/>
      <c r="M30" s="32"/>
      <c r="N30" s="32"/>
      <c r="O30" s="32"/>
      <c r="P30" s="32"/>
      <c r="Q30" s="32"/>
      <c r="R30" s="32"/>
    </row>
    <row r="31" spans="1:18" hidden="1">
      <c r="A31" s="31" t="str">
        <f>[Table Name]&amp;"-"&amp;[Record No]</f>
        <v>Field Depends-0</v>
      </c>
      <c r="B31" s="32" t="s">
        <v>180</v>
      </c>
      <c r="C31" s="31">
        <f>COUNTIF($B$1:$B30,[Table Name])</f>
        <v>0</v>
      </c>
      <c r="D31" s="32" t="s">
        <v>128</v>
      </c>
      <c r="E31" s="32" t="s">
        <v>181</v>
      </c>
      <c r="F31" s="32" t="s">
        <v>182</v>
      </c>
      <c r="G31" s="32" t="s">
        <v>183</v>
      </c>
      <c r="H31" s="32" t="s">
        <v>184</v>
      </c>
      <c r="I31" s="32" t="s">
        <v>113</v>
      </c>
      <c r="J31" s="32" t="s">
        <v>185</v>
      </c>
      <c r="K31" s="32" t="s">
        <v>186</v>
      </c>
      <c r="L31" s="32"/>
      <c r="M31" s="32"/>
      <c r="N31" s="32"/>
      <c r="O31" s="32"/>
      <c r="P31" s="32"/>
      <c r="Q31" s="32"/>
      <c r="R31" s="32"/>
    </row>
    <row r="32" spans="1:18" hidden="1">
      <c r="A32" s="29" t="str">
        <f>[Table Name]&amp;"-"&amp;[Record No]</f>
        <v>Dashboard-0</v>
      </c>
      <c r="B32" s="30" t="s">
        <v>187</v>
      </c>
      <c r="C32" s="29">
        <f>COUNTIF($B$1:$B31,[Table Name])</f>
        <v>0</v>
      </c>
      <c r="D32" s="30" t="s">
        <v>109</v>
      </c>
      <c r="E32" s="30" t="s">
        <v>95</v>
      </c>
      <c r="F32" s="30" t="s">
        <v>96</v>
      </c>
      <c r="G32" s="30" t="s">
        <v>97</v>
      </c>
      <c r="H32" s="30" t="s">
        <v>113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hidden="1">
      <c r="A33" s="29" t="str">
        <f>[Table Name]&amp;"-"&amp;[Record No]</f>
        <v>Dashboard Sections-0</v>
      </c>
      <c r="B33" s="30" t="s">
        <v>188</v>
      </c>
      <c r="C33" s="29">
        <f>COUNTIF($B$1:$B32,[Table Name])</f>
        <v>0</v>
      </c>
      <c r="D33" s="30" t="s">
        <v>88</v>
      </c>
      <c r="E33" s="30" t="s">
        <v>95</v>
      </c>
      <c r="F33" s="30" t="s">
        <v>97</v>
      </c>
      <c r="G33" s="30" t="s">
        <v>189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hidden="1">
      <c r="A34" s="29" t="str">
        <f>[Table Name]&amp;"-"&amp;[Record No]</f>
        <v>Dashboard Section Items-0</v>
      </c>
      <c r="B34" s="30" t="s">
        <v>190</v>
      </c>
      <c r="C34" s="29">
        <f>COUNTIF($B$1:$B33,[Table Name])</f>
        <v>0</v>
      </c>
      <c r="D34" s="30" t="s">
        <v>165</v>
      </c>
      <c r="E34" s="30" t="s">
        <v>191</v>
      </c>
      <c r="F34" s="30" t="s">
        <v>97</v>
      </c>
      <c r="G34" s="30" t="s">
        <v>192</v>
      </c>
      <c r="H34" s="30" t="s">
        <v>193</v>
      </c>
      <c r="I34" s="30" t="s">
        <v>194</v>
      </c>
      <c r="J34" s="30"/>
      <c r="K34" s="30"/>
      <c r="L34" s="30"/>
      <c r="M34" s="30"/>
      <c r="N34" s="30"/>
      <c r="O34" s="30"/>
      <c r="P34" s="30"/>
      <c r="Q34" s="30"/>
      <c r="R34" s="30"/>
    </row>
    <row r="35" spans="1:18" hidden="1">
      <c r="A35" s="31" t="str">
        <f>[Table Name]&amp;"-"&amp;[Record No]</f>
        <v>Resource Metrics-0</v>
      </c>
      <c r="B35" s="32" t="s">
        <v>195</v>
      </c>
      <c r="C35" s="31">
        <f>COUNTIF($B$1:$B34,[Table Name])</f>
        <v>0</v>
      </c>
      <c r="D35" s="32" t="s">
        <v>109</v>
      </c>
      <c r="E35" s="32" t="s">
        <v>95</v>
      </c>
      <c r="F35" s="32" t="s">
        <v>114</v>
      </c>
      <c r="G35" s="32" t="s">
        <v>119</v>
      </c>
      <c r="H35" s="32" t="s">
        <v>196</v>
      </c>
      <c r="I35" s="32" t="s">
        <v>197</v>
      </c>
      <c r="J35" s="32" t="s">
        <v>198</v>
      </c>
      <c r="K35" s="32" t="s">
        <v>160</v>
      </c>
      <c r="L35" s="32" t="s">
        <v>199</v>
      </c>
      <c r="M35" s="32" t="s">
        <v>200</v>
      </c>
      <c r="N35" s="32" t="s">
        <v>113</v>
      </c>
      <c r="O35" s="32"/>
      <c r="P35" s="32"/>
      <c r="Q35" s="32"/>
      <c r="R35" s="32"/>
    </row>
    <row r="36" spans="1:18" hidden="1">
      <c r="A36" s="31" t="str">
        <f>[Table Name]&amp;"-"&amp;[Record No]</f>
        <v>Field Dynamic-0</v>
      </c>
      <c r="B36" s="32" t="s">
        <v>201</v>
      </c>
      <c r="C36" s="31">
        <f>COUNTIF($B$1:$B35,[Table Name])</f>
        <v>0</v>
      </c>
      <c r="D36" s="32" t="s">
        <v>128</v>
      </c>
      <c r="E36" s="32" t="s">
        <v>114</v>
      </c>
      <c r="F36" s="32" t="s">
        <v>181</v>
      </c>
      <c r="G36" s="32" t="s">
        <v>202</v>
      </c>
      <c r="H36" s="32" t="s">
        <v>146</v>
      </c>
      <c r="I36" s="32" t="s">
        <v>203</v>
      </c>
      <c r="J36" s="32" t="s">
        <v>183</v>
      </c>
      <c r="K36" s="32" t="s">
        <v>204</v>
      </c>
      <c r="L36" s="32"/>
      <c r="M36" s="32"/>
      <c r="N36" s="32"/>
      <c r="O36" s="32"/>
      <c r="P36" s="32"/>
      <c r="Q36" s="32"/>
      <c r="R36" s="32"/>
    </row>
    <row r="37" spans="1:18" hidden="1">
      <c r="A37" s="29" t="str">
        <f>[Table Name]&amp;"-"&amp;[Record No]</f>
        <v>brands-0</v>
      </c>
      <c r="B37" s="30" t="s">
        <v>207</v>
      </c>
      <c r="C37" s="29">
        <f>COUNTIF($B$1:$B36,[Table Name])</f>
        <v>0</v>
      </c>
      <c r="D37" s="30" t="s">
        <v>95</v>
      </c>
      <c r="E37" s="30" t="s">
        <v>96</v>
      </c>
      <c r="F37" s="30" t="s">
        <v>226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29" t="str">
        <f>[Table Name]&amp;"-"&amp;[Record No]</f>
        <v>categories-0</v>
      </c>
      <c r="B38" s="30" t="s">
        <v>209</v>
      </c>
      <c r="C38" s="29">
        <f>COUNTIF($B$1:$B37,[Table Name])</f>
        <v>0</v>
      </c>
      <c r="D38" s="30" t="s">
        <v>95</v>
      </c>
      <c r="E38" s="30" t="s">
        <v>96</v>
      </c>
      <c r="F38" s="30" t="s">
        <v>226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hidden="1">
      <c r="A39" s="29" t="str">
        <f>[Table Name]&amp;"-"&amp;[Record No]</f>
        <v>products-0</v>
      </c>
      <c r="B39" s="30" t="s">
        <v>50</v>
      </c>
      <c r="C39" s="29">
        <f>COUNTIF($B$1:$B38,[Table Name])</f>
        <v>0</v>
      </c>
      <c r="D39" s="30" t="s">
        <v>95</v>
      </c>
      <c r="E39" s="30" t="s">
        <v>96</v>
      </c>
      <c r="F39" s="30" t="s">
        <v>230</v>
      </c>
      <c r="G39" s="30" t="s">
        <v>208</v>
      </c>
      <c r="H39" s="30" t="s">
        <v>231</v>
      </c>
      <c r="I39" s="30" t="s">
        <v>232</v>
      </c>
      <c r="J39" s="30" t="s">
        <v>191</v>
      </c>
      <c r="K39" s="30" t="s">
        <v>241</v>
      </c>
      <c r="L39" s="30" t="s">
        <v>114</v>
      </c>
      <c r="M39" s="30" t="s">
        <v>233</v>
      </c>
      <c r="N39" s="30" t="s">
        <v>234</v>
      </c>
      <c r="O39" s="30" t="s">
        <v>235</v>
      </c>
      <c r="P39" s="30" t="s">
        <v>236</v>
      </c>
      <c r="Q39" s="30" t="s">
        <v>237</v>
      </c>
      <c r="R39" s="30" t="s">
        <v>226</v>
      </c>
    </row>
    <row r="40" spans="1:18" hidden="1">
      <c r="A40" s="29" t="str">
        <f>[Table Name]&amp;"-"&amp;[Record No]</f>
        <v>product_images-0</v>
      </c>
      <c r="B40" s="30" t="s">
        <v>210</v>
      </c>
      <c r="C40" s="29">
        <f>COUNTIF($B$1:$B39,[Table Name])</f>
        <v>0</v>
      </c>
      <c r="D40" s="30" t="s">
        <v>95</v>
      </c>
      <c r="E40" s="30" t="s">
        <v>242</v>
      </c>
      <c r="F40" s="30" t="s">
        <v>243</v>
      </c>
      <c r="G40" s="30" t="s">
        <v>245</v>
      </c>
      <c r="H40" s="30" t="s">
        <v>226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Name]&amp;"-"&amp;[Record No]</f>
        <v>visitors-0</v>
      </c>
      <c r="B41" s="30" t="s">
        <v>211</v>
      </c>
      <c r="C41" s="29">
        <f>COUNTIF($B$1:$B40,[Table Name])</f>
        <v>0</v>
      </c>
      <c r="D41" s="30" t="s">
        <v>95</v>
      </c>
      <c r="E41" s="30" t="s">
        <v>168</v>
      </c>
      <c r="F41" s="30" t="s">
        <v>221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hidden="1">
      <c r="A42" s="29" t="str">
        <f>[Table Name]&amp;"-"&amp;[Record No]</f>
        <v>wishlists-0</v>
      </c>
      <c r="B42" s="30" t="s">
        <v>213</v>
      </c>
      <c r="C42" s="29">
        <f>COUNTIF($B$1:$B41,[Table Name])</f>
        <v>0</v>
      </c>
      <c r="D42" s="30" t="s">
        <v>95</v>
      </c>
      <c r="E42" s="30" t="s">
        <v>96</v>
      </c>
      <c r="F42" s="30" t="s">
        <v>225</v>
      </c>
      <c r="G42" s="30" t="s">
        <v>226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Name]&amp;"-"&amp;[Record No]</f>
        <v>wishlist_products-0</v>
      </c>
      <c r="B43" s="30" t="s">
        <v>214</v>
      </c>
      <c r="C43" s="29">
        <f>COUNTIF($B$1:$B42,[Table Name])</f>
        <v>0</v>
      </c>
      <c r="D43" s="30" t="s">
        <v>212</v>
      </c>
      <c r="E43" s="30" t="s">
        <v>242</v>
      </c>
      <c r="F43" s="30" t="s">
        <v>248</v>
      </c>
      <c r="G43" s="30" t="s">
        <v>249</v>
      </c>
      <c r="H43" s="30" t="s">
        <v>250</v>
      </c>
      <c r="I43" s="30" t="s">
        <v>251</v>
      </c>
      <c r="J43" s="30" t="s">
        <v>252</v>
      </c>
      <c r="K43" s="30" t="s">
        <v>226</v>
      </c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Name]&amp;"-"&amp;[Record No]</f>
        <v>visitor_wishlists-0</v>
      </c>
      <c r="B44" s="30" t="s">
        <v>215</v>
      </c>
      <c r="C44" s="29">
        <f>COUNTIF($B$1:$B43,[Table Name])</f>
        <v>0</v>
      </c>
      <c r="D44" s="30" t="s">
        <v>253</v>
      </c>
      <c r="E44" s="30" t="s">
        <v>212</v>
      </c>
      <c r="F44" s="30" t="s">
        <v>254</v>
      </c>
      <c r="G44" s="30" t="s">
        <v>226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Name]&amp;"-"&amp;[Record No]</f>
        <v>vendor_wishlists-0</v>
      </c>
      <c r="B45" s="30" t="s">
        <v>216</v>
      </c>
      <c r="C45" s="29">
        <f>COUNTIF($B$1:$B44,[Table Name])</f>
        <v>0</v>
      </c>
      <c r="D45" s="30" t="s">
        <v>212</v>
      </c>
      <c r="E45" s="30" t="s">
        <v>226</v>
      </c>
      <c r="F45" s="30" t="s">
        <v>254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Name]&amp;"-"&amp;[Record No]</f>
        <v>wishlist_notes-0</v>
      </c>
      <c r="B46" s="30" t="s">
        <v>217</v>
      </c>
      <c r="C46" s="29">
        <f>COUNTIF($B$1:$B45,[Table Name])</f>
        <v>0</v>
      </c>
      <c r="D46" s="30" t="s">
        <v>212</v>
      </c>
      <c r="E46" s="30" t="s">
        <v>256</v>
      </c>
      <c r="F46" s="30" t="s">
        <v>225</v>
      </c>
      <c r="G46" s="30" t="s">
        <v>226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31" t="str">
        <f>[Table Name]&amp;"-"&amp;[Record No]</f>
        <v>wishlist_product_notes-0</v>
      </c>
      <c r="B47" s="32" t="s">
        <v>218</v>
      </c>
      <c r="C47" s="31">
        <f>COUNTIF($B$1:$B46,[Table Name])</f>
        <v>0</v>
      </c>
      <c r="D47" s="32" t="s">
        <v>257</v>
      </c>
      <c r="E47" s="32" t="s">
        <v>256</v>
      </c>
      <c r="F47" s="32" t="s">
        <v>225</v>
      </c>
      <c r="G47" s="32" t="s">
        <v>226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  <row r="48" spans="1:18" hidden="1">
      <c r="A48" s="31" t="str">
        <f>[Table Name]&amp;"-"&amp;[Record No]</f>
        <v>Resources-1</v>
      </c>
      <c r="B48" s="32" t="s">
        <v>102</v>
      </c>
      <c r="C48" s="31">
        <f>COUNTIF($B$1:$B47,[Table Name])</f>
        <v>1</v>
      </c>
      <c r="D48" s="32" t="s">
        <v>283</v>
      </c>
      <c r="E48" s="32" t="s">
        <v>284</v>
      </c>
      <c r="F48" s="32" t="s">
        <v>294</v>
      </c>
      <c r="G48" s="32" t="s">
        <v>285</v>
      </c>
      <c r="H48" s="32" t="s">
        <v>207</v>
      </c>
      <c r="I48" s="32" t="s">
        <v>10</v>
      </c>
      <c r="J48" s="32"/>
      <c r="K48" s="32"/>
      <c r="L48" s="32"/>
      <c r="M48" s="32"/>
      <c r="N48" s="32"/>
      <c r="O48" s="32"/>
      <c r="P48" s="32"/>
      <c r="Q48" s="32"/>
      <c r="R48" s="32"/>
    </row>
    <row r="49" spans="1:18" hidden="1">
      <c r="A49" s="31" t="str">
        <f>[Table Name]&amp;"-"&amp;[Record No]</f>
        <v>Resources-2</v>
      </c>
      <c r="B49" s="32" t="s">
        <v>102</v>
      </c>
      <c r="C49" s="31">
        <f>COUNTIF($B$1:$B48,[Table Name])</f>
        <v>2</v>
      </c>
      <c r="D49" s="32" t="s">
        <v>286</v>
      </c>
      <c r="E49" s="32" t="s">
        <v>287</v>
      </c>
      <c r="F49" s="32" t="s">
        <v>295</v>
      </c>
      <c r="G49" s="32" t="s">
        <v>285</v>
      </c>
      <c r="H49" s="32" t="s">
        <v>209</v>
      </c>
      <c r="I49" s="32" t="s">
        <v>10</v>
      </c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Name]&amp;"-"&amp;[Record No]</f>
        <v>Resources-3</v>
      </c>
      <c r="B50" s="32" t="s">
        <v>102</v>
      </c>
      <c r="C50" s="31">
        <f>COUNTIF($B$1:$B49,[Table Name])</f>
        <v>3</v>
      </c>
      <c r="D50" s="32" t="s">
        <v>288</v>
      </c>
      <c r="E50" s="32" t="s">
        <v>289</v>
      </c>
      <c r="F50" s="32" t="s">
        <v>293</v>
      </c>
      <c r="G50" s="32" t="s">
        <v>285</v>
      </c>
      <c r="H50" s="32" t="s">
        <v>50</v>
      </c>
      <c r="I50" s="32" t="s">
        <v>10</v>
      </c>
      <c r="J50" s="32" t="s">
        <v>314</v>
      </c>
      <c r="K50" s="32" t="s">
        <v>315</v>
      </c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Name]&amp;"-"&amp;[Record No]</f>
        <v>Resources-4</v>
      </c>
      <c r="B51" s="32" t="s">
        <v>102</v>
      </c>
      <c r="C51" s="31">
        <f>COUNTIF($B$1:$B50,[Table Name])</f>
        <v>4</v>
      </c>
      <c r="D51" s="32" t="s">
        <v>290</v>
      </c>
      <c r="E51" s="32" t="s">
        <v>291</v>
      </c>
      <c r="F51" s="32" t="s">
        <v>292</v>
      </c>
      <c r="G51" s="32" t="s">
        <v>285</v>
      </c>
      <c r="H51" s="32" t="s">
        <v>210</v>
      </c>
      <c r="I51" s="32" t="s">
        <v>10</v>
      </c>
      <c r="J51" s="32"/>
      <c r="K51" s="32"/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Name]&amp;"-"&amp;[Record No]</f>
        <v>Resources-5</v>
      </c>
      <c r="B52" s="32" t="s">
        <v>102</v>
      </c>
      <c r="C52" s="31">
        <f>COUNTIF($B$1:$B51,[Table Name])</f>
        <v>5</v>
      </c>
      <c r="D52" s="32" t="s">
        <v>296</v>
      </c>
      <c r="E52" s="32" t="s">
        <v>297</v>
      </c>
      <c r="F52" s="32" t="s">
        <v>298</v>
      </c>
      <c r="G52" s="32" t="s">
        <v>285</v>
      </c>
      <c r="H52" s="32" t="s">
        <v>211</v>
      </c>
      <c r="I52" s="32" t="s">
        <v>10</v>
      </c>
      <c r="J52" s="32" t="s">
        <v>316</v>
      </c>
      <c r="K52" s="32" t="s">
        <v>315</v>
      </c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Name]&amp;"-"&amp;[Record No]</f>
        <v>Resources-6</v>
      </c>
      <c r="B53" s="32" t="s">
        <v>102</v>
      </c>
      <c r="C53" s="31">
        <f>COUNTIF($B$1:$B52,[Table Name])</f>
        <v>6</v>
      </c>
      <c r="D53" s="32" t="s">
        <v>299</v>
      </c>
      <c r="E53" s="32" t="s">
        <v>300</v>
      </c>
      <c r="F53" s="32" t="s">
        <v>301</v>
      </c>
      <c r="G53" s="32" t="s">
        <v>285</v>
      </c>
      <c r="H53" s="32" t="s">
        <v>213</v>
      </c>
      <c r="I53" s="32" t="s">
        <v>10</v>
      </c>
      <c r="J53" s="32" t="s">
        <v>317</v>
      </c>
      <c r="K53" s="32" t="s">
        <v>315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Name]&amp;"-"&amp;[Record No]</f>
        <v>Resources-7</v>
      </c>
      <c r="B54" s="32" t="s">
        <v>102</v>
      </c>
      <c r="C54" s="31">
        <f>COUNTIF($B$1:$B53,[Table Name])</f>
        <v>7</v>
      </c>
      <c r="D54" s="32" t="s">
        <v>302</v>
      </c>
      <c r="E54" s="32" t="s">
        <v>303</v>
      </c>
      <c r="F54" s="32" t="s">
        <v>301</v>
      </c>
      <c r="G54" s="32" t="s">
        <v>285</v>
      </c>
      <c r="H54" s="32" t="s">
        <v>216</v>
      </c>
      <c r="I54" s="32" t="s">
        <v>10</v>
      </c>
      <c r="J54" s="32"/>
      <c r="K54" s="32"/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Name]&amp;"-"&amp;[Record No]</f>
        <v>Resources-8</v>
      </c>
      <c r="B55" s="32" t="s">
        <v>102</v>
      </c>
      <c r="C55" s="31">
        <f>COUNTIF($B$1:$B54,[Table Name])</f>
        <v>8</v>
      </c>
      <c r="D55" s="32" t="s">
        <v>306</v>
      </c>
      <c r="E55" s="32" t="s">
        <v>305</v>
      </c>
      <c r="F55" s="32" t="s">
        <v>301</v>
      </c>
      <c r="G55" s="32" t="s">
        <v>285</v>
      </c>
      <c r="H55" s="32" t="s">
        <v>215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Name]&amp;"-"&amp;[Record No]</f>
        <v>Resources-9</v>
      </c>
      <c r="B56" s="32" t="s">
        <v>102</v>
      </c>
      <c r="C56" s="31">
        <f>COUNTIF($B$1:$B55,[Table Name])</f>
        <v>9</v>
      </c>
      <c r="D56" s="32" t="s">
        <v>307</v>
      </c>
      <c r="E56" s="32" t="s">
        <v>308</v>
      </c>
      <c r="F56" s="32" t="s">
        <v>309</v>
      </c>
      <c r="G56" s="32" t="s">
        <v>285</v>
      </c>
      <c r="H56" s="32" t="s">
        <v>217</v>
      </c>
      <c r="I56" s="32" t="s">
        <v>10</v>
      </c>
      <c r="J56" s="32" t="s">
        <v>318</v>
      </c>
      <c r="K56" s="32" t="s">
        <v>315</v>
      </c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Name]&amp;"-"&amp;[Record No]</f>
        <v>Resources-10</v>
      </c>
      <c r="B57" s="32" t="s">
        <v>102</v>
      </c>
      <c r="C57" s="31">
        <f>COUNTIF($B$1:$B56,[Table Name])</f>
        <v>10</v>
      </c>
      <c r="D57" s="32" t="s">
        <v>310</v>
      </c>
      <c r="E57" s="32" t="s">
        <v>311</v>
      </c>
      <c r="F57" s="32" t="s">
        <v>293</v>
      </c>
      <c r="G57" s="32" t="s">
        <v>285</v>
      </c>
      <c r="H57" s="32" t="s">
        <v>214</v>
      </c>
      <c r="I57" s="32" t="s">
        <v>10</v>
      </c>
      <c r="J57" s="32"/>
      <c r="K57" s="32"/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Name]&amp;"-"&amp;[Record No]</f>
        <v>Resources-11</v>
      </c>
      <c r="B58" s="32" t="s">
        <v>102</v>
      </c>
      <c r="C58" s="31">
        <f>COUNTIF($B$1:$B57,[Table Name])</f>
        <v>11</v>
      </c>
      <c r="D58" s="32" t="s">
        <v>312</v>
      </c>
      <c r="E58" s="32" t="s">
        <v>313</v>
      </c>
      <c r="F58" s="32" t="s">
        <v>309</v>
      </c>
      <c r="G58" s="32" t="s">
        <v>285</v>
      </c>
      <c r="H58" s="32" t="s">
        <v>218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>
      <c r="A59" s="29" t="str">
        <f>[Table Name]&amp;"-"&amp;[Record No]</f>
        <v>Resource Relations-1</v>
      </c>
      <c r="B59" s="32" t="s">
        <v>112</v>
      </c>
      <c r="C59" s="29">
        <f>COUNTIF($B$1:$B58,[Table Name])</f>
        <v>1</v>
      </c>
      <c r="D59" s="30">
        <v>51</v>
      </c>
      <c r="E59" s="30" t="s">
        <v>319</v>
      </c>
      <c r="F59" s="30" t="s">
        <v>320</v>
      </c>
      <c r="G59" s="30" t="s">
        <v>283</v>
      </c>
      <c r="H59" s="30" t="s">
        <v>321</v>
      </c>
      <c r="I59" s="30">
        <v>49</v>
      </c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29" t="str">
        <f>[Table Name]&amp;"-"&amp;[Record No]</f>
        <v>Resource Relations-2</v>
      </c>
      <c r="B60" s="32" t="s">
        <v>112</v>
      </c>
      <c r="C60" s="29">
        <f>COUNTIF($B$1:$B59,[Table Name])</f>
        <v>2</v>
      </c>
      <c r="D60" s="30">
        <v>51</v>
      </c>
      <c r="E60" s="30" t="s">
        <v>322</v>
      </c>
      <c r="F60" s="30" t="s">
        <v>323</v>
      </c>
      <c r="G60" s="30" t="s">
        <v>286</v>
      </c>
      <c r="H60" s="30" t="s">
        <v>321</v>
      </c>
      <c r="I60" s="30">
        <v>50</v>
      </c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29" t="str">
        <f>[Table Name]&amp;"-"&amp;[Record No]</f>
        <v>Resource Relations-3</v>
      </c>
      <c r="B61" s="32" t="s">
        <v>112</v>
      </c>
      <c r="C61" s="29">
        <f>COUNTIF($B$1:$B60,[Table Name])</f>
        <v>3</v>
      </c>
      <c r="D61" s="30">
        <v>51</v>
      </c>
      <c r="E61" s="30" t="s">
        <v>324</v>
      </c>
      <c r="F61" s="30" t="s">
        <v>325</v>
      </c>
      <c r="G61" s="30" t="s">
        <v>326</v>
      </c>
      <c r="H61" s="30" t="s">
        <v>327</v>
      </c>
      <c r="I61" s="30">
        <v>52</v>
      </c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29" t="str">
        <f>[Table Name]&amp;"-"&amp;[Record No]</f>
        <v>Resource Relations-4</v>
      </c>
      <c r="B62" s="32" t="s">
        <v>112</v>
      </c>
      <c r="C62" s="29">
        <f>COUNTIF($B$1:$B61,[Table Name])</f>
        <v>4</v>
      </c>
      <c r="D62" s="30">
        <v>51</v>
      </c>
      <c r="E62" s="30" t="s">
        <v>328</v>
      </c>
      <c r="F62" s="30" t="s">
        <v>329</v>
      </c>
      <c r="G62" s="30" t="s">
        <v>301</v>
      </c>
      <c r="H62" s="30" t="s">
        <v>330</v>
      </c>
      <c r="I62" s="30">
        <v>54</v>
      </c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29" t="str">
        <f>[Table Name]&amp;"-"&amp;[Record No]</f>
        <v>Resource Relations-5</v>
      </c>
      <c r="B63" s="32" t="s">
        <v>112</v>
      </c>
      <c r="C63" s="29">
        <f>COUNTIF($B$1:$B62,[Table Name])</f>
        <v>5</v>
      </c>
      <c r="D63" s="30">
        <v>49</v>
      </c>
      <c r="E63" s="30" t="s">
        <v>331</v>
      </c>
      <c r="F63" s="30" t="s">
        <v>332</v>
      </c>
      <c r="G63" s="30" t="s">
        <v>293</v>
      </c>
      <c r="H63" s="30" t="s">
        <v>327</v>
      </c>
      <c r="I63" s="30">
        <v>51</v>
      </c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A64" s="29" t="str">
        <f>[Table Name]&amp;"-"&amp;[Record No]</f>
        <v>Resource Relations-6</v>
      </c>
      <c r="B64" s="32" t="s">
        <v>112</v>
      </c>
      <c r="C64" s="29">
        <f>COUNTIF($B$1:$B63,[Table Name])</f>
        <v>6</v>
      </c>
      <c r="D64" s="30">
        <v>50</v>
      </c>
      <c r="E64" s="30" t="s">
        <v>333</v>
      </c>
      <c r="F64" s="30" t="s">
        <v>334</v>
      </c>
      <c r="G64" s="30" t="s">
        <v>293</v>
      </c>
      <c r="H64" s="30" t="s">
        <v>327</v>
      </c>
      <c r="I64" s="30">
        <v>51</v>
      </c>
      <c r="J64" s="30"/>
      <c r="K64" s="30"/>
      <c r="L64" s="30"/>
      <c r="M64" s="30"/>
      <c r="N64" s="30"/>
      <c r="O64" s="30"/>
      <c r="P64" s="30"/>
      <c r="Q64" s="30"/>
      <c r="R64" s="30"/>
    </row>
    <row r="65" spans="1:18">
      <c r="A65" s="29" t="str">
        <f>[Table Name]&amp;"-"&amp;[Record No]</f>
        <v>Resource Relations-7</v>
      </c>
      <c r="B65" s="32" t="s">
        <v>112</v>
      </c>
      <c r="C65" s="29">
        <f>COUNTIF($B$1:$B64,[Table Name])</f>
        <v>7</v>
      </c>
      <c r="D65" s="30">
        <v>53</v>
      </c>
      <c r="E65" s="30" t="s">
        <v>304</v>
      </c>
      <c r="F65" s="30" t="s">
        <v>335</v>
      </c>
      <c r="G65" s="30" t="s">
        <v>301</v>
      </c>
      <c r="H65" s="30" t="s">
        <v>327</v>
      </c>
      <c r="I65" s="30">
        <v>54</v>
      </c>
      <c r="J65" s="30"/>
      <c r="K65" s="30"/>
      <c r="L65" s="30"/>
      <c r="M65" s="30"/>
      <c r="N65" s="30"/>
      <c r="O65" s="30"/>
      <c r="P65" s="30"/>
      <c r="Q65" s="30"/>
      <c r="R65" s="30"/>
    </row>
    <row r="66" spans="1:18">
      <c r="A66" s="29" t="str">
        <f>[Table Name]&amp;"-"&amp;[Record No]</f>
        <v>Resource Relations-8</v>
      </c>
      <c r="B66" s="32" t="s">
        <v>112</v>
      </c>
      <c r="C66" s="29">
        <f>COUNTIF($B$1:$B65,[Table Name])</f>
        <v>8</v>
      </c>
      <c r="D66" s="30">
        <v>53</v>
      </c>
      <c r="E66" s="30" t="s">
        <v>336</v>
      </c>
      <c r="F66" s="30" t="s">
        <v>337</v>
      </c>
      <c r="G66" s="30" t="s">
        <v>338</v>
      </c>
      <c r="H66" s="30" t="s">
        <v>330</v>
      </c>
      <c r="I66" s="30">
        <v>54</v>
      </c>
      <c r="J66" s="30"/>
      <c r="K66" s="30"/>
      <c r="L66" s="30"/>
      <c r="M66" s="30"/>
      <c r="N66" s="30"/>
      <c r="O66" s="30"/>
      <c r="P66" s="30"/>
      <c r="Q66" s="30"/>
      <c r="R66" s="30"/>
    </row>
    <row r="67" spans="1:18">
      <c r="A67" s="29" t="str">
        <f>[Table Name]&amp;"-"&amp;[Record No]</f>
        <v>Resource Relations-9</v>
      </c>
      <c r="B67" s="32" t="s">
        <v>112</v>
      </c>
      <c r="C67" s="29">
        <f>COUNTIF($B$1:$B66,[Table Name])</f>
        <v>9</v>
      </c>
      <c r="D67" s="30">
        <v>54</v>
      </c>
      <c r="E67" s="30" t="s">
        <v>339</v>
      </c>
      <c r="F67" s="30" t="s">
        <v>340</v>
      </c>
      <c r="G67" s="30" t="s">
        <v>341</v>
      </c>
      <c r="H67" s="30" t="s">
        <v>321</v>
      </c>
      <c r="I67" s="30">
        <v>53</v>
      </c>
      <c r="J67" s="30"/>
      <c r="K67" s="30"/>
      <c r="L67" s="30"/>
      <c r="M67" s="30"/>
      <c r="N67" s="30"/>
      <c r="O67" s="30"/>
      <c r="P67" s="30"/>
      <c r="Q67" s="30"/>
      <c r="R67" s="30"/>
    </row>
    <row r="68" spans="1:18">
      <c r="A68" s="29" t="str">
        <f>[Table Name]&amp;"-"&amp;[Record No]</f>
        <v>Resource Relations-10</v>
      </c>
      <c r="B68" s="32" t="s">
        <v>112</v>
      </c>
      <c r="C68" s="29">
        <f>COUNTIF($B$1:$B67,[Table Name])</f>
        <v>10</v>
      </c>
      <c r="D68" s="30">
        <v>54</v>
      </c>
      <c r="E68" s="30" t="s">
        <v>342</v>
      </c>
      <c r="F68" s="30" t="s">
        <v>343</v>
      </c>
      <c r="G68" s="30" t="s">
        <v>344</v>
      </c>
      <c r="H68" s="30" t="s">
        <v>345</v>
      </c>
      <c r="I68" s="30">
        <v>55</v>
      </c>
      <c r="J68" s="30"/>
      <c r="K68" s="30"/>
      <c r="L68" s="30"/>
      <c r="M68" s="30"/>
      <c r="N68" s="30"/>
      <c r="O68" s="30"/>
      <c r="P68" s="30"/>
      <c r="Q68" s="30"/>
      <c r="R68" s="30"/>
    </row>
    <row r="69" spans="1:18">
      <c r="A69" s="29" t="str">
        <f>[Table Name]&amp;"-"&amp;[Record No]</f>
        <v>Resource Relations-11</v>
      </c>
      <c r="B69" s="32" t="s">
        <v>112</v>
      </c>
      <c r="C69" s="29">
        <f>COUNTIF($B$1:$B68,[Table Name])</f>
        <v>11</v>
      </c>
      <c r="D69" s="30">
        <v>54</v>
      </c>
      <c r="E69" s="30" t="s">
        <v>346</v>
      </c>
      <c r="F69" s="30" t="s">
        <v>347</v>
      </c>
      <c r="G69" s="30" t="s">
        <v>298</v>
      </c>
      <c r="H69" s="30" t="s">
        <v>330</v>
      </c>
      <c r="I69" s="30">
        <v>53</v>
      </c>
      <c r="J69" s="30"/>
      <c r="K69" s="30"/>
      <c r="L69" s="30"/>
      <c r="M69" s="30"/>
      <c r="N69" s="30"/>
      <c r="O69" s="30"/>
      <c r="P69" s="30"/>
      <c r="Q69" s="30"/>
      <c r="R69" s="30"/>
    </row>
    <row r="70" spans="1:18">
      <c r="A70" s="29" t="str">
        <f>[Table Name]&amp;"-"&amp;[Record No]</f>
        <v>Resource Relations-12</v>
      </c>
      <c r="B70" s="32" t="s">
        <v>112</v>
      </c>
      <c r="C70" s="29">
        <f>COUNTIF($B$1:$B69,[Table Name])</f>
        <v>12</v>
      </c>
      <c r="D70" s="30">
        <v>54</v>
      </c>
      <c r="E70" s="30" t="s">
        <v>348</v>
      </c>
      <c r="F70" s="30" t="s">
        <v>349</v>
      </c>
      <c r="G70" s="30" t="s">
        <v>309</v>
      </c>
      <c r="H70" s="30" t="s">
        <v>327</v>
      </c>
      <c r="I70" s="30">
        <v>57</v>
      </c>
      <c r="J70" s="30"/>
      <c r="K70" s="30"/>
      <c r="L70" s="30"/>
      <c r="M70" s="30"/>
      <c r="N70" s="30"/>
      <c r="O70" s="30"/>
      <c r="P70" s="30"/>
      <c r="Q70" s="30"/>
      <c r="R70" s="30"/>
    </row>
    <row r="71" spans="1:18">
      <c r="A71" s="29" t="str">
        <f>[Table Name]&amp;"-"&amp;[Record No]</f>
        <v>Resource Relations-13</v>
      </c>
      <c r="B71" s="32" t="s">
        <v>112</v>
      </c>
      <c r="C71" s="29">
        <f>COUNTIF($B$1:$B70,[Table Name])</f>
        <v>13</v>
      </c>
      <c r="D71" s="30">
        <v>54</v>
      </c>
      <c r="E71" s="30" t="s">
        <v>350</v>
      </c>
      <c r="F71" s="30" t="s">
        <v>351</v>
      </c>
      <c r="G71" s="30" t="s">
        <v>352</v>
      </c>
      <c r="H71" s="30" t="s">
        <v>327</v>
      </c>
      <c r="I71" s="30">
        <v>58</v>
      </c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A72" s="29" t="str">
        <f>[Table Name]&amp;"-"&amp;[Record No]</f>
        <v>Resource Relations-14</v>
      </c>
      <c r="B72" s="32" t="s">
        <v>112</v>
      </c>
      <c r="C72" s="29">
        <f>COUNTIF($B$1:$B71,[Table Name])</f>
        <v>14</v>
      </c>
      <c r="D72" s="30">
        <v>54</v>
      </c>
      <c r="E72" s="30" t="s">
        <v>353</v>
      </c>
      <c r="F72" s="30" t="s">
        <v>354</v>
      </c>
      <c r="G72" s="30" t="s">
        <v>293</v>
      </c>
      <c r="H72" s="30" t="s">
        <v>330</v>
      </c>
      <c r="I72" s="30">
        <v>51</v>
      </c>
      <c r="J72" s="30"/>
      <c r="K72" s="30"/>
      <c r="L72" s="30"/>
      <c r="M72" s="30"/>
      <c r="N72" s="30"/>
      <c r="O72" s="30"/>
      <c r="P72" s="30"/>
      <c r="Q72" s="30"/>
      <c r="R72" s="30"/>
    </row>
    <row r="73" spans="1:18">
      <c r="A73" s="29" t="str">
        <f>[Table Name]&amp;"-"&amp;[Record No]</f>
        <v>Resource Relations-15</v>
      </c>
      <c r="B73" s="32" t="s">
        <v>112</v>
      </c>
      <c r="C73" s="29">
        <f>COUNTIF($B$1:$B72,[Table Name])</f>
        <v>15</v>
      </c>
      <c r="D73" s="30">
        <v>57</v>
      </c>
      <c r="E73" s="30" t="s">
        <v>355</v>
      </c>
      <c r="F73" s="30" t="s">
        <v>356</v>
      </c>
      <c r="G73" s="30" t="s">
        <v>341</v>
      </c>
      <c r="H73" s="30" t="s">
        <v>321</v>
      </c>
      <c r="I73" s="30">
        <v>53</v>
      </c>
      <c r="J73" s="30"/>
      <c r="K73" s="30"/>
      <c r="L73" s="30"/>
      <c r="M73" s="30"/>
      <c r="N73" s="30"/>
      <c r="O73" s="30"/>
      <c r="P73" s="30"/>
      <c r="Q73" s="30"/>
      <c r="R73" s="30"/>
    </row>
    <row r="74" spans="1:18">
      <c r="A74" s="29" t="str">
        <f>[Table Name]&amp;"-"&amp;[Record No]</f>
        <v>Resource Relations-16</v>
      </c>
      <c r="B74" s="32" t="s">
        <v>112</v>
      </c>
      <c r="C74" s="29">
        <f>COUNTIF($B$1:$B73,[Table Name])</f>
        <v>16</v>
      </c>
      <c r="D74" s="30">
        <v>58</v>
      </c>
      <c r="E74" s="30" t="s">
        <v>357</v>
      </c>
      <c r="F74" s="30" t="s">
        <v>358</v>
      </c>
      <c r="G74" s="30" t="s">
        <v>299</v>
      </c>
      <c r="H74" s="30" t="s">
        <v>321</v>
      </c>
      <c r="I74" s="30">
        <v>54</v>
      </c>
      <c r="J74" s="30"/>
      <c r="K74" s="30"/>
      <c r="L74" s="30"/>
      <c r="M74" s="30"/>
      <c r="N74" s="30"/>
      <c r="O74" s="30"/>
      <c r="P74" s="30"/>
      <c r="Q74" s="30"/>
      <c r="R74" s="30"/>
    </row>
    <row r="75" spans="1:18">
      <c r="A75" s="29" t="str">
        <f>[Table Name]&amp;"-"&amp;[Record No]</f>
        <v>Resource Relations-17</v>
      </c>
      <c r="B75" s="32" t="s">
        <v>112</v>
      </c>
      <c r="C75" s="29">
        <f>COUNTIF($B$1:$B74,[Table Name])</f>
        <v>17</v>
      </c>
      <c r="D75" s="30">
        <v>58</v>
      </c>
      <c r="E75" s="30" t="s">
        <v>359</v>
      </c>
      <c r="F75" s="30" t="s">
        <v>360</v>
      </c>
      <c r="G75" s="30" t="s">
        <v>361</v>
      </c>
      <c r="H75" s="30" t="s">
        <v>321</v>
      </c>
      <c r="I75" s="30">
        <v>53</v>
      </c>
      <c r="J75" s="30"/>
      <c r="K75" s="30"/>
      <c r="L75" s="30"/>
      <c r="M75" s="30"/>
      <c r="N75" s="30"/>
      <c r="O75" s="30"/>
      <c r="P75" s="30"/>
      <c r="Q75" s="30"/>
      <c r="R75" s="30"/>
    </row>
    <row r="76" spans="1:18">
      <c r="A76" s="29" t="str">
        <f>[Table Name]&amp;"-"&amp;[Record No]</f>
        <v>Resource Relations-18</v>
      </c>
      <c r="B76" s="32" t="s">
        <v>112</v>
      </c>
      <c r="C76" s="29">
        <f>COUNTIF($B$1:$B75,[Table Name])</f>
        <v>18</v>
      </c>
      <c r="D76" s="30">
        <v>58</v>
      </c>
      <c r="E76" s="30" t="s">
        <v>362</v>
      </c>
      <c r="F76" s="30" t="s">
        <v>363</v>
      </c>
      <c r="G76" s="30" t="s">
        <v>364</v>
      </c>
      <c r="H76" s="30" t="s">
        <v>321</v>
      </c>
      <c r="I76" s="30">
        <v>53</v>
      </c>
      <c r="J76" s="30"/>
      <c r="K76" s="30"/>
      <c r="L76" s="30"/>
      <c r="M76" s="30"/>
      <c r="N76" s="30"/>
      <c r="O76" s="30"/>
      <c r="P76" s="30"/>
      <c r="Q76" s="30"/>
      <c r="R76" s="30"/>
    </row>
    <row r="77" spans="1:18">
      <c r="A77" s="29" t="str">
        <f>[Table Name]&amp;"-"&amp;[Record No]</f>
        <v>Resource Relations-19</v>
      </c>
      <c r="B77" s="32" t="s">
        <v>112</v>
      </c>
      <c r="C77" s="29">
        <f>COUNTIF($B$1:$B76,[Table Name])</f>
        <v>19</v>
      </c>
      <c r="D77" s="30">
        <v>58</v>
      </c>
      <c r="E77" s="30" t="s">
        <v>365</v>
      </c>
      <c r="F77" s="30" t="s">
        <v>366</v>
      </c>
      <c r="G77" s="30" t="s">
        <v>309</v>
      </c>
      <c r="H77" s="30" t="s">
        <v>327</v>
      </c>
      <c r="I77" s="30">
        <v>59</v>
      </c>
      <c r="J77" s="30"/>
      <c r="K77" s="30"/>
      <c r="L77" s="30"/>
      <c r="M77" s="30"/>
      <c r="N77" s="30"/>
      <c r="O77" s="30"/>
      <c r="P77" s="30"/>
      <c r="Q77" s="30"/>
      <c r="R77" s="30"/>
    </row>
    <row r="78" spans="1:18">
      <c r="A78" s="31" t="str">
        <f>[Table Name]&amp;"-"&amp;[Record No]</f>
        <v>Resource Relations-20</v>
      </c>
      <c r="B78" s="32" t="s">
        <v>112</v>
      </c>
      <c r="C78" s="31">
        <f>COUNTIF($B$1:$B77,[Table Name])</f>
        <v>20</v>
      </c>
      <c r="D78" s="32">
        <v>58</v>
      </c>
      <c r="E78" s="32" t="s">
        <v>367</v>
      </c>
      <c r="F78" s="32" t="s">
        <v>368</v>
      </c>
      <c r="G78" s="32" t="s">
        <v>288</v>
      </c>
      <c r="H78" s="32" t="s">
        <v>321</v>
      </c>
      <c r="I78" s="32">
        <v>51</v>
      </c>
      <c r="J78" s="32"/>
      <c r="K78" s="32"/>
      <c r="L78" s="32"/>
      <c r="M78" s="32"/>
      <c r="N78" s="32"/>
      <c r="O78" s="32"/>
      <c r="P78" s="32"/>
      <c r="Q78" s="32"/>
      <c r="R78" s="32"/>
    </row>
    <row r="79" spans="1:18">
      <c r="A79" s="31" t="str">
        <f>[Table Name]&amp;"-"&amp;[Record No]</f>
        <v>Resource Relations-21</v>
      </c>
      <c r="B79" s="32" t="s">
        <v>112</v>
      </c>
      <c r="C79" s="31">
        <f>COUNTIF($B$1:$B78,[Table Name])</f>
        <v>21</v>
      </c>
      <c r="D79" s="32">
        <v>59</v>
      </c>
      <c r="E79" s="32" t="s">
        <v>369</v>
      </c>
      <c r="F79" s="32" t="s">
        <v>370</v>
      </c>
      <c r="G79" s="32" t="s">
        <v>341</v>
      </c>
      <c r="H79" s="32" t="s">
        <v>321</v>
      </c>
      <c r="I79" s="32">
        <v>53</v>
      </c>
      <c r="J79" s="32"/>
      <c r="K79" s="32"/>
      <c r="L79" s="32"/>
      <c r="M79" s="32"/>
      <c r="N79" s="32"/>
      <c r="O79" s="32"/>
      <c r="P79" s="32"/>
      <c r="Q79" s="32"/>
      <c r="R79" s="3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48"/>
  <sheetViews>
    <sheetView topLeftCell="A31" workbookViewId="0">
      <selection activeCell="D38" sqref="D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15" t="s">
        <v>0</v>
      </c>
      <c r="B1" s="15" t="s">
        <v>43</v>
      </c>
      <c r="C1" s="15" t="s">
        <v>26</v>
      </c>
      <c r="D1" s="15" t="s">
        <v>44</v>
      </c>
      <c r="E1" s="15" t="s">
        <v>27</v>
      </c>
    </row>
    <row r="2" spans="1:5">
      <c r="A2" s="1" t="s">
        <v>94</v>
      </c>
      <c r="B2" s="1" t="s">
        <v>52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8" t="s">
        <v>206</v>
      </c>
    </row>
    <row r="3" spans="1:5">
      <c r="A3" s="4" t="s">
        <v>98</v>
      </c>
      <c r="B3" s="4" t="s">
        <v>54</v>
      </c>
      <c r="C3" s="4" t="str">
        <f>VLOOKUP([FW Table Name],Tables[],4,0)</f>
        <v>Milestone\Appframe\Model</v>
      </c>
      <c r="D3" s="4" t="str">
        <f>VLOOKUP([FW Table Name],Tables[],5,0)</f>
        <v>Role</v>
      </c>
      <c r="E3" s="8" t="s">
        <v>206</v>
      </c>
    </row>
    <row r="4" spans="1:5">
      <c r="A4" s="4" t="s">
        <v>99</v>
      </c>
      <c r="B4" s="4" t="s">
        <v>55</v>
      </c>
      <c r="C4" s="4" t="str">
        <f>VLOOKUP([FW Table Name],Tables[],4,0)</f>
        <v>Milestone\Appframe\Model</v>
      </c>
      <c r="D4" s="4" t="str">
        <f>VLOOKUP([FW Table Name],Tables[],5,0)</f>
        <v>GroupRole</v>
      </c>
      <c r="E4" s="8" t="s">
        <v>206</v>
      </c>
    </row>
    <row r="5" spans="1:5">
      <c r="A5" s="4" t="s">
        <v>102</v>
      </c>
      <c r="B5" s="4" t="s">
        <v>56</v>
      </c>
      <c r="C5" s="4" t="str">
        <f>VLOOKUP([FW Table Name],Tables[],4,0)</f>
        <v>Milestone\Appframe\Model</v>
      </c>
      <c r="D5" s="4" t="str">
        <f>VLOOKUP([FW Table Name],Tables[],5,0)</f>
        <v>Resource</v>
      </c>
      <c r="E5" s="8" t="s">
        <v>206</v>
      </c>
    </row>
    <row r="6" spans="1:5">
      <c r="A6" s="4" t="s">
        <v>108</v>
      </c>
      <c r="B6" s="4" t="s">
        <v>77</v>
      </c>
      <c r="C6" s="4" t="str">
        <f>VLOOKUP([FW Table Name],Tables[],4,0)</f>
        <v>Milestone\Appframe\Model</v>
      </c>
      <c r="D6" s="4" t="str">
        <f>VLOOKUP([FW Table Name],Tables[],5,0)</f>
        <v>ResourceRole</v>
      </c>
      <c r="E6" s="8" t="s">
        <v>206</v>
      </c>
    </row>
    <row r="7" spans="1:5">
      <c r="A7" s="4" t="s">
        <v>112</v>
      </c>
      <c r="B7" s="4" t="s">
        <v>58</v>
      </c>
      <c r="C7" s="4" t="str">
        <f>VLOOKUP([FW Table Name],Tables[],4,0)</f>
        <v>Milestone\Appframe\Model</v>
      </c>
      <c r="D7" s="4" t="str">
        <f>VLOOKUP([FW Table Name],Tables[],5,0)</f>
        <v>ResourceRelation</v>
      </c>
      <c r="E7" s="8" t="s">
        <v>206</v>
      </c>
    </row>
    <row r="8" spans="1:5">
      <c r="A8" s="4" t="s">
        <v>116</v>
      </c>
      <c r="B8" s="4" t="s">
        <v>57</v>
      </c>
      <c r="C8" s="4" t="str">
        <f>VLOOKUP([FW Table Name],Tables[],4,0)</f>
        <v>Milestone\Appframe\Model</v>
      </c>
      <c r="D8" s="4" t="str">
        <f>VLOOKUP([FW Table Name],Tables[],5,0)</f>
        <v>ResourceScope</v>
      </c>
      <c r="E8" s="8" t="s">
        <v>206</v>
      </c>
    </row>
    <row r="9" spans="1:5">
      <c r="A9" s="4" t="s">
        <v>117</v>
      </c>
      <c r="B9" s="4" t="s">
        <v>64</v>
      </c>
      <c r="C9" s="4" t="str">
        <f>VLOOKUP([FW Table Name],Tables[],4,0)</f>
        <v>Milestone\Appframe\Model</v>
      </c>
      <c r="D9" s="4" t="str">
        <f>VLOOKUP([FW Table Name],Tables[],5,0)</f>
        <v>ResourceList</v>
      </c>
      <c r="E9" s="8" t="s">
        <v>206</v>
      </c>
    </row>
    <row r="10" spans="1:5">
      <c r="A10" s="4" t="s">
        <v>118</v>
      </c>
      <c r="B10" s="4" t="s">
        <v>66</v>
      </c>
      <c r="C10" s="4" t="str">
        <f>VLOOKUP([FW Table Name],Tables[],4,0)</f>
        <v>Milestone\Appframe\Model</v>
      </c>
      <c r="D10" s="4" t="str">
        <f>VLOOKUP([FW Table Name],Tables[],5,0)</f>
        <v>ResourceListScope</v>
      </c>
      <c r="E10" s="8" t="s">
        <v>206</v>
      </c>
    </row>
    <row r="11" spans="1:5">
      <c r="A11" s="4" t="s">
        <v>121</v>
      </c>
      <c r="B11" s="4" t="s">
        <v>69</v>
      </c>
      <c r="C11" s="4" t="str">
        <f>VLOOKUP([FW Table Name],Tables[],4,0)</f>
        <v>Milestone\Appframe\Model</v>
      </c>
      <c r="D11" s="4" t="str">
        <f>VLOOKUP([FW Table Name],Tables[],5,0)</f>
        <v>ResourceForm</v>
      </c>
      <c r="E11" s="8" t="s">
        <v>206</v>
      </c>
    </row>
    <row r="12" spans="1:5">
      <c r="A12" s="4" t="s">
        <v>123</v>
      </c>
      <c r="B12" s="4" t="s">
        <v>78</v>
      </c>
      <c r="C12" s="4" t="str">
        <f>VLOOKUP([FW Table Name],Tables[],4,0)</f>
        <v>Milestone\Appframe\Model</v>
      </c>
      <c r="D12" s="4" t="str">
        <f>VLOOKUP([FW Table Name],Tables[],5,0)</f>
        <v>ResourceFormField</v>
      </c>
      <c r="E12" s="8" t="s">
        <v>206</v>
      </c>
    </row>
    <row r="13" spans="1:5">
      <c r="A13" s="4" t="s">
        <v>127</v>
      </c>
      <c r="B13" s="4" t="s">
        <v>80</v>
      </c>
      <c r="C13" s="4" t="str">
        <f>VLOOKUP([FW Table Name],Tables[],4,0)</f>
        <v>Milestone\Appframe\Model</v>
      </c>
      <c r="D13" s="4" t="str">
        <f>VLOOKUP([FW Table Name],Tables[],5,0)</f>
        <v>ResourceFormFieldData</v>
      </c>
      <c r="E13" s="8" t="s">
        <v>206</v>
      </c>
    </row>
    <row r="14" spans="1:5">
      <c r="A14" s="4" t="s">
        <v>134</v>
      </c>
      <c r="B14" s="4" t="s">
        <v>72</v>
      </c>
      <c r="C14" s="4" t="str">
        <f>VLOOKUP([FW Table Name],Tables[],4,0)</f>
        <v>Milestone\Appframe\Model</v>
      </c>
      <c r="D14" s="4" t="str">
        <f>VLOOKUP([FW Table Name],Tables[],5,0)</f>
        <v>ResourceAction</v>
      </c>
      <c r="E14" s="8" t="s">
        <v>206</v>
      </c>
    </row>
    <row r="15" spans="1:5">
      <c r="A15" s="4" t="s">
        <v>138</v>
      </c>
      <c r="B15" s="4" t="s">
        <v>74</v>
      </c>
      <c r="C15" s="4" t="str">
        <f>VLOOKUP([FW Table Name],Tables[],4,0)</f>
        <v>Milestone\Appframe\Model</v>
      </c>
      <c r="D15" s="4" t="str">
        <f>VLOOKUP([FW Table Name],Tables[],5,0)</f>
        <v>ResourceActionMethod</v>
      </c>
      <c r="E15" s="8" t="s">
        <v>206</v>
      </c>
    </row>
    <row r="16" spans="1:5">
      <c r="A16" s="4" t="s">
        <v>145</v>
      </c>
      <c r="B16" s="4" t="s">
        <v>79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8" t="s">
        <v>206</v>
      </c>
    </row>
    <row r="17" spans="1:5">
      <c r="A17" s="4" t="s">
        <v>147</v>
      </c>
      <c r="B17" s="4" t="s">
        <v>81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8" t="s">
        <v>206</v>
      </c>
    </row>
    <row r="18" spans="1:5">
      <c r="A18" s="4" t="s">
        <v>155</v>
      </c>
      <c r="B18" s="4" t="s">
        <v>70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8" t="s">
        <v>206</v>
      </c>
    </row>
    <row r="19" spans="1:5">
      <c r="A19" s="4" t="s">
        <v>156</v>
      </c>
      <c r="B19" s="4" t="s">
        <v>75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8" t="s">
        <v>206</v>
      </c>
    </row>
    <row r="20" spans="1:5">
      <c r="A20" s="4" t="s">
        <v>157</v>
      </c>
      <c r="B20" s="4" t="s">
        <v>59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8" t="s">
        <v>206</v>
      </c>
    </row>
    <row r="21" spans="1:5">
      <c r="A21" s="4" t="s">
        <v>159</v>
      </c>
      <c r="B21" s="4" t="s">
        <v>67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8" t="s">
        <v>206</v>
      </c>
    </row>
    <row r="22" spans="1:5">
      <c r="A22" s="4" t="s">
        <v>161</v>
      </c>
      <c r="B22" s="4" t="s">
        <v>85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8" t="s">
        <v>206</v>
      </c>
    </row>
    <row r="23" spans="1:5">
      <c r="A23" s="4" t="s">
        <v>163</v>
      </c>
      <c r="B23" s="4" t="s">
        <v>62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8" t="s">
        <v>206</v>
      </c>
    </row>
    <row r="24" spans="1:5">
      <c r="A24" s="4" t="s">
        <v>164</v>
      </c>
      <c r="B24" s="4" t="s">
        <v>63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8" t="s">
        <v>206</v>
      </c>
    </row>
    <row r="25" spans="1:5">
      <c r="A25" s="4" t="s">
        <v>166</v>
      </c>
      <c r="B25" s="4" t="s">
        <v>76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8" t="s">
        <v>206</v>
      </c>
    </row>
    <row r="26" spans="1:5">
      <c r="A26" s="4" t="s">
        <v>205</v>
      </c>
      <c r="B26" s="4" t="s">
        <v>65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8" t="s">
        <v>206</v>
      </c>
    </row>
    <row r="27" spans="1:5">
      <c r="A27" s="4" t="s">
        <v>175</v>
      </c>
      <c r="B27" s="4" t="s">
        <v>86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8" t="s">
        <v>206</v>
      </c>
    </row>
    <row r="28" spans="1:5">
      <c r="A28" s="4" t="s">
        <v>167</v>
      </c>
      <c r="B28" s="4" t="s">
        <v>51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8" t="s">
        <v>206</v>
      </c>
    </row>
    <row r="29" spans="1:5">
      <c r="A29" s="4" t="s">
        <v>170</v>
      </c>
      <c r="B29" s="4" t="s">
        <v>82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8" t="s">
        <v>206</v>
      </c>
    </row>
    <row r="30" spans="1:5">
      <c r="A30" s="4" t="s">
        <v>178</v>
      </c>
      <c r="B30" s="4" t="s">
        <v>61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8" t="s">
        <v>206</v>
      </c>
    </row>
    <row r="31" spans="1:5">
      <c r="A31" s="4" t="s">
        <v>179</v>
      </c>
      <c r="B31" s="4" t="s">
        <v>68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8" t="s">
        <v>206</v>
      </c>
    </row>
    <row r="32" spans="1:5">
      <c r="A32" s="4" t="s">
        <v>180</v>
      </c>
      <c r="B32" s="4" t="s">
        <v>83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8" t="s">
        <v>206</v>
      </c>
    </row>
    <row r="33" spans="1:5">
      <c r="A33" s="4" t="s">
        <v>187</v>
      </c>
      <c r="B33" s="4" t="s">
        <v>88</v>
      </c>
      <c r="C33" s="4" t="str">
        <f>VLOOKUP([FW Table Name],Tables[],4,0)</f>
        <v>Milestone\Appframe\Model</v>
      </c>
      <c r="D33" s="4" t="str">
        <f>VLOOKUP([FW Table Name],Tables[],5,0)</f>
        <v>ResourceDashboard</v>
      </c>
      <c r="E33" s="8" t="s">
        <v>206</v>
      </c>
    </row>
    <row r="34" spans="1:5">
      <c r="A34" s="4" t="s">
        <v>188</v>
      </c>
      <c r="B34" s="4" t="s">
        <v>89</v>
      </c>
      <c r="C34" s="4" t="str">
        <f>VLOOKUP([FW Table Name],Tables[],4,0)</f>
        <v>Milestone\Appframe\Model</v>
      </c>
      <c r="D34" s="4" t="str">
        <f>VLOOKUP([FW Table Name],Tables[],5,0)</f>
        <v>ResourceDashboardSection</v>
      </c>
      <c r="E34" s="8" t="s">
        <v>206</v>
      </c>
    </row>
    <row r="35" spans="1:5">
      <c r="A35" s="4" t="s">
        <v>190</v>
      </c>
      <c r="B35" s="4" t="s">
        <v>90</v>
      </c>
      <c r="C35" s="4" t="str">
        <f>VLOOKUP([FW Table Name],Tables[],4,0)</f>
        <v>Milestone\Appframe\Model</v>
      </c>
      <c r="D35" s="4" t="str">
        <f>VLOOKUP([FW Table Name],Tables[],5,0)</f>
        <v>ResourceDashboardSectionItem</v>
      </c>
      <c r="E35" s="8" t="s">
        <v>206</v>
      </c>
    </row>
    <row r="36" spans="1:5">
      <c r="A36" s="4" t="s">
        <v>195</v>
      </c>
      <c r="B36" s="4" t="s">
        <v>91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8" t="s">
        <v>206</v>
      </c>
    </row>
    <row r="37" spans="1:5">
      <c r="A37" s="4" t="s">
        <v>201</v>
      </c>
      <c r="B37" s="4" t="s">
        <v>84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8" t="s">
        <v>206</v>
      </c>
    </row>
    <row r="38" spans="1:5">
      <c r="A38" s="4" t="s">
        <v>207</v>
      </c>
      <c r="B38" s="4" t="s">
        <v>207</v>
      </c>
      <c r="C38" s="4" t="str">
        <f>VLOOKUP([FW Table Name],Tables[],4,0)</f>
        <v>Milestone\Teebpd\Model</v>
      </c>
      <c r="D38" s="4" t="str">
        <f>VLOOKUP([FW Table Name],Tables[],5,0)</f>
        <v>Brand</v>
      </c>
      <c r="E38" s="7" t="s">
        <v>279</v>
      </c>
    </row>
    <row r="39" spans="1:5">
      <c r="A39" s="4" t="s">
        <v>209</v>
      </c>
      <c r="B39" s="4" t="s">
        <v>209</v>
      </c>
      <c r="C39" s="4" t="str">
        <f>VLOOKUP([FW Table Name],Tables[],4,0)</f>
        <v>Milestone\Teebpd\Model</v>
      </c>
      <c r="D39" s="4" t="str">
        <f>VLOOKUP([FW Table Name],Tables[],5,0)</f>
        <v>Category</v>
      </c>
      <c r="E39" s="7" t="s">
        <v>279</v>
      </c>
    </row>
    <row r="40" spans="1:5">
      <c r="A40" s="4" t="s">
        <v>50</v>
      </c>
      <c r="B40" s="4" t="s">
        <v>50</v>
      </c>
      <c r="C40" s="4" t="str">
        <f>VLOOKUP([FW Table Name],Tables[],4,0)</f>
        <v>Milestone\Teebpd\Model</v>
      </c>
      <c r="D40" s="4" t="str">
        <f>VLOOKUP([FW Table Name],Tables[],5,0)</f>
        <v>Product</v>
      </c>
      <c r="E40" s="7" t="s">
        <v>279</v>
      </c>
    </row>
    <row r="41" spans="1:5">
      <c r="A41" s="4" t="s">
        <v>210</v>
      </c>
      <c r="B41" s="4" t="s">
        <v>210</v>
      </c>
      <c r="C41" s="4" t="str">
        <f>VLOOKUP([FW Table Name],Tables[],4,0)</f>
        <v>Milestone\Teebpd\Model</v>
      </c>
      <c r="D41" s="4" t="str">
        <f>VLOOKUP([FW Table Name],Tables[],5,0)</f>
        <v>ProductImage</v>
      </c>
      <c r="E41" s="7" t="s">
        <v>279</v>
      </c>
    </row>
    <row r="42" spans="1:5">
      <c r="A42" s="4" t="s">
        <v>211</v>
      </c>
      <c r="B42" s="4" t="s">
        <v>211</v>
      </c>
      <c r="C42" s="4" t="str">
        <f>VLOOKUP([FW Table Name],Tables[],4,0)</f>
        <v>Milestone\Teebpd\Model</v>
      </c>
      <c r="D42" s="4" t="str">
        <f>VLOOKUP([FW Table Name],Tables[],5,0)</f>
        <v>Visitor</v>
      </c>
      <c r="E42" s="7" t="s">
        <v>279</v>
      </c>
    </row>
    <row r="43" spans="1:5">
      <c r="A43" s="4" t="s">
        <v>213</v>
      </c>
      <c r="B43" s="4" t="s">
        <v>213</v>
      </c>
      <c r="C43" s="4" t="str">
        <f>VLOOKUP([FW Table Name],Tables[],4,0)</f>
        <v>Milestone\Teebpd\Model</v>
      </c>
      <c r="D43" s="4" t="str">
        <f>VLOOKUP([FW Table Name],Tables[],5,0)</f>
        <v>Wishlist</v>
      </c>
      <c r="E43" s="7" t="s">
        <v>279</v>
      </c>
    </row>
    <row r="44" spans="1:5">
      <c r="A44" s="4" t="s">
        <v>214</v>
      </c>
      <c r="B44" s="4" t="s">
        <v>214</v>
      </c>
      <c r="C44" s="4" t="str">
        <f>VLOOKUP([FW Table Name],Tables[],4,0)</f>
        <v>Milestone\Teebpd\Model</v>
      </c>
      <c r="D44" s="4" t="str">
        <f>VLOOKUP([FW Table Name],Tables[],5,0)</f>
        <v>WishlistProduct</v>
      </c>
      <c r="E44" s="7" t="s">
        <v>279</v>
      </c>
    </row>
    <row r="45" spans="1:5">
      <c r="A45" s="4" t="s">
        <v>215</v>
      </c>
      <c r="B45" s="4" t="s">
        <v>215</v>
      </c>
      <c r="C45" s="4" t="str">
        <f>VLOOKUP([FW Table Name],Tables[],4,0)</f>
        <v>Milestone\Teebpd\Model</v>
      </c>
      <c r="D45" s="4" t="str">
        <f>VLOOKUP([FW Table Name],Tables[],5,0)</f>
        <v>VisitorWishlist</v>
      </c>
      <c r="E45" s="7" t="s">
        <v>279</v>
      </c>
    </row>
    <row r="46" spans="1:5">
      <c r="A46" s="4" t="s">
        <v>216</v>
      </c>
      <c r="B46" s="4" t="s">
        <v>216</v>
      </c>
      <c r="C46" s="4" t="str">
        <f>VLOOKUP([FW Table Name],Tables[],4,0)</f>
        <v>Milestone\Teebpd\Model</v>
      </c>
      <c r="D46" s="4" t="str">
        <f>VLOOKUP([FW Table Name],Tables[],5,0)</f>
        <v>VendorWishlist</v>
      </c>
      <c r="E46" s="7" t="s">
        <v>279</v>
      </c>
    </row>
    <row r="47" spans="1:5">
      <c r="A47" s="4" t="s">
        <v>217</v>
      </c>
      <c r="B47" s="4" t="s">
        <v>217</v>
      </c>
      <c r="C47" s="4" t="str">
        <f>VLOOKUP([FW Table Name],Tables[],4,0)</f>
        <v>Milestone\Teebpd\Model</v>
      </c>
      <c r="D47" s="4" t="str">
        <f>VLOOKUP([FW Table Name],Tables[],5,0)</f>
        <v>WishlistNote</v>
      </c>
      <c r="E47" s="7" t="s">
        <v>279</v>
      </c>
    </row>
    <row r="48" spans="1:5">
      <c r="A48" s="3" t="s">
        <v>218</v>
      </c>
      <c r="B48" s="3" t="s">
        <v>218</v>
      </c>
      <c r="C48" s="3" t="str">
        <f>VLOOKUP([FW Table Name],Tables[],4,0)</f>
        <v>Milestone\Teebpd\Model</v>
      </c>
      <c r="D48" s="3" t="str">
        <f>VLOOKUP([FW Table Name],Tables[],5,0)</f>
        <v>WishlistProductNote</v>
      </c>
      <c r="E48" s="7" t="s">
        <v>279</v>
      </c>
    </row>
  </sheetData>
  <dataValidations count="2">
    <dataValidation type="list" allowBlank="1" showInputMessage="1" showErrorMessage="1" sqref="E2:E48">
      <formula1>"truncate,query"</formula1>
    </dataValidation>
    <dataValidation type="list" allowBlank="1" showInputMessage="1" showErrorMessage="1" sqref="B2:B48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21" workbookViewId="0">
      <selection activeCell="F28" sqref="F28"/>
    </sheetView>
  </sheetViews>
  <sheetFormatPr defaultRowHeight="15"/>
  <cols>
    <col min="1" max="16384" width="9.140625" style="16"/>
  </cols>
  <sheetData>
    <row r="1" spans="1:20" s="26" customFormat="1" ht="15" customHeight="1">
      <c r="A1" s="36" t="s">
        <v>112</v>
      </c>
      <c r="B1" s="36"/>
      <c r="C1" s="36"/>
      <c r="D1" s="36"/>
      <c r="E1" s="37" t="str">
        <f>"\"&amp;VLOOKUP($A$1,SeedMap[],3,0)&amp;"\"&amp;VLOOKUP($A$1,SeedMap[],4,0)&amp;"::"&amp;VLOOKUP($A$1,SeedMap[],5,0)&amp;"()"</f>
        <v>\Milestone\Appframe\Model\ResourceRelation::query()</v>
      </c>
      <c r="F1" s="37"/>
      <c r="G1" s="37"/>
      <c r="H1" s="37"/>
      <c r="I1" s="38" t="s">
        <v>21</v>
      </c>
      <c r="J1" s="38"/>
      <c r="K1" s="38"/>
      <c r="L1" s="38"/>
      <c r="M1" s="38"/>
      <c r="N1" s="38"/>
      <c r="O1" s="38"/>
      <c r="P1" s="38"/>
      <c r="Q1" s="38"/>
      <c r="R1" s="38"/>
      <c r="S1" s="20" t="str">
        <f>""</f>
        <v/>
      </c>
      <c r="T1" s="9"/>
    </row>
    <row r="2" spans="1:20" s="26" customFormat="1" ht="15" customHeight="1">
      <c r="A2" s="36"/>
      <c r="B2" s="36"/>
      <c r="C2" s="36"/>
      <c r="D2" s="36"/>
      <c r="E2" s="37" t="s">
        <v>47</v>
      </c>
      <c r="F2" s="37"/>
      <c r="G2" s="37"/>
      <c r="H2" s="37"/>
      <c r="I2" s="38" t="s">
        <v>20</v>
      </c>
      <c r="J2" s="38"/>
      <c r="K2" s="38"/>
      <c r="L2" s="38"/>
      <c r="M2" s="38"/>
      <c r="N2" s="38"/>
      <c r="O2" s="38"/>
      <c r="P2" s="38"/>
      <c r="Q2" s="38"/>
      <c r="R2" s="38"/>
      <c r="S2" s="20" t="str">
        <f>";"</f>
        <v>;</v>
      </c>
      <c r="T2" s="9"/>
    </row>
    <row r="3" spans="1:20" s="26" customFormat="1" ht="15" customHeight="1">
      <c r="A3" s="36"/>
      <c r="B3" s="36"/>
      <c r="C3" s="36"/>
      <c r="D3" s="36"/>
      <c r="E3" s="37"/>
      <c r="F3" s="37"/>
      <c r="G3" s="37"/>
      <c r="H3" s="37"/>
      <c r="I3" s="38" t="s">
        <v>45</v>
      </c>
      <c r="J3" s="38"/>
      <c r="K3" s="38"/>
      <c r="L3" s="38"/>
      <c r="M3" s="38"/>
      <c r="N3" s="38"/>
      <c r="O3" s="38"/>
      <c r="P3" s="38"/>
      <c r="Q3" s="38"/>
      <c r="R3" s="38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3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IF(VLOOKUP($A$1&amp;"-0",TableData[[TRCode]:[15]],C$4+$B$4,0)=0,"",VLOOKUP($A$1&amp;"-0",TableData[[TRCode]:[15]],C$4+$B$4,0))</f>
        <v>resource</v>
      </c>
      <c r="D5" s="23" t="str">
        <f>IF(VLOOKUP($A$1&amp;"-0",TableData[[TRCode]:[15]],D$4+$B$4,0)=0,"",VLOOKUP($A$1&amp;"-0",TableData[[TRCode]:[15]],D$4+$B$4,0))</f>
        <v>name</v>
      </c>
      <c r="E5" s="23" t="str">
        <f>IF(VLOOKUP($A$1&amp;"-0",TableData[[TRCode]:[15]],E$4+$B$4,0)=0,"",VLOOKUP($A$1&amp;"-0",TableData[[TRCode]:[15]],E$4+$B$4,0))</f>
        <v>description</v>
      </c>
      <c r="F5" s="23" t="str">
        <f>IF(VLOOKUP($A$1&amp;"-0",TableData[[TRCode]:[15]],F$4+$B$4,0)=0,"",VLOOKUP($A$1&amp;"-0",TableData[[TRCode]:[15]],F$4+$B$4,0))</f>
        <v>method</v>
      </c>
      <c r="G5" s="23" t="str">
        <f>IF(VLOOKUP($A$1&amp;"-0",TableData[[TRCode]:[15]],G$4+$B$4,0)=0,"",VLOOKUP($A$1&amp;"-0",TableData[[TRCode]:[15]],G$4+$B$4,0))</f>
        <v>type</v>
      </c>
      <c r="H5" s="23" t="str">
        <f>IF(VLOOKUP($A$1&amp;"-0",TableData[[TRCode]:[15]],H$4+$B$4,0)=0,"",VLOOKUP($A$1&amp;"-0",TableData[[TRCode]:[15]],H$4+$B$4,0))</f>
        <v>relate_resource</v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33" t="str">
        <f>$I$1</f>
        <v>$_ = \DB::statement('SELECT @@GLOBAL.foreign_key_checks');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9"/>
      <c r="T6" s="9"/>
    </row>
    <row r="7" spans="1:20">
      <c r="A7" s="21"/>
      <c r="B7" s="34" t="str">
        <f>$I$2</f>
        <v>\DB::statement('set foreign_key_checks = 0');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20">
      <c r="A8" s="21"/>
      <c r="B8" s="35" t="str">
        <f>$E$1</f>
        <v>\Milestone\Appframe\Model\ResourceRelation::query()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'51',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'ProductBrand', </v>
      </c>
      <c r="E9" s="22" t="str">
        <f t="shared" ca="1" si="0"/>
        <v xml:space="preserve">'description' =&gt; 'The brand to which this product belongs to', </v>
      </c>
      <c r="F9" s="22" t="str">
        <f t="shared" ca="1" si="0"/>
        <v xml:space="preserve">'method' =&gt; 'Brand', </v>
      </c>
      <c r="G9" s="22" t="str">
        <f t="shared" ca="1" si="0"/>
        <v xml:space="preserve">'type' =&gt; 'belongsTo', </v>
      </c>
      <c r="H9" s="22" t="str">
        <f t="shared" ca="1" si="0"/>
        <v xml:space="preserve">'relate_resource' =&gt; '49', </v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'51', </v>
      </c>
      <c r="D10" s="22" t="str">
        <f t="shared" ca="1" si="0"/>
        <v xml:space="preserve">'name' =&gt; 'ProductCategory', </v>
      </c>
      <c r="E10" s="22" t="str">
        <f t="shared" ca="1" si="0"/>
        <v xml:space="preserve">'description' =&gt; 'The category to which this product belongs to', </v>
      </c>
      <c r="F10" s="22" t="str">
        <f t="shared" ca="1" si="0"/>
        <v xml:space="preserve">'method' =&gt; 'Category', </v>
      </c>
      <c r="G10" s="22" t="str">
        <f t="shared" ca="1" si="0"/>
        <v xml:space="preserve">'type' =&gt; 'belongsTo', </v>
      </c>
      <c r="H10" s="22" t="str">
        <f t="shared" ca="1" si="0"/>
        <v xml:space="preserve">'relate_resource' =&gt; '50', </v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'51', </v>
      </c>
      <c r="D11" s="22" t="str">
        <f t="shared" ca="1" si="0"/>
        <v xml:space="preserve">'name' =&gt; 'ProductImages', </v>
      </c>
      <c r="E11" s="22" t="str">
        <f t="shared" ca="1" si="0"/>
        <v xml:space="preserve">'description' =&gt; 'Images of a product', </v>
      </c>
      <c r="F11" s="22" t="str">
        <f t="shared" ca="1" si="0"/>
        <v xml:space="preserve">'method' =&gt; 'Images', </v>
      </c>
      <c r="G11" s="22" t="str">
        <f t="shared" ca="1" si="0"/>
        <v xml:space="preserve">'type' =&gt; 'hasMany', </v>
      </c>
      <c r="H11" s="22" t="str">
        <f t="shared" ca="1" si="0"/>
        <v xml:space="preserve">'relate_resource' =&gt; '52', </v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'resource' =&gt; '51', </v>
      </c>
      <c r="D12" s="22" t="str">
        <f t="shared" ca="1" si="0"/>
        <v xml:space="preserve">'name' =&gt; 'ProductWishlists', </v>
      </c>
      <c r="E12" s="22" t="str">
        <f t="shared" ca="1" si="0"/>
        <v xml:space="preserve">'description' =&gt; 'All Wishlists where this product have', </v>
      </c>
      <c r="F12" s="22" t="str">
        <f t="shared" ca="1" si="0"/>
        <v xml:space="preserve">'method' =&gt; 'Wishlists', </v>
      </c>
      <c r="G12" s="22" t="str">
        <f t="shared" ca="1" si="0"/>
        <v xml:space="preserve">'type' =&gt; 'belongsToMany', </v>
      </c>
      <c r="H12" s="22" t="str">
        <f t="shared" ca="1" si="0"/>
        <v xml:space="preserve">'relate_resource' =&gt; '54', </v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'resource' =&gt; '49', </v>
      </c>
      <c r="D13" s="22" t="str">
        <f t="shared" ca="1" si="0"/>
        <v xml:space="preserve">'name' =&gt; 'BrandProducts', </v>
      </c>
      <c r="E13" s="22" t="str">
        <f t="shared" ca="1" si="0"/>
        <v xml:space="preserve">'description' =&gt; 'All products of this brand', </v>
      </c>
      <c r="F13" s="22" t="str">
        <f t="shared" ca="1" si="0"/>
        <v xml:space="preserve">'method' =&gt; 'Products', </v>
      </c>
      <c r="G13" s="22" t="str">
        <f t="shared" ca="1" si="0"/>
        <v xml:space="preserve">'type' =&gt; 'hasMany', </v>
      </c>
      <c r="H13" s="22" t="str">
        <f t="shared" ca="1" si="0"/>
        <v xml:space="preserve">'relate_resource' =&gt; '51', </v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'resource' =&gt; '50', </v>
      </c>
      <c r="D14" s="22" t="str">
        <f t="shared" ca="1" si="0"/>
        <v xml:space="preserve">'name' =&gt; 'CategoryProducts', </v>
      </c>
      <c r="E14" s="22" t="str">
        <f t="shared" ca="1" si="0"/>
        <v xml:space="preserve">'description' =&gt; 'All products belongs to this category', </v>
      </c>
      <c r="F14" s="22" t="str">
        <f t="shared" ca="1" si="0"/>
        <v xml:space="preserve">'method' =&gt; 'Products', </v>
      </c>
      <c r="G14" s="22" t="str">
        <f t="shared" ca="1" si="0"/>
        <v xml:space="preserve">'type' =&gt; 'hasMany', </v>
      </c>
      <c r="H14" s="22" t="str">
        <f t="shared" ca="1" si="0"/>
        <v xml:space="preserve">'relate_resource' =&gt; '51', </v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'resource' =&gt; '53', </v>
      </c>
      <c r="D15" s="22" t="str">
        <f t="shared" ca="1" si="0"/>
        <v xml:space="preserve">'name' =&gt; 'VisitorWishlists', </v>
      </c>
      <c r="E15" s="22" t="str">
        <f t="shared" ca="1" si="0"/>
        <v xml:space="preserve">'description' =&gt; 'All wishlists created by a visitor. Visitor could be the author of said wishlist', </v>
      </c>
      <c r="F15" s="22" t="str">
        <f t="shared" ca="1" si="0"/>
        <v xml:space="preserve">'method' =&gt; 'Wishlists', </v>
      </c>
      <c r="G15" s="22" t="str">
        <f t="shared" ca="1" si="0"/>
        <v xml:space="preserve">'type' =&gt; 'hasMany', </v>
      </c>
      <c r="H15" s="22" t="str">
        <f t="shared" ca="1" si="0"/>
        <v xml:space="preserve">'relate_resource' =&gt; '54', </v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'resource' =&gt; '53', </v>
      </c>
      <c r="D16" s="22" t="str">
        <f t="shared" ca="1" si="0"/>
        <v xml:space="preserve">'name' =&gt; 'VisitorWishlistShared', </v>
      </c>
      <c r="E16" s="22" t="str">
        <f t="shared" ca="1" si="0"/>
        <v xml:space="preserve">'description' =&gt; 'All wishlists which are shared with a visitor.', </v>
      </c>
      <c r="F16" s="22" t="str">
        <f t="shared" ca="1" si="0"/>
        <v xml:space="preserve">'method' =&gt; 'SharedWishlist', </v>
      </c>
      <c r="G16" s="22" t="str">
        <f t="shared" ca="1" si="0"/>
        <v xml:space="preserve">'type' =&gt; 'belongsToMany', </v>
      </c>
      <c r="H16" s="22" t="str">
        <f t="shared" ca="1" si="0"/>
        <v xml:space="preserve">'relate_resource' =&gt; '54', </v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'resource' =&gt; '54', </v>
      </c>
      <c r="D17" s="22" t="str">
        <f t="shared" ca="1" si="0"/>
        <v xml:space="preserve">'name' =&gt; 'WishlistAuthor', </v>
      </c>
      <c r="E17" s="22" t="str">
        <f t="shared" ca="1" si="0"/>
        <v xml:space="preserve">'description' =&gt; 'Author of a wishlist. It could be a visitor or vendor', </v>
      </c>
      <c r="F17" s="22" t="str">
        <f t="shared" ca="1" si="0"/>
        <v xml:space="preserve">'method' =&gt; 'Author', </v>
      </c>
      <c r="G17" s="22" t="str">
        <f t="shared" ca="1" si="0"/>
        <v xml:space="preserve">'type' =&gt; 'belongsTo', </v>
      </c>
      <c r="H17" s="22" t="str">
        <f t="shared" ca="1" si="0"/>
        <v xml:space="preserve">'relate_resource' =&gt; '53', </v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'resource' =&gt; '54', </v>
      </c>
      <c r="D18" s="22" t="str">
        <f t="shared" ca="1" si="0"/>
        <v xml:space="preserve">'name' =&gt; 'WishlistVendorState', </v>
      </c>
      <c r="E18" s="22" t="str">
        <f t="shared" ca="1" si="0"/>
        <v xml:space="preserve">'description' =&gt; 'The state of a wishlist related to vendor. Whether share with vendor Active or Not, Vendor Viewed or Not details', </v>
      </c>
      <c r="F18" s="22" t="str">
        <f t="shared" ca="1" si="0"/>
        <v xml:space="preserve">'method' =&gt; 'Vendor', </v>
      </c>
      <c r="G18" s="22" t="str">
        <f t="shared" ca="1" si="0"/>
        <v xml:space="preserve">'type' =&gt; 'hasOne', </v>
      </c>
      <c r="H18" s="22" t="str">
        <f t="shared" ca="1" si="0"/>
        <v xml:space="preserve">'relate_resource' =&gt; '55', </v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'resource' =&gt; '54', </v>
      </c>
      <c r="D19" s="22" t="str">
        <f t="shared" ca="1" si="0"/>
        <v xml:space="preserve">'name' =&gt; 'WishlistVisitorShared', </v>
      </c>
      <c r="E19" s="22" t="str">
        <f t="shared" ca="1" si="0"/>
        <v xml:space="preserve">'description' =&gt; 'All visitors to whom with a wishlist shared. Active and Inactive status share are also listed, which should have pivot-&gt;status', </v>
      </c>
      <c r="F19" s="22" t="str">
        <f t="shared" ca="1" si="0"/>
        <v xml:space="preserve">'method' =&gt; 'Visitors', </v>
      </c>
      <c r="G19" s="22" t="str">
        <f t="shared" ca="1" si="0"/>
        <v xml:space="preserve">'type' =&gt; 'belongsToMany', </v>
      </c>
      <c r="H19" s="22" t="str">
        <f t="shared" ca="1" si="0"/>
        <v xml:space="preserve">'relate_resource' =&gt; '53', </v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'resource' =&gt; '54', </v>
      </c>
      <c r="D20" s="22" t="str">
        <f t="shared" ca="1" si="0"/>
        <v xml:space="preserve">'name' =&gt; 'WishlistNotes', </v>
      </c>
      <c r="E20" s="22" t="str">
        <f t="shared" ca="1" si="0"/>
        <v xml:space="preserve">'description' =&gt; 'Notes/Messages carried out on the basis of a wishlist.', </v>
      </c>
      <c r="F20" s="22" t="str">
        <f t="shared" ca="1" si="0"/>
        <v xml:space="preserve">'method' =&gt; 'Notes', </v>
      </c>
      <c r="G20" s="22" t="str">
        <f t="shared" ca="1" si="0"/>
        <v xml:space="preserve">'type' =&gt; 'hasMany', </v>
      </c>
      <c r="H20" s="22" t="str">
        <f t="shared" ca="1" si="0"/>
        <v xml:space="preserve">'relate_resource' =&gt; '57', </v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'resource' =&gt; '54', </v>
      </c>
      <c r="D21" s="22" t="str">
        <f t="shared" ca="1" si="0"/>
        <v xml:space="preserve">'name' =&gt; 'WishlistItems', </v>
      </c>
      <c r="E21" s="22" t="str">
        <f t="shared" ca="1" si="0"/>
        <v xml:space="preserve">'description' =&gt; 'Items/Product and added,removed details of a product which belongs to a wishlist', </v>
      </c>
      <c r="F21" s="22" t="str">
        <f t="shared" ca="1" si="0"/>
        <v xml:space="preserve">'method' =&gt; 'Items', </v>
      </c>
      <c r="G21" s="22" t="str">
        <f t="shared" ca="1" si="0"/>
        <v xml:space="preserve">'type' =&gt; 'hasMany', </v>
      </c>
      <c r="H21" s="22" t="str">
        <f t="shared" ca="1" si="0"/>
        <v xml:space="preserve">'relate_resource' =&gt; '58', </v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'resource' =&gt; '54', </v>
      </c>
      <c r="D22" s="22" t="str">
        <f t="shared" ca="1" si="0"/>
        <v xml:space="preserve">'name' =&gt; 'WishlistProducts', </v>
      </c>
      <c r="E22" s="22" t="str">
        <f t="shared" ca="1" si="0"/>
        <v xml:space="preserve">'description' =&gt; 'All products in a wishlist', </v>
      </c>
      <c r="F22" s="22" t="str">
        <f t="shared" ca="1" si="0"/>
        <v xml:space="preserve">'method' =&gt; 'Products', </v>
      </c>
      <c r="G22" s="22" t="str">
        <f t="shared" ca="1" si="0"/>
        <v xml:space="preserve">'type' =&gt; 'belongsToMany', </v>
      </c>
      <c r="H22" s="22" t="str">
        <f t="shared" ca="1" si="0"/>
        <v xml:space="preserve">'relate_resource' =&gt; '51', </v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'resource' =&gt; '57', </v>
      </c>
      <c r="D23" s="22" t="str">
        <f t="shared" ca="1" si="0"/>
        <v xml:space="preserve">'name' =&gt; 'WishlistNoteAuthor', </v>
      </c>
      <c r="E23" s="22" t="str">
        <f t="shared" ca="1" si="0"/>
        <v xml:space="preserve">'description' =&gt; 'Author of a message, which is carried out on the basis of a wishlist', </v>
      </c>
      <c r="F23" s="22" t="str">
        <f t="shared" ca="1" si="0"/>
        <v xml:space="preserve">'method' =&gt; 'Author', </v>
      </c>
      <c r="G23" s="22" t="str">
        <f t="shared" ca="1" si="0"/>
        <v xml:space="preserve">'type' =&gt; 'belongsTo', </v>
      </c>
      <c r="H23" s="22" t="str">
        <f t="shared" ca="1" si="0"/>
        <v xml:space="preserve">'relate_resource' =&gt; '53', </v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'resource' =&gt; '58', </v>
      </c>
      <c r="D24" s="22" t="str">
        <f t="shared" ca="1" si="0"/>
        <v xml:space="preserve">'name' =&gt; 'ItemWishlist', </v>
      </c>
      <c r="E24" s="22" t="str">
        <f t="shared" ca="1" si="0"/>
        <v xml:space="preserve">'description' =&gt; 'The wishlist to which this item belongs to.', </v>
      </c>
      <c r="F24" s="22" t="str">
        <f t="shared" ca="1" si="0"/>
        <v xml:space="preserve">'method' =&gt; 'Wishlist', </v>
      </c>
      <c r="G24" s="22" t="str">
        <f t="shared" ca="1" si="0"/>
        <v xml:space="preserve">'type' =&gt; 'belongsTo', </v>
      </c>
      <c r="H24" s="22" t="str">
        <f t="shared" ca="1" si="0"/>
        <v xml:space="preserve">'relate_resource' =&gt; '54', </v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'resource' =&gt; '58', </v>
      </c>
      <c r="D25" s="22" t="str">
        <f t="shared" ca="1" si="3"/>
        <v xml:space="preserve">'name' =&gt; 'ItemAddedBy', </v>
      </c>
      <c r="E25" s="22" t="str">
        <f t="shared" ca="1" si="3"/>
        <v xml:space="preserve">'description' =&gt; 'The visitor/vendor who added a item to a wishlist', </v>
      </c>
      <c r="F25" s="22" t="str">
        <f t="shared" ca="1" si="3"/>
        <v xml:space="preserve">'method' =&gt; 'Added', </v>
      </c>
      <c r="G25" s="22" t="str">
        <f t="shared" ca="1" si="3"/>
        <v xml:space="preserve">'type' =&gt; 'belongsTo', </v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'53', </v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-&gt;create([</v>
      </c>
      <c r="C26" s="22" t="str">
        <f t="shared" ca="1" si="3"/>
        <v xml:space="preserve">'resource' =&gt; '58', </v>
      </c>
      <c r="D26" s="22" t="str">
        <f t="shared" ca="1" si="3"/>
        <v xml:space="preserve">'name' =&gt; 'ItemRemovedBy', </v>
      </c>
      <c r="E26" s="22" t="str">
        <f t="shared" ca="1" si="3"/>
        <v xml:space="preserve">'description' =&gt; 'The visitor/author who removed an item from a wishlist', </v>
      </c>
      <c r="F26" s="22" t="str">
        <f t="shared" ca="1" si="3"/>
        <v xml:space="preserve">'method' =&gt; 'Removed', </v>
      </c>
      <c r="G26" s="22" t="str">
        <f t="shared" ca="1" si="3"/>
        <v xml:space="preserve">'type' =&gt; 'belongsTo', </v>
      </c>
      <c r="H26" s="22" t="str">
        <f t="shared" ca="1" si="4"/>
        <v xml:space="preserve">'relate_resource' =&gt; '53', </v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>])</v>
      </c>
    </row>
    <row r="27" spans="1:18">
      <c r="A27" s="18">
        <v>19</v>
      </c>
      <c r="B27" s="19" t="str">
        <f t="shared" ca="1" si="1"/>
        <v>-&gt;create([</v>
      </c>
      <c r="C27" s="22" t="str">
        <f t="shared" ca="1" si="3"/>
        <v xml:space="preserve">'resource' =&gt; '58', </v>
      </c>
      <c r="D27" s="22" t="str">
        <f t="shared" ca="1" si="3"/>
        <v xml:space="preserve">'name' =&gt; 'ItemNotes', </v>
      </c>
      <c r="E27" s="22" t="str">
        <f t="shared" ca="1" si="3"/>
        <v xml:space="preserve">'description' =&gt; 'Notes/Messages which are carried out on the basis of an item in a wishlist', </v>
      </c>
      <c r="F27" s="22" t="str">
        <f t="shared" ca="1" si="3"/>
        <v xml:space="preserve">'method' =&gt; 'Notes', </v>
      </c>
      <c r="G27" s="22" t="str">
        <f t="shared" ca="1" si="3"/>
        <v xml:space="preserve">'type' =&gt; 'hasMany', </v>
      </c>
      <c r="H27" s="22" t="str">
        <f t="shared" ca="1" si="4"/>
        <v xml:space="preserve">'relate_resource' =&gt; '59', </v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>])</v>
      </c>
    </row>
    <row r="28" spans="1:18">
      <c r="A28" s="18">
        <v>20</v>
      </c>
      <c r="B28" s="19" t="str">
        <f t="shared" ca="1" si="1"/>
        <v>-&gt;create([</v>
      </c>
      <c r="C28" s="22" t="str">
        <f t="shared" ca="1" si="3"/>
        <v xml:space="preserve">'resource' =&gt; '58', </v>
      </c>
      <c r="D28" s="22" t="str">
        <f t="shared" ca="1" si="3"/>
        <v xml:space="preserve">'name' =&gt; 'ItemProduct', </v>
      </c>
      <c r="E28" s="22" t="str">
        <f t="shared" ca="1" si="3"/>
        <v xml:space="preserve">'description' =&gt; 'Product details of an item in a wishlist', </v>
      </c>
      <c r="F28" s="22" t="str">
        <f t="shared" ca="1" si="3"/>
        <v xml:space="preserve">'method' =&gt; 'Product', </v>
      </c>
      <c r="G28" s="22" t="str">
        <f t="shared" ca="1" si="3"/>
        <v xml:space="preserve">'type' =&gt; 'belongsTo', </v>
      </c>
      <c r="H28" s="22" t="str">
        <f t="shared" ca="1" si="4"/>
        <v xml:space="preserve">'relate_resource' =&gt; '51', </v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>])</v>
      </c>
    </row>
    <row r="29" spans="1:18">
      <c r="A29" s="18">
        <v>21</v>
      </c>
      <c r="B29" s="19" t="str">
        <f t="shared" ca="1" si="1"/>
        <v>-&gt;create([</v>
      </c>
      <c r="C29" s="22" t="str">
        <f t="shared" ca="1" si="3"/>
        <v xml:space="preserve">'resource' =&gt; '59', </v>
      </c>
      <c r="D29" s="22" t="str">
        <f t="shared" ca="1" si="3"/>
        <v xml:space="preserve">'name' =&gt; 'WishlistProductNoteAuthor', </v>
      </c>
      <c r="E29" s="22" t="str">
        <f t="shared" ca="1" si="3"/>
        <v xml:space="preserve">'description' =&gt; 'Author of a message, which is carried out on the basis of a wishlist product', </v>
      </c>
      <c r="F29" s="22" t="str">
        <f t="shared" ca="1" si="3"/>
        <v xml:space="preserve">'method' =&gt; 'Author', </v>
      </c>
      <c r="G29" s="22" t="str">
        <f t="shared" ca="1" si="3"/>
        <v xml:space="preserve">'type' =&gt; 'belongsTo', </v>
      </c>
      <c r="H29" s="22" t="str">
        <f t="shared" ca="1" si="4"/>
        <v xml:space="preserve">'relate_resource' =&gt; '53', </v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>])</v>
      </c>
    </row>
    <row r="30" spans="1:18">
      <c r="A30" s="18">
        <v>22</v>
      </c>
      <c r="B30" s="19" t="str">
        <f t="shared" ca="1" si="1"/>
        <v>;</v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>\DB::statement('set foreign_key_checks = ' . $_);</v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2018-11-18T15:28:10Z</dcterms:modified>
</cp:coreProperties>
</file>