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1" i="24"/>
  <c r="C31"/>
  <c r="C19" i="21"/>
  <c r="D19"/>
  <c r="G19"/>
  <c r="A21" i="24" l="1"/>
  <c r="C21"/>
  <c r="A333" l="1"/>
  <c r="C333"/>
  <c r="A332"/>
  <c r="C332"/>
  <c r="A331"/>
  <c r="C331"/>
  <c r="A330"/>
  <c r="C330"/>
  <c r="A329"/>
  <c r="C329"/>
  <c r="A328"/>
  <c r="C328"/>
  <c r="A325"/>
  <c r="A326"/>
  <c r="A327"/>
  <c r="C325"/>
  <c r="C326"/>
  <c r="C327"/>
  <c r="A324"/>
  <c r="C324"/>
  <c r="A318"/>
  <c r="A319"/>
  <c r="A320"/>
  <c r="C318"/>
  <c r="C319"/>
  <c r="C320"/>
  <c r="A321"/>
  <c r="A322"/>
  <c r="A323"/>
  <c r="C321"/>
  <c r="C322"/>
  <c r="C323"/>
  <c r="A315"/>
  <c r="A316"/>
  <c r="A317"/>
  <c r="C315"/>
  <c r="C316"/>
  <c r="C317"/>
  <c r="A314"/>
  <c r="C314"/>
  <c r="A312"/>
  <c r="A313"/>
  <c r="C312"/>
  <c r="C313"/>
  <c r="A311"/>
  <c r="C311"/>
  <c r="A309"/>
  <c r="A310"/>
  <c r="C309"/>
  <c r="C310"/>
  <c r="A308"/>
  <c r="C308"/>
  <c r="A307"/>
  <c r="C307"/>
  <c r="A306"/>
  <c r="C306"/>
  <c r="A305"/>
  <c r="C305"/>
  <c r="A304"/>
  <c r="C304"/>
  <c r="A303"/>
  <c r="C303"/>
  <c r="A302"/>
  <c r="C302"/>
  <c r="A299"/>
  <c r="A300"/>
  <c r="A301"/>
  <c r="C299"/>
  <c r="C300"/>
  <c r="C301"/>
  <c r="A296"/>
  <c r="A297"/>
  <c r="A298"/>
  <c r="C296"/>
  <c r="C297"/>
  <c r="C298"/>
  <c r="A293"/>
  <c r="A294"/>
  <c r="A295"/>
  <c r="C295"/>
  <c r="C294"/>
  <c r="C293"/>
  <c r="A290"/>
  <c r="A291"/>
  <c r="A292"/>
  <c r="C290"/>
  <c r="C291"/>
  <c r="C292"/>
  <c r="A289"/>
  <c r="C289"/>
  <c r="A288"/>
  <c r="C288"/>
  <c r="A287"/>
  <c r="C287"/>
  <c r="A286"/>
  <c r="C286"/>
  <c r="A285"/>
  <c r="C285"/>
  <c r="A284"/>
  <c r="C284"/>
  <c r="A283"/>
  <c r="C283"/>
  <c r="A280"/>
  <c r="C280"/>
  <c r="A274"/>
  <c r="A275"/>
  <c r="A276"/>
  <c r="A277"/>
  <c r="C274"/>
  <c r="C275"/>
  <c r="C276"/>
  <c r="C277"/>
  <c r="A281"/>
  <c r="A282"/>
  <c r="C281"/>
  <c r="C282"/>
  <c r="A279"/>
  <c r="C279"/>
  <c r="A278"/>
  <c r="C278"/>
  <c r="A273"/>
  <c r="C273"/>
  <c r="A272"/>
  <c r="C272"/>
  <c r="A271"/>
  <c r="C271"/>
  <c r="A267"/>
  <c r="A268"/>
  <c r="A269"/>
  <c r="C267"/>
  <c r="C268"/>
  <c r="C269"/>
  <c r="A266"/>
  <c r="A270"/>
  <c r="C266"/>
  <c r="C270"/>
  <c r="A264"/>
  <c r="A265"/>
  <c r="C264"/>
  <c r="C265"/>
  <c r="A262"/>
  <c r="A263"/>
  <c r="C262"/>
  <c r="C263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7"/>
  <c r="C247"/>
  <c r="A246"/>
  <c r="C246"/>
  <c r="A245"/>
  <c r="C245"/>
  <c r="A244"/>
  <c r="C244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16"/>
  <c r="A217"/>
  <c r="C216"/>
  <c r="C217"/>
  <c r="A227"/>
  <c r="C227"/>
  <c r="A226"/>
  <c r="C226"/>
  <c r="A225"/>
  <c r="C225"/>
  <c r="A224"/>
  <c r="C224"/>
  <c r="A220"/>
  <c r="C220"/>
  <c r="A223"/>
  <c r="C223"/>
  <c r="A222"/>
  <c r="C222"/>
  <c r="A221"/>
  <c r="C221"/>
  <c r="A219"/>
  <c r="C219"/>
  <c r="A218"/>
  <c r="C218"/>
  <c r="A215"/>
  <c r="C215"/>
  <c r="A214"/>
  <c r="C214"/>
  <c r="A213"/>
  <c r="C213"/>
  <c r="A212"/>
  <c r="C212"/>
  <c r="A211"/>
  <c r="C211"/>
  <c r="A210"/>
  <c r="C210"/>
  <c r="A209"/>
  <c r="C209"/>
  <c r="A208"/>
  <c r="C208"/>
  <c r="A205"/>
  <c r="A206"/>
  <c r="A207"/>
  <c r="C205"/>
  <c r="C206"/>
  <c r="C207"/>
  <c r="A204"/>
  <c r="C204"/>
  <c r="A203"/>
  <c r="C203"/>
  <c r="A202"/>
  <c r="C202"/>
  <c r="A201"/>
  <c r="C201"/>
  <c r="A200"/>
  <c r="C200"/>
  <c r="A199"/>
  <c r="C199"/>
  <c r="A198"/>
  <c r="C198"/>
  <c r="A197"/>
  <c r="C197"/>
  <c r="A194"/>
  <c r="C194"/>
  <c r="A196"/>
  <c r="C196"/>
  <c r="A195"/>
  <c r="C195"/>
  <c r="C23" i="21"/>
  <c r="D23"/>
  <c r="G23"/>
  <c r="A192" i="24"/>
  <c r="A193"/>
  <c r="C192"/>
  <c r="C193"/>
  <c r="A191"/>
  <c r="C191"/>
  <c r="A189"/>
  <c r="A190"/>
  <c r="C189"/>
  <c r="C190"/>
  <c r="A188"/>
  <c r="C188"/>
  <c r="A186"/>
  <c r="A187"/>
  <c r="C186"/>
  <c r="C187"/>
  <c r="A185"/>
  <c r="C185"/>
  <c r="A184"/>
  <c r="C184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7" i="24"/>
  <c r="C177"/>
  <c r="A174"/>
  <c r="C174"/>
  <c r="A183"/>
  <c r="C183"/>
  <c r="A178"/>
  <c r="A179"/>
  <c r="A180"/>
  <c r="A181"/>
  <c r="A182"/>
  <c r="C178"/>
  <c r="C179"/>
  <c r="C180"/>
  <c r="C181"/>
  <c r="C182"/>
  <c r="A176"/>
  <c r="C176"/>
  <c r="A175"/>
  <c r="C175"/>
  <c r="A173"/>
  <c r="C173"/>
  <c r="A172"/>
  <c r="C172"/>
  <c r="A171"/>
  <c r="C171"/>
  <c r="A168"/>
  <c r="A169"/>
  <c r="A170"/>
  <c r="C168"/>
  <c r="C169"/>
  <c r="C170"/>
  <c r="A158"/>
  <c r="C158"/>
  <c r="A167"/>
  <c r="C167"/>
  <c r="A166"/>
  <c r="C166"/>
  <c r="A165"/>
  <c r="C165"/>
  <c r="A164"/>
  <c r="C164"/>
  <c r="A163"/>
  <c r="C163"/>
  <c r="A162"/>
  <c r="C162"/>
  <c r="A161"/>
  <c r="C161"/>
  <c r="A160"/>
  <c r="C160"/>
  <c r="A159"/>
  <c r="C159"/>
  <c r="A157"/>
  <c r="C157"/>
  <c r="A156"/>
  <c r="C156"/>
  <c r="A155"/>
  <c r="C155"/>
  <c r="A154"/>
  <c r="C154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7" i="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C3"/>
  <c r="C4"/>
  <c r="C5"/>
  <c r="C6"/>
  <c r="C7"/>
  <c r="C8"/>
  <c r="C9"/>
  <c r="D3"/>
  <c r="D4"/>
  <c r="D5"/>
  <c r="D6"/>
  <c r="D7"/>
  <c r="D8"/>
  <c r="D9"/>
  <c r="E3"/>
  <c r="E4"/>
  <c r="E5"/>
  <c r="E6"/>
  <c r="E7"/>
  <c r="E8"/>
  <c r="E9"/>
  <c r="F3"/>
  <c r="F4"/>
  <c r="F5"/>
  <c r="F6"/>
  <c r="F7"/>
  <c r="F8"/>
  <c r="F9"/>
  <c r="G3"/>
  <c r="G4"/>
  <c r="G5"/>
  <c r="G6"/>
  <c r="G7"/>
  <c r="G8"/>
  <c r="G9"/>
  <c r="H3"/>
  <c r="H4"/>
  <c r="H5"/>
  <c r="H6"/>
  <c r="H7"/>
  <c r="H8"/>
  <c r="H9"/>
  <c r="I3"/>
  <c r="I4"/>
  <c r="I5"/>
  <c r="I6"/>
  <c r="I7"/>
  <c r="I8"/>
  <c r="I9"/>
  <c r="J3"/>
  <c r="J4"/>
  <c r="J5"/>
  <c r="J6"/>
  <c r="J7"/>
  <c r="J8"/>
  <c r="J9"/>
  <c r="C2"/>
  <c r="D2"/>
  <c r="E2"/>
  <c r="F2"/>
  <c r="G2"/>
  <c r="H2"/>
  <c r="I2"/>
  <c r="J2"/>
  <c r="C13"/>
  <c r="D13"/>
  <c r="E13"/>
  <c r="F13"/>
  <c r="G13"/>
  <c r="H13"/>
  <c r="I13"/>
  <c r="J13"/>
  <c r="K43" l="1"/>
  <c r="K35"/>
  <c r="K27"/>
  <c r="K47"/>
  <c r="K39"/>
  <c r="K31"/>
  <c r="K44"/>
  <c r="K36"/>
  <c r="K28"/>
  <c r="K45"/>
  <c r="K37"/>
  <c r="K29"/>
  <c r="K46"/>
  <c r="K38"/>
  <c r="K30"/>
  <c r="K42"/>
  <c r="K34"/>
  <c r="K49"/>
  <c r="K41"/>
  <c r="K33"/>
  <c r="K48"/>
  <c r="K40"/>
  <c r="K32"/>
  <c r="K5"/>
  <c r="K4"/>
  <c r="K3"/>
  <c r="K9"/>
  <c r="K8"/>
  <c r="K7"/>
  <c r="K6"/>
  <c r="K2"/>
  <c r="K13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3" i="3" l="1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57"/>
  <c r="D57"/>
  <c r="E57"/>
  <c r="F57"/>
  <c r="G57"/>
  <c r="H57"/>
  <c r="I57"/>
  <c r="J57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3" i="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3"/>
  <c r="K91"/>
  <c r="K90"/>
  <c r="K89"/>
  <c r="K88"/>
  <c r="K87"/>
  <c r="K86"/>
  <c r="K85"/>
  <c r="K84"/>
  <c r="K82"/>
  <c r="K83"/>
  <c r="K81"/>
  <c r="K80"/>
  <c r="K79"/>
  <c r="K78"/>
  <c r="K77"/>
  <c r="K76"/>
  <c r="K75"/>
  <c r="K74"/>
  <c r="K73"/>
  <c r="K72"/>
  <c r="K71"/>
  <c r="K57"/>
  <c r="K70"/>
  <c r="K69"/>
  <c r="K68"/>
  <c r="K67"/>
  <c r="K65"/>
  <c r="K66"/>
  <c r="K64"/>
  <c r="K63"/>
  <c r="K61"/>
  <c r="K62"/>
  <c r="K60"/>
  <c r="K59"/>
  <c r="K58"/>
  <c r="K56"/>
  <c r="K55"/>
  <c r="K54"/>
  <c r="K53"/>
  <c r="K52"/>
  <c r="K51"/>
  <c r="K50"/>
  <c r="K26"/>
  <c r="K25"/>
  <c r="K24"/>
  <c r="K23"/>
  <c r="K22"/>
  <c r="K21"/>
  <c r="K20"/>
  <c r="K19"/>
  <c r="K18"/>
  <c r="K17"/>
  <c r="K16"/>
  <c r="K15"/>
  <c r="K14"/>
  <c r="K12"/>
  <c r="K11"/>
  <c r="K10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K9"/>
  <c r="I9"/>
  <c r="H9"/>
  <c r="J9"/>
  <c r="E9"/>
  <c r="C9"/>
  <c r="B10"/>
  <c r="D9"/>
  <c r="F9"/>
  <c r="G9"/>
  <c r="Q10" l="1"/>
  <c r="O10"/>
  <c r="M10"/>
  <c r="P10"/>
  <c r="L10"/>
  <c r="R10"/>
  <c r="N10"/>
  <c r="H10"/>
  <c r="K10"/>
  <c r="I10"/>
  <c r="J10"/>
  <c r="G10"/>
  <c r="B11"/>
  <c r="F10"/>
  <c r="E10"/>
  <c r="C10"/>
  <c r="D10"/>
  <c r="O11" l="1"/>
  <c r="N11"/>
  <c r="P11"/>
  <c r="Q11"/>
  <c r="L11"/>
  <c r="R11"/>
  <c r="M11"/>
  <c r="H11"/>
  <c r="K11"/>
  <c r="J11"/>
  <c r="I11"/>
  <c r="G11"/>
  <c r="B12"/>
  <c r="D11"/>
  <c r="F11"/>
  <c r="E11"/>
  <c r="C11"/>
  <c r="L12" l="1"/>
  <c r="O12"/>
  <c r="P12"/>
  <c r="M12"/>
  <c r="N12"/>
  <c r="Q12"/>
  <c r="R12"/>
  <c r="I12"/>
  <c r="H12"/>
  <c r="K12"/>
  <c r="J12"/>
  <c r="C12"/>
  <c r="E12"/>
  <c r="D12"/>
  <c r="G12"/>
  <c r="B13"/>
  <c r="F12"/>
  <c r="P13" l="1"/>
  <c r="Q13"/>
  <c r="N13"/>
  <c r="R13"/>
  <c r="O13"/>
  <c r="M13"/>
  <c r="L13"/>
  <c r="I13"/>
  <c r="H13"/>
  <c r="J13"/>
  <c r="K13"/>
  <c r="E13"/>
  <c r="G13"/>
  <c r="C13"/>
  <c r="B14"/>
  <c r="F13"/>
  <c r="D13"/>
  <c r="R14" l="1"/>
  <c r="L14"/>
  <c r="O14"/>
  <c r="P14"/>
  <c r="Q14"/>
  <c r="M14"/>
  <c r="N14"/>
  <c r="K14"/>
  <c r="J14"/>
  <c r="H14"/>
  <c r="I14"/>
  <c r="D14"/>
  <c r="B15"/>
  <c r="F14"/>
  <c r="C14"/>
  <c r="G14"/>
  <c r="E14"/>
  <c r="N15" l="1"/>
  <c r="P15"/>
  <c r="Q15"/>
  <c r="M15"/>
  <c r="R15"/>
  <c r="L15"/>
  <c r="O15"/>
  <c r="C15"/>
  <c r="E15"/>
  <c r="H15"/>
  <c r="D15"/>
  <c r="K15"/>
  <c r="G15"/>
  <c r="B16"/>
  <c r="F15"/>
  <c r="J15"/>
  <c r="I15"/>
  <c r="O16" l="1"/>
  <c r="M16"/>
  <c r="L16"/>
  <c r="P16"/>
  <c r="Q16"/>
  <c r="R16"/>
  <c r="N16"/>
  <c r="H16"/>
  <c r="D16"/>
  <c r="K16"/>
  <c r="C16"/>
  <c r="J16"/>
  <c r="F16"/>
  <c r="I16"/>
  <c r="B17"/>
  <c r="E16"/>
  <c r="G16"/>
  <c r="Q17" l="1"/>
  <c r="M17"/>
  <c r="R17"/>
  <c r="O17"/>
  <c r="N17"/>
  <c r="P17"/>
  <c r="L17"/>
  <c r="D17"/>
  <c r="C17"/>
  <c r="B18"/>
  <c r="F17"/>
  <c r="J17"/>
  <c r="K17"/>
  <c r="E17"/>
  <c r="G17"/>
  <c r="I17"/>
  <c r="H17"/>
  <c r="R18" l="1"/>
  <c r="M18"/>
  <c r="L18"/>
  <c r="O18"/>
  <c r="P18"/>
  <c r="Q18"/>
  <c r="N18"/>
  <c r="E18"/>
  <c r="G18"/>
  <c r="D18"/>
  <c r="H18"/>
  <c r="C18"/>
  <c r="K18"/>
  <c r="J18"/>
  <c r="B19"/>
  <c r="I18"/>
  <c r="F18"/>
  <c r="R19" l="1"/>
  <c r="Q19"/>
  <c r="L19"/>
  <c r="N19"/>
  <c r="P19"/>
  <c r="M19"/>
  <c r="O19"/>
  <c r="H19"/>
  <c r="I19"/>
  <c r="J19"/>
  <c r="G19"/>
  <c r="K19"/>
  <c r="E19"/>
  <c r="B20"/>
  <c r="F19"/>
  <c r="D19"/>
  <c r="C19"/>
  <c r="L20" l="1"/>
  <c r="O20"/>
  <c r="M20"/>
  <c r="N20"/>
  <c r="P20"/>
  <c r="Q20"/>
  <c r="R20"/>
  <c r="K20"/>
  <c r="G20"/>
  <c r="I20"/>
  <c r="H20"/>
  <c r="J20"/>
  <c r="E20"/>
  <c r="F20"/>
  <c r="B21"/>
  <c r="D20"/>
  <c r="C20"/>
  <c r="O21" l="1"/>
  <c r="M21"/>
  <c r="P21"/>
  <c r="N21"/>
  <c r="R21"/>
  <c r="L21"/>
  <c r="Q21"/>
  <c r="K21"/>
  <c r="H21"/>
  <c r="I21"/>
  <c r="G21"/>
  <c r="J21"/>
  <c r="F21"/>
  <c r="C21"/>
  <c r="D21"/>
  <c r="E21"/>
  <c r="B22"/>
  <c r="P22" l="1"/>
  <c r="O22"/>
  <c r="N22"/>
  <c r="M22"/>
  <c r="R22"/>
  <c r="L22"/>
  <c r="Q22"/>
  <c r="G22"/>
  <c r="I22"/>
  <c r="H22"/>
  <c r="K22"/>
  <c r="J22"/>
  <c r="F22"/>
  <c r="C22"/>
  <c r="D22"/>
  <c r="B23"/>
  <c r="E22"/>
  <c r="L23" l="1"/>
  <c r="P23"/>
  <c r="N23"/>
  <c r="Q23"/>
  <c r="M23"/>
  <c r="R23"/>
  <c r="O23"/>
  <c r="J23"/>
  <c r="I23"/>
  <c r="G23"/>
  <c r="K23"/>
  <c r="H23"/>
  <c r="B24"/>
  <c r="D23"/>
  <c r="E23"/>
  <c r="C23"/>
  <c r="F23"/>
  <c r="R24" l="1"/>
  <c r="L24"/>
  <c r="M24"/>
  <c r="N24"/>
  <c r="Q24"/>
  <c r="O24"/>
  <c r="P24"/>
  <c r="J24"/>
  <c r="I24"/>
  <c r="K24"/>
  <c r="H24"/>
  <c r="G24"/>
  <c r="F24"/>
  <c r="E24"/>
  <c r="B25"/>
  <c r="D24"/>
  <c r="C24"/>
  <c r="R25" l="1"/>
  <c r="P25"/>
  <c r="O25"/>
  <c r="L25"/>
  <c r="M25"/>
  <c r="Q25"/>
  <c r="N25"/>
  <c r="K25"/>
  <c r="H25"/>
  <c r="G25"/>
  <c r="I25"/>
  <c r="J25"/>
  <c r="F25"/>
  <c r="D25"/>
  <c r="E25"/>
  <c r="B26"/>
  <c r="C25"/>
  <c r="Q26" l="1"/>
  <c r="P26"/>
  <c r="M26"/>
  <c r="N26"/>
  <c r="L26"/>
  <c r="O26"/>
  <c r="R26"/>
  <c r="K26"/>
  <c r="B27"/>
  <c r="I26"/>
  <c r="E26"/>
  <c r="C26"/>
  <c r="F26"/>
  <c r="J26"/>
  <c r="G26"/>
  <c r="D26"/>
  <c r="H26"/>
  <c r="R27" l="1"/>
  <c r="M27"/>
  <c r="Q27"/>
  <c r="O27"/>
  <c r="P27"/>
  <c r="N27"/>
  <c r="L27"/>
  <c r="H27"/>
  <c r="E27"/>
  <c r="G27"/>
  <c r="K27"/>
  <c r="C27"/>
  <c r="D27"/>
  <c r="F27"/>
  <c r="B28"/>
  <c r="I27"/>
  <c r="J27"/>
  <c r="O28" l="1"/>
  <c r="P28"/>
  <c r="R28"/>
  <c r="M28"/>
  <c r="L28"/>
  <c r="N28"/>
  <c r="Q28"/>
  <c r="K28"/>
  <c r="B29"/>
  <c r="C28"/>
  <c r="E28"/>
  <c r="D28"/>
  <c r="F28"/>
  <c r="G28"/>
  <c r="H28"/>
  <c r="I28"/>
  <c r="J28"/>
  <c r="R29" l="1"/>
  <c r="N29"/>
  <c r="Q29"/>
  <c r="L29"/>
  <c r="M29"/>
  <c r="O29"/>
  <c r="P29"/>
  <c r="C29"/>
  <c r="B30"/>
  <c r="E29"/>
  <c r="F29"/>
  <c r="D29"/>
  <c r="H29"/>
  <c r="K29"/>
  <c r="I29"/>
  <c r="J29"/>
  <c r="G29"/>
  <c r="Q30" l="1"/>
  <c r="P30"/>
  <c r="L30"/>
  <c r="M30"/>
  <c r="N30"/>
  <c r="O30"/>
  <c r="R30"/>
  <c r="E30"/>
  <c r="C30"/>
  <c r="K30"/>
  <c r="H30"/>
  <c r="F30"/>
  <c r="B31"/>
  <c r="G30"/>
  <c r="D30"/>
  <c r="J30"/>
  <c r="I30"/>
  <c r="Q31" l="1"/>
  <c r="M31"/>
  <c r="N31"/>
  <c r="P31"/>
  <c r="L31"/>
  <c r="O31"/>
  <c r="R31"/>
  <c r="H31"/>
  <c r="B32"/>
  <c r="G31"/>
  <c r="F31"/>
  <c r="C31"/>
  <c r="D31"/>
  <c r="K31"/>
  <c r="I31"/>
  <c r="E31"/>
  <c r="J31"/>
  <c r="M32" l="1"/>
  <c r="O32"/>
  <c r="P32"/>
  <c r="L32"/>
  <c r="R32"/>
  <c r="Q32"/>
  <c r="N32"/>
  <c r="G32"/>
  <c r="C32"/>
  <c r="E32"/>
  <c r="B33"/>
  <c r="J32"/>
  <c r="D32"/>
  <c r="H32"/>
  <c r="I32"/>
  <c r="F32"/>
  <c r="K32"/>
  <c r="P33" l="1"/>
  <c r="L33"/>
  <c r="M33"/>
  <c r="Q33"/>
  <c r="O33"/>
  <c r="R33"/>
  <c r="N33"/>
  <c r="B34"/>
  <c r="H33"/>
  <c r="E33"/>
  <c r="J33"/>
  <c r="F33"/>
  <c r="G33"/>
  <c r="D33"/>
  <c r="K33"/>
  <c r="C33"/>
  <c r="I33"/>
  <c r="N34" l="1"/>
  <c r="L34"/>
  <c r="O34"/>
  <c r="P34"/>
  <c r="R34"/>
  <c r="Q34"/>
  <c r="M34"/>
  <c r="G34"/>
  <c r="I34"/>
  <c r="C34"/>
  <c r="H34"/>
  <c r="B35"/>
  <c r="F34"/>
  <c r="K34"/>
  <c r="D34"/>
  <c r="E34"/>
  <c r="J34"/>
  <c r="R35" l="1"/>
  <c r="N35"/>
  <c r="Q35"/>
  <c r="P35"/>
  <c r="M35"/>
  <c r="L35"/>
  <c r="O35"/>
  <c r="F35"/>
  <c r="K35"/>
  <c r="H35"/>
  <c r="E35"/>
  <c r="D35"/>
  <c r="G35"/>
  <c r="B36"/>
  <c r="J35"/>
  <c r="C35"/>
  <c r="I35"/>
  <c r="M36" l="1"/>
  <c r="P36"/>
  <c r="O36"/>
  <c r="N36"/>
  <c r="Q36"/>
  <c r="R36"/>
  <c r="L36"/>
  <c r="G36"/>
  <c r="D36"/>
  <c r="B37"/>
  <c r="E36"/>
  <c r="H36"/>
  <c r="C36"/>
  <c r="F36"/>
  <c r="J36"/>
  <c r="K36"/>
  <c r="I36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<sst xmlns="http://schemas.openxmlformats.org/spreadsheetml/2006/main" count="2050" uniqueCount="602">
  <si>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</si>
  <si>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</si>
  <si>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</si>
  <si>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</si>
  <si>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</si>
  <si>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</si>
  <si>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</si>
  <si>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</si>
  <si>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</si>
  <si>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</si>
  <si>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</si>
  <si>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</si>
  <si>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</si>
  <si>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</si>
  <si>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</si>
  <si>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</si>
  <si>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</si>
  <si>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</si>
  <si>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</si>
  <si>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</si>
  <si>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</si>
  <si>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</si>
  <si>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</si>
  <si>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</si>
  <si>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</si>
  <si>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</si>
  <si>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</si>
  <si>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</si>
  <si>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</si>
  <si>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</si>
  <si>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</si>
  <si>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</si>
  <si>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</si>
  <si>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</si>
  <si>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</si>
  <si>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</si>
  <si>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</si>
  <si>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</si>
  <si>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</si>
  <si>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</si>
  <si>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</si>
  <si>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</si>
  <si>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</si>
  <si>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</si>
  <si>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</si>
  <si>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</si>
  <si>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</si>
  <si>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</si>
  <si>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</si>
  <si>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</si>
  <si>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</si>
  <si>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</si>
  <si>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</si>
  <si>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</si>
  <si>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</si>
  <si>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</si>
  <si>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</si>
  <si>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</si>
  <si>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</si>
  <si>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</si>
  <si>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</si>
  <si>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</si>
  <si>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</si>
  <si>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</si>
  <si>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</si>
  <si>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</si>
  <si>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</si>
  <si>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</si>
  <si>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</si>
  <si>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</si>
  <si>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</si>
  <si>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</si>
  <si>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</si>
  <si>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</si>
  <si>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</si>
  <si>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</si>
  <si>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</si>
  <si>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</si>
  <si>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</si>
  <si>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</si>
  <si>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</si>
  <si>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</si>
  <si>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</si>
  <si>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</si>
  <si>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</si>
  <si>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</si>
  <si>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</si>
  <si>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</si>
  <si>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</si>
  <si>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</si>
  <si>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</si>
  <si>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</si>
  <si>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</si>
  <si>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</si>
  <si>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</si>
  <si>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</si>
  <si>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</si>
  <si>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</si>
  <si>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</si>
  <si>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</si>
  <si>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</si>
  <si>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</si>
  <si>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</si>
  <si>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</si>
  <si>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</si>
  <si>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</si>
  <si>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</si>
  <si>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</si>
  <si>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</si>
  <si>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</si>
  <si>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</si>
  <si>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</si>
  <si>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</si>
  <si>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</si>
  <si>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</si>
  <si>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</si>
  <si>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</si>
  <si>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</si>
  <si>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</si>
  <si>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</si>
  <si>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</si>
  <si>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</si>
  <si>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</si>
  <si>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</si>
  <si>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</si>
  <si>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</si>
  <si>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</si>
  <si>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</si>
  <si>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</si>
  <si>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</si>
  <si>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</si>
  <si>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</si>
  <si>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</si>
  <si>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</si>
  <si>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</si>
  <si>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</si>
  <si>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</si>
  <si>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</si>
  <si>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</si>
  <si>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</si>
  <si>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</si>
  <si>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</si>
  <si>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</si>
  <si>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</si>
  <si>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</si>
  <si>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</si>
  <si>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</si>
  <si>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</si>
  <si>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</si>
  <si>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</si>
  <si>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</si>
  <si>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</si>
  <si>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</si>
  <si>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</si>
  <si>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</si>
  <si>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</si>
  <si>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</si>
  <si>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</si>
  <si>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</si>
  <si>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</si>
  <si>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</si>
  <si>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</si>
  <si>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</si>
  <si>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</si>
  <si>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</si>
  <si>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</si>
  <si>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</si>
  <si>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</si>
  <si>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</si>
  <si>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</si>
  <si>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</si>
  <si>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</si>
  <si>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</si>
  <si>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</si>
  <si>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</si>
  <si>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</si>
  <si>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</si>
  <si>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</si>
  <si>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</si>
  <si>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</si>
  <si>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</si>
  <si>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</si>
  <si>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</si>
  <si>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</si>
  <si>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</si>
  <si>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</si>
  <si>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</si>
  <si>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</si>
  <si>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</si>
  <si>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</si>
  <si>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</si>
  <si>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</si>
  <si>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</si>
  <si>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</si>
  <si>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</si>
  <si>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</si>
  <si>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</si>
  <si>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</si>
  <si>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</si>
  <si>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</si>
  <si>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</si>
  <si>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</si>
  <si>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</si>
  <si>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</si>
  <si>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</si>
  <si>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</si>
  <si>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</si>
  <si>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</si>
  <si>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</si>
  <si>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</si>
  <si>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</si>
  <si>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</si>
  <si>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</si>
  <si>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</si>
  <si>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</si>
  <si>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</si>
  <si>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</si>
  <si>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</si>
  <si>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</si>
  <si>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</si>
  <si>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</si>
  <si>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</si>
  <si>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</si>
  <si>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</si>
  <si>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</si>
  <si>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</si>
  <si>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</si>
  <si>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</si>
  <si>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</si>
  <si>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</si>
  <si>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</si>
  <si>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</si>
  <si>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</si>
  <si>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</si>
  <si>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</si>
  <si>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</si>
  <si>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</si>
  <si>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</si>
  <si>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</si>
  <si>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</si>
  <si>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</si>
  <si>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</si>
  <si>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</si>
  <si>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</si>
  <si>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</si>
  <si>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</si>
  <si>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</si>
  <si>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</si>
  <si>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</si>
  <si>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</si>
  <si>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</si>
  <si>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</si>
  <si>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</si>
  <si>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</si>
  <si>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</si>
  <si>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</si>
  <si>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</si>
  <si>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</si>
  <si>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</si>
  <si>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</si>
  <si>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</si>
  <si>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</si>
  <si>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</si>
  <si>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</si>
  <si>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</si>
  <si>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</si>
  <si>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</si>
  <si>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</si>
  <si>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</si>
  <si>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</si>
  <si>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</si>
  <si>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</si>
  <si>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</si>
  <si>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</si>
  <si>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</si>
  <si>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</si>
  <si>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</si>
  <si>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</si>
  <si>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</si>
  <si>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</si>
  <si>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</si>
  <si>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</si>
  <si>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</si>
  <si>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</si>
  <si>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</si>
  <si>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</si>
  <si>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</si>
  <si>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</si>
  <si>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</si>
  <si>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</si>
  <si>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</si>
  <si>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</si>
  <si>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</si>
  <si>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</si>
  <si>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</si>
  <si>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</si>
  <si>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</si>
  <si>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</si>
  <si>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</si>
  <si>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</si>
  <si>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</si>
  <si>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</si>
  <si>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</si>
  <si>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</si>
  <si>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</si>
  <si>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</si>
  <si>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</si>
  <si>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</si>
  <si>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</si>
  <si>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</si>
  <si>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</si>
  <si>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</si>
  <si>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</si>
  <si>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</si>
  <si>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</si>
  <si>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</si>
  <si>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</si>
  <si>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</si>
  <si>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</si>
  <si>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</si>
  <si>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</si>
  <si>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</si>
  <si>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</si>
  <si>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</si>
  <si>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</si>
  <si>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</si>
  <si>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</si>
  <si>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</si>
  <si>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</si>
  <si>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</si>
  <si>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</si>
  <si>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</si>
  <si>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</si>
  <si>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</si>
  <si>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</si>
  <si>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</si>
  <si>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</si>
  <si>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</si>
  <si>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</si>
  <si>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</si>
  <si>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</si>
  <si>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</si>
  <si>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</si>
  <si>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</si>
  <si>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</si>
  <si>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</si>
  <si>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</si>
  <si>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</si>
  <si>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</si>
  <si>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</si>
  <si>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</si>
  <si>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</si>
  <si>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</si>
  <si>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</si>
  <si>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</si>
  <si>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</si>
  <si>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</si>
  <si>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</si>
  <si>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</si>
  <si>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</si>
  <si>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</si>
  <si>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</si>
  <si>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</si>
  <si>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</si>
  <si>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</si>
  <si>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</si>
  <si>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</si>
  <si>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</si>
  <si>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</si>
  <si>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</si>
  <si>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</si>
  <si>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</si>
  <si>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</si>
  <si>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</si>
  <si>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</si>
  <si>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</si>
  <si>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</si>
  <si>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</si>
  <si>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</si>
  <si>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</si>
  <si>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</si>
  <si>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</si>
  <si>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</si>
  <si>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</si>
  <si>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</si>
  <si>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</si>
  <si>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</si>
  <si>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</si>
  <si>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</si>
  <si>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</si>
  <si>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</si>
  <si>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</si>
  <si>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</si>
  <si>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</si>
  <si>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</si>
  <si>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</si>
  <si>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</si>
  <si>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</si>
  <si>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</si>
  <si>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</si>
  <si>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</si>
  <si>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</si>
  <si>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</si>
  <si>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</si>
  <si>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</si>
  <si>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</si>
  <si>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</si>
  <si>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</si>
  <si>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</si>
  <si>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</si>
  <si>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</si>
  <si>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</si>
  <si>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</si>
  <si>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</si>
  <si>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</si>
  <si>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</si>
  <si>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</si>
  <si>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</si>
  <si>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</si>
  <si>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</si>
  <si>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</si>
  <si>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</si>
  <si>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</si>
  <si>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</si>
  <si>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</si>
  <si>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</si>
  <si>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</si>
  <si>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</si>
  <si>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</si>
  <si>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</si>
  <si>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</si>
  <si>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</si>
  <si>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</si>
  <si>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</si>
  <si>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</si>
  <si>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</si>
  <si>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</si>
  <si>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</si>
  <si>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</si>
  <si>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</si>
  <si>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</si>
  <si>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</si>
  <si>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</si>
  <si>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</si>
  <si>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</si>
  <si>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</si>
  <si>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</si>
  <si>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</si>
  <si>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</si>
  <si>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</si>
  <si>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</si>
  <si>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</si>
  <si>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</si>
  <si>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</si>
  <si>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</si>
  <si>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</si>
  <si>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</si>
  <si>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</si>
  <si>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</si>
  <si>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</si>
  <si>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</si>
  <si>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</si>
  <si>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</si>
  <si>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</si>
  <si>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</si>
  <si>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</si>
  <si>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</si>
  <si>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</si>
  <si>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</si>
  <si>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</si>
  <si>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</si>
  <si>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</si>
  <si>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</si>
  <si>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</si>
  <si>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</si>
  <si>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</si>
  <si>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</si>
  <si>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</si>
  <si>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</si>
  <si>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</si>
  <si>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</si>
  <si>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</si>
  <si>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</si>
  <si>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</si>
  <si>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</si>
  <si>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</si>
  <si>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</si>
  <si>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</si>
  <si>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</si>
  <si>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</si>
  <si>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</si>
  <si>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</si>
  <si>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</si>
  <si>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</si>
  <si>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</si>
  <si>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</si>
  <si>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</si>
  <si>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</si>
  <si>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</si>
  <si>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</si>
  <si>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</si>
  <si>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</si>
  <si>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</si>
  <si>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</si>
  <si>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</si>
  <si>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</si>
  <si>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</si>
  <si>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</si>
  <si>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</si>
  <si>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</si>
  <si>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</si>
  <si>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</si>
  <si>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</si>
  <si>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</si>
  <si>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</si>
  <si>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</si>
  <si>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</si>
  <si>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</si>
  <si>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</si>
  <si>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</si>
  <si>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</si>
  <si>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</si>
  <si>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</si>
  <si>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</si>
  <si>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</si>
  <si>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</si>
  <si>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</si>
  <si>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</si>
  <si>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</si>
  <si>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</si>
  <si>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</si>
  <si>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</si>
  <si>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</si>
  <si>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</si>
  <si>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</si>
  <si>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</si>
  <si>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</si>
  <si>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</si>
  <si>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</si>
  <si>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</si>
  <si>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</si>
  <si>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</si>
  <si>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</si>
  <si>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</si>
  <si>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</si>
  <si>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</si>
  <si>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</si>
  <si>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</si>
  <si>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</si>
  <si>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</si>
  <si>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</si>
  <si>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</si>
  <si>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</si>
  <si>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</si>
  <si>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</si>
  <si>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</si>
  <si>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</si>
  <si>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</si>
  <si>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</si>
  <si>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</si>
  <si>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</si>
  <si>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</si>
  <si>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</si>
  <si>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</si>
  <si>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</si>
  <si>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</si>
  <si>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</si>
  <si>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</si>
  <si>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</si>
  <si>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</si>
  <si>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</si>
  <si>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</si>
  <si>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</si>
  <si>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</si>
  <si>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</si>
  <si>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</si>
  <si>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</si>
  <si>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</si>
  <si>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</si>
  <si>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</si>
  <si>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</si>
  <si>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</si>
  <si>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</si>
  <si>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Messages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</si>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</sst>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3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1" totalsRowShown="0" dataDxfId="50">
  <autoFilter ref="A1:I81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3" totalsRowShown="0" dataDxfId="40">
  <autoFilter ref="A1:K113">
    <filterColumn colId="0"/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33" totalsRowShown="0" headerRowDxfId="2" dataDxfId="1">
  <autoFilter ref="A1:R333">
    <filterColumn colId="1"/>
  </autoFilter>
  <tableColumns count="18">
    <tableColumn id="19" name="TRCode" dataDxfId="20">
      <calculatedColumnFormula>[Table Name]&amp;"-"&amp;(COUNTIF($B$1:TableData[[#This Row],[Table Name]],TableData[[#This Row],[Table Name]])-1)</calculatedColumnFormula>
    </tableColumn>
    <tableColumn id="1" name="Table Name" dataDxfId="19"/>
    <tableColumn id="2" name="Record No" dataDxfId="18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17"/>
    <tableColumn id="4" name="2" dataDxfId="16"/>
    <tableColumn id="5" name="3" dataDxfId="15"/>
    <tableColumn id="6" name="4" dataDxfId="14"/>
    <tableColumn id="7" name="5" dataDxfId="13"/>
    <tableColumn id="8" name="6" dataDxfId="12"/>
    <tableColumn id="9" name="7" dataDxfId="11"/>
    <tableColumn id="10" name="8" dataDxfId="10"/>
    <tableColumn id="11" name="9" dataDxfId="9"/>
    <tableColumn id="12" name="10" dataDxfId="8"/>
    <tableColumn id="13" name="11" dataDxfId="7"/>
    <tableColumn id="14" name="12" dataDxfId="6"/>
    <tableColumn id="15" name="13" dataDxfId="5"/>
    <tableColumn id="16" name="14" dataDxfId="4"/>
    <tableColumn id="17" name="15" dataDxfId="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28">
  <autoFilter ref="A1:G49">
    <filterColumn colId="5"/>
    <filterColumn colId="6"/>
  </autoFilter>
  <tableColumns count="7">
    <tableColumn id="1" name="Name" dataDxfId="27"/>
    <tableColumn id="3" name="Table Name" dataDxfId="26"/>
    <tableColumn id="20" name="NS" dataDxfId="25">
      <calculatedColumnFormula>VLOOKUP([Table Name],Tables[],4,0)</calculatedColumnFormula>
    </tableColumn>
    <tableColumn id="21" name="Model" dataDxfId="24">
      <calculatedColumnFormula>VLOOKUP([Table Name],Tables[],5,0)</calculatedColumnFormula>
    </tableColumn>
    <tableColumn id="4" name="Query Method" dataDxfId="23"/>
    <tableColumn id="2" name="Last ID" dataDxfId="22"/>
    <tableColumn id="5" name="AI Change Query" dataDxfId="21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13" workbookViewId="0">
      <selection activeCell="A6" sqref="A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</sheetData>
  <conditionalFormatting sqref="A2:A81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100" sqref="K1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235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'type'</v>
      </c>
      <c r="E7" s="36" t="str">
        <f>IF(VLOOKUP([Field],Columns[],4,0)&lt;&gt;0,", "&amp;VLOOKUP([Field],Columns[],4,0)&amp;")",")")</f>
        <v>, ['Public','Private'])</v>
      </c>
      <c r="F7" s="35" t="str">
        <f>IF(VLOOKUP([Field],Columns[],5,0)=0,"","-&gt;"&amp;VLOOKUP([Field],Columns[],5,0))</f>
        <v>-&gt;default('Public')</v>
      </c>
      <c r="G7" s="35" t="str">
        <f>IF(VLOOKUP([Field],Columns[],6,0)=0,"","-&gt;"&amp;VLOOKUP([Field],Columns[],6,0))</f>
        <v>-&gt;index()</v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8" spans="1:11">
      <c r="A8" s="35" t="s">
        <v>364</v>
      </c>
      <c r="B8" s="35" t="s">
        <v>223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'status'</v>
      </c>
      <c r="E8" s="36" t="str">
        <f>IF(VLOOKUP([Field],Columns[],4,0)&lt;&gt;0,", "&amp;VLOOKUP([Field],Columns[],4,0)&amp;")",")")</f>
        <v>, ['Active','Inactive'])</v>
      </c>
      <c r="F8" s="35" t="str">
        <f>IF(VLOOKUP([Field],Columns[],5,0)=0,"","-&gt;"&amp;VLOOKUP([Field],Columns[],5,0))</f>
        <v>-&gt;default('Active')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" spans="1:11">
      <c r="A9" s="35" t="s">
        <v>364</v>
      </c>
      <c r="B9" s="35" t="s">
        <v>12</v>
      </c>
      <c r="C9" s="35" t="str">
        <f>VLOOKUP([Field],Columns[],2,0)&amp;"("</f>
        <v>timestamps(</v>
      </c>
      <c r="D9" s="35" t="str">
        <f>IF(VLOOKUP([Field],Columns[],3,0)&lt;&gt;"","'"&amp;VLOOKUP([Field],Columns[],3,0)&amp;"'","")</f>
        <v/>
      </c>
      <c r="E9" s="36" t="str">
        <f>IF(VLOOKUP([Field],Columns[],4,0)&lt;&gt;0,", "&amp;VLOOKUP([Field],Columns[],4,0)&amp;")",")")</f>
        <v>)</v>
      </c>
      <c r="F9" s="35" t="str">
        <f>IF(VLOOKUP([Field],Columns[],5,0)=0,"","-&gt;"&amp;VLOOKUP([Field],Columns[],5,0))</f>
        <v/>
      </c>
      <c r="G9" s="35" t="str">
        <f>IF(VLOOKUP([Field],Columns[],6,0)=0,"","-&gt;"&amp;VLOOKUP([Field],Columns[],6,0))</f>
        <v/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$table-&gt;timestamps();</v>
      </c>
    </row>
    <row r="10" spans="1:11">
      <c r="A10" s="3" t="s">
        <v>49</v>
      </c>
      <c r="B10" s="3" t="s">
        <v>10</v>
      </c>
      <c r="C10" s="3" t="str">
        <f>VLOOKUP([Field],Columns[],2,0)&amp;"("</f>
        <v>increments(</v>
      </c>
      <c r="D10" s="3" t="str">
        <f>IF(VLOOKUP([Field],Columns[],3,0)&lt;&gt;"","'"&amp;VLOOKUP([Field],Columns[],3,0)&amp;"'","")</f>
        <v>'id'</v>
      </c>
      <c r="E10" s="6" t="str">
        <f>IF(VLOOKUP([Field],Columns[],4,0)&lt;&gt;0,", "&amp;VLOOKUP([Field],Columns[],4,0)&amp;")",")")</f>
        <v>)</v>
      </c>
      <c r="F10" s="3" t="str">
        <f>IF(VLOOKUP([Field],Columns[],5,0)=0,"","-&gt;"&amp;VLOOKUP([Field],Columns[],5,0))</f>
        <v/>
      </c>
      <c r="G10" s="3" t="str">
        <f>IF(VLOOKUP([Field],Columns[],6,0)=0,"","-&gt;"&amp;VLOOKUP([Field],Columns[],6,0))</f>
        <v/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$table-&gt;increments('id');</v>
      </c>
    </row>
    <row r="11" spans="1:11">
      <c r="A11" s="3" t="s">
        <v>49</v>
      </c>
      <c r="B11" s="3" t="s">
        <v>337</v>
      </c>
      <c r="C11" s="3" t="str">
        <f>VLOOKUP([Field],Columns[],2,0)&amp;"("</f>
        <v>string(</v>
      </c>
      <c r="D11" s="3" t="str">
        <f>IF(VLOOKUP([Field],Columns[],3,0)&lt;&gt;"","'"&amp;VLOOKUP([Field],Columns[],3,0)&amp;"'","")</f>
        <v>'name'</v>
      </c>
      <c r="E11" s="6" t="str">
        <f>IF(VLOOKUP([Field],Columns[],4,0)&lt;&gt;0,", "&amp;VLOOKUP([Field],Columns[],4,0)&amp;")",")")</f>
        <v>, 64)</v>
      </c>
      <c r="F11" s="3" t="str">
        <f>IF(VLOOKUP([Field],Columns[],5,0)=0,"","-&gt;"&amp;VLOOKUP([Field],Columns[],5,0))</f>
        <v>-&gt;nullable()</v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$table-&gt;string('name', 64)-&gt;nullable();</v>
      </c>
    </row>
    <row r="12" spans="1:11">
      <c r="A12" s="3" t="s">
        <v>49</v>
      </c>
      <c r="B12" s="3" t="s">
        <v>229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'code'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$table-&gt;string('code', 64)-&gt;nullable();</v>
      </c>
    </row>
    <row r="13" spans="1:11">
      <c r="A13" s="3" t="s">
        <v>49</v>
      </c>
      <c r="B13" s="2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'description'</v>
      </c>
      <c r="E13" s="6" t="str">
        <f>IF(VLOOKUP([Field],Columns[],4,0)&lt;&gt;0,", "&amp;VLOOKUP([Field],Columns[],4,0)&amp;")",")")</f>
        <v>, 1024)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$table-&gt;string('description', 1024)-&gt;nullable();</v>
      </c>
    </row>
    <row r="14" spans="1:11">
      <c r="A14" s="3" t="s">
        <v>49</v>
      </c>
      <c r="B14" s="3" t="s">
        <v>338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'narration'</v>
      </c>
      <c r="E14" s="6" t="str">
        <f>IF(VLOOKUP([Field],Columns[],4,0)&lt;&gt;0,", "&amp;VLOOKUP([Field],Columns[],4,0)&amp;")",")")</f>
        <v>, 800)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$table-&gt;string('narration', 800)-&gt;nullable();</v>
      </c>
    </row>
    <row r="15" spans="1:11" s="16" customFormat="1">
      <c r="A15" s="3" t="s">
        <v>49</v>
      </c>
      <c r="B15" s="3" t="s">
        <v>339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'narration2'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$table-&gt;string('narration2', 800)-&gt;nullable();</v>
      </c>
    </row>
    <row r="16" spans="1:11">
      <c r="A16" s="3" t="s">
        <v>49</v>
      </c>
      <c r="B16" s="3" t="s">
        <v>340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'narration3'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$table-&gt;string('narration3', 800)-&gt;nullable();</v>
      </c>
    </row>
    <row r="17" spans="1:11">
      <c r="A17" s="3" t="s">
        <v>49</v>
      </c>
      <c r="B17" s="3" t="s">
        <v>341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'narration4'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$table-&gt;string('narration4', 800)-&gt;nullable();</v>
      </c>
    </row>
    <row r="18" spans="1:11">
      <c r="A18" s="3" t="s">
        <v>49</v>
      </c>
      <c r="B18" s="3" t="s">
        <v>342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'narration5'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$table-&gt;string('narration5', 800)-&gt;nullable();</v>
      </c>
    </row>
    <row r="19" spans="1:11">
      <c r="A19" s="3" t="s">
        <v>49</v>
      </c>
      <c r="B19" s="3" t="s">
        <v>343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'narration6'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$table-&gt;string('narration6', 800)-&gt;nullable();</v>
      </c>
    </row>
    <row r="20" spans="1:11">
      <c r="A20" s="3" t="s">
        <v>49</v>
      </c>
      <c r="B20" s="3" t="s">
        <v>344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'narration7'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$table-&gt;string('narration7', 800)-&gt;nullable();</v>
      </c>
    </row>
    <row r="21" spans="1:11">
      <c r="A21" s="3" t="s">
        <v>49</v>
      </c>
      <c r="B21" s="3" t="s">
        <v>345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'narration8'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$table-&gt;string('narration8', 800)-&gt;nullable();</v>
      </c>
    </row>
    <row r="22" spans="1:11">
      <c r="A22" s="3" t="s">
        <v>49</v>
      </c>
      <c r="B22" s="3" t="s">
        <v>346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'narration9'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$table-&gt;string('narration9', 800)-&gt;nullable();</v>
      </c>
    </row>
    <row r="23" spans="1:11">
      <c r="A23" s="3" t="s">
        <v>49</v>
      </c>
      <c r="B23" s="3" t="s">
        <v>347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'narration10'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$table-&gt;string('narration10', 800)-&gt;nullable();</v>
      </c>
    </row>
    <row r="24" spans="1:11">
      <c r="A24" s="3" t="s">
        <v>49</v>
      </c>
      <c r="B24" s="3" t="s">
        <v>348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'refno'</v>
      </c>
      <c r="E24" s="6" t="str">
        <f>IF(VLOOKUP([Field],Columns[],4,0)&lt;&gt;0,", "&amp;VLOOKUP([Field],Columns[],4,0)&amp;")",")")</f>
        <v>, 60)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$table-&gt;string('refno', 60)-&gt;nullable();</v>
      </c>
    </row>
    <row r="25" spans="1:11">
      <c r="A25" s="3" t="s">
        <v>49</v>
      </c>
      <c r="B25" s="3" t="s">
        <v>349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'ref2no'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$table-&gt;string('ref2no', 60)-&gt;nullable();</v>
      </c>
    </row>
    <row r="26" spans="1:11">
      <c r="A26" s="3" t="s">
        <v>49</v>
      </c>
      <c r="B26" s="3" t="s">
        <v>350</v>
      </c>
      <c r="C26" s="3" t="str">
        <f>VLOOKUP([Field],Columns[],2,0)&amp;"("</f>
        <v>enum(</v>
      </c>
      <c r="D26" s="3" t="str">
        <f>IF(VLOOKUP([Field],Columns[],3,0)&lt;&gt;"","'"&amp;VLOOKUP([Field],Columns[],3,0)&amp;"'","")</f>
        <v>'itemserial'</v>
      </c>
      <c r="E26" s="6" t="str">
        <f>IF(VLOOKUP([Field],Columns[],4,0)&lt;&gt;0,", "&amp;VLOOKUP([Field],Columns[],4,0)&amp;")",")")</f>
        <v>, ['Yes','No'])</v>
      </c>
      <c r="F26" s="3" t="str">
        <f>IF(VLOOKUP([Field],Columns[],5,0)=0,"","-&gt;"&amp;VLOOKUP([Field],Columns[],5,0))</f>
        <v>-&gt;default('No')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$table-&gt;enum('itemserial', ['Yes','No'])-&gt;default('No');</v>
      </c>
    </row>
    <row r="27" spans="1:11">
      <c r="A27" s="3" t="s">
        <v>49</v>
      </c>
      <c r="B27" s="4" t="s">
        <v>353</v>
      </c>
      <c r="C27" s="33" t="str">
        <f>VLOOKUP([Field],Columns[],2,0)&amp;"("</f>
        <v>enum(</v>
      </c>
      <c r="D27" s="33" t="str">
        <f>IF(VLOOKUP([Field],Columns[],3,0)&lt;&gt;"","'"&amp;VLOOKUP([Field],Columns[],3,0)&amp;"'","")</f>
        <v>'type'</v>
      </c>
      <c r="E27" s="34" t="str">
        <f>IF(VLOOKUP([Field],Columns[],4,0)&lt;&gt;0,", "&amp;VLOOKUP([Field],Columns[],4,0)&amp;")",")")</f>
        <v>, ['Public','Protected','System'])</v>
      </c>
      <c r="F27" s="33" t="str">
        <f>IF(VLOOKUP([Field],Columns[],5,0)=0,"","-&gt;"&amp;VLOOKUP([Field],Columns[],5,0))</f>
        <v>-&gt;default('Public')</v>
      </c>
      <c r="G27" s="33" t="str">
        <f>IF(VLOOKUP([Field],Columns[],6,0)=0,"","-&gt;"&amp;VLOOKUP([Field],Columns[],6,0))</f>
        <v/>
      </c>
      <c r="H27" s="33" t="str">
        <f>IF(VLOOKUP([Field],Columns[],7,0)=0,"","-&gt;"&amp;VLOOKUP([Field],Columns[],7,0))</f>
        <v/>
      </c>
      <c r="I27" s="33" t="str">
        <f>IF(VLOOKUP([Field],Columns[],8,0)=0,"","-&gt;"&amp;VLOOKUP([Field],Columns[],8,0))</f>
        <v/>
      </c>
      <c r="J27" s="33" t="str">
        <f>IF(VLOOKUP([Field],Columns[],9,0)=0,"","-&gt;"&amp;VLOOKUP([Field],Columns[],9,0))</f>
        <v/>
      </c>
      <c r="K27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8" spans="1:11">
      <c r="A28" s="3" t="s">
        <v>49</v>
      </c>
      <c r="B28" s="3" t="s">
        <v>354</v>
      </c>
      <c r="C28" s="33" t="str">
        <f>VLOOKUP([Field],Columns[],2,0)&amp;"("</f>
        <v>unsignedInteger(</v>
      </c>
      <c r="D28" s="33" t="str">
        <f>IF(VLOOKUP([Field],Columns[],3,0)&lt;&gt;"","'"&amp;VLOOKUP([Field],Columns[],3,0)&amp;"'","")</f>
        <v>'category_01'</v>
      </c>
      <c r="E28" s="34" t="str">
        <f>IF(VLOOKUP([Field],Columns[],4,0)&lt;&gt;0,", "&amp;VLOOKUP([Field],Columns[],4,0)&amp;")",")")</f>
        <v>)</v>
      </c>
      <c r="F28" s="33" t="str">
        <f>IF(VLOOKUP([Field],Columns[],5,0)=0,"","-&gt;"&amp;VLOOKUP([Field],Columns[],5,0))</f>
        <v>-&gt;nullable()</v>
      </c>
      <c r="G28" s="33" t="str">
        <f>IF(VLOOKUP([Field],Columns[],6,0)=0,"","-&gt;"&amp;VLOOKUP([Field],Columns[],6,0))</f>
        <v>-&gt;index()</v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$table-&gt;unsignedInteger('category_01')-&gt;nullable()-&gt;index();</v>
      </c>
    </row>
    <row r="29" spans="1:11">
      <c r="A29" s="3" t="s">
        <v>49</v>
      </c>
      <c r="B29" s="4" t="s">
        <v>355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'category_02'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$table-&gt;unsignedInteger('category_02')-&gt;nullable()-&gt;index();</v>
      </c>
    </row>
    <row r="30" spans="1:11">
      <c r="A30" s="3" t="s">
        <v>49</v>
      </c>
      <c r="B30" s="4" t="s">
        <v>356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'category_03'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$table-&gt;unsignedInteger('category_03')-&gt;nullable()-&gt;index();</v>
      </c>
    </row>
    <row r="31" spans="1:11">
      <c r="A31" s="3" t="s">
        <v>49</v>
      </c>
      <c r="B31" s="4" t="s">
        <v>357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'category_04'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$table-&gt;unsignedInteger('category_04')-&gt;nullable()-&gt;index();</v>
      </c>
    </row>
    <row r="32" spans="1:11">
      <c r="A32" s="3" t="s">
        <v>49</v>
      </c>
      <c r="B32" s="4" t="s">
        <v>358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'category_05'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$table-&gt;unsignedInteger('category_05')-&gt;nullable()-&gt;index();</v>
      </c>
    </row>
    <row r="33" spans="1:11">
      <c r="A33" s="3" t="s">
        <v>49</v>
      </c>
      <c r="B33" s="4" t="s">
        <v>359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'category_06'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$table-&gt;unsignedInteger('category_06')-&gt;nullable()-&gt;index();</v>
      </c>
    </row>
    <row r="34" spans="1:11">
      <c r="A34" s="3" t="s">
        <v>49</v>
      </c>
      <c r="B34" s="4" t="s">
        <v>360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'category_07'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$table-&gt;unsignedInteger('category_07')-&gt;nullable()-&gt;index();</v>
      </c>
    </row>
    <row r="35" spans="1:11">
      <c r="A35" s="3" t="s">
        <v>49</v>
      </c>
      <c r="B35" s="4" t="s">
        <v>361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'category_08'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$table-&gt;unsignedInteger('category_08')-&gt;nullable()-&gt;index();</v>
      </c>
    </row>
    <row r="36" spans="1:11">
      <c r="A36" s="3" t="s">
        <v>49</v>
      </c>
      <c r="B36" s="4" t="s">
        <v>362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'category_09'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$table-&gt;unsignedInteger('category_09')-&gt;nullable()-&gt;index();</v>
      </c>
    </row>
    <row r="37" spans="1:11">
      <c r="A37" s="3" t="s">
        <v>49</v>
      </c>
      <c r="B37" s="4" t="s">
        <v>363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'category_10'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$table-&gt;unsignedInteger('category_10')-&gt;nullable()-&gt;index();</v>
      </c>
    </row>
    <row r="38" spans="1:11">
      <c r="A38" s="2" t="s">
        <v>49</v>
      </c>
      <c r="B38" s="2" t="s">
        <v>223</v>
      </c>
      <c r="C38" s="33" t="str">
        <f>VLOOKUP([Field],Columns[],2,0)&amp;"("</f>
        <v>enum(</v>
      </c>
      <c r="D38" s="33" t="str">
        <f>IF(VLOOKUP([Field],Columns[],3,0)&lt;&gt;"","'"&amp;VLOOKUP([Field],Columns[],3,0)&amp;"'","")</f>
        <v>'status'</v>
      </c>
      <c r="E38" s="34" t="str">
        <f>IF(VLOOKUP([Field],Columns[],4,0)&lt;&gt;0,", "&amp;VLOOKUP([Field],Columns[],4,0)&amp;")",")")</f>
        <v>, ['Active','Inactive'])</v>
      </c>
      <c r="F38" s="33" t="str">
        <f>IF(VLOOKUP([Field],Columns[],5,0)=0,"","-&gt;"&amp;VLOOKUP([Field],Columns[],5,0))</f>
        <v>-&gt;default('Active')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9" spans="1:11">
      <c r="A39" s="2" t="s">
        <v>49</v>
      </c>
      <c r="B39" s="2" t="s">
        <v>12</v>
      </c>
      <c r="C39" s="33" t="str">
        <f>VLOOKUP([Field],Columns[],2,0)&amp;"("</f>
        <v>timestamps(</v>
      </c>
      <c r="D39" s="33" t="str">
        <f>IF(VLOOKUP([Field],Columns[],3,0)&lt;&gt;"","'"&amp;VLOOKUP([Field],Columns[],3,0)&amp;"'","")</f>
        <v/>
      </c>
      <c r="E39" s="34" t="str">
        <f>IF(VLOOKUP([Field],Columns[],4,0)&lt;&gt;0,", "&amp;VLOOKUP([Field],Columns[],4,0)&amp;")",")")</f>
        <v>)</v>
      </c>
      <c r="F39" s="33" t="str">
        <f>IF(VLOOKUP([Field],Columns[],5,0)=0,"","-&gt;"&amp;VLOOKUP([Field],Columns[],5,0))</f>
        <v/>
      </c>
      <c r="G39" s="33" t="str">
        <f>IF(VLOOKUP([Field],Columns[],6,0)=0,"","-&gt;"&amp;VLOOKUP([Field],Columns[],6,0))</f>
        <v/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$table-&gt;timestamps();</v>
      </c>
    </row>
    <row r="40" spans="1:11">
      <c r="A40" s="2" t="s">
        <v>49</v>
      </c>
      <c r="B40" s="1" t="s">
        <v>365</v>
      </c>
      <c r="C40" s="33" t="str">
        <f>VLOOKUP([Field],Columns[],2,0)&amp;"("</f>
        <v>foreign(</v>
      </c>
      <c r="D40" s="33" t="str">
        <f>IF(VLOOKUP([Field],Columns[],3,0)&lt;&gt;"","'"&amp;VLOOKUP([Field],Columns[],3,0)&amp;"'","")</f>
        <v>'category_01'</v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>-&gt;references('id')</v>
      </c>
      <c r="G40" s="33" t="str">
        <f>IF(VLOOKUP([Field],Columns[],6,0)=0,"","-&gt;"&amp;VLOOKUP([Field],Columns[],6,0))</f>
        <v>-&gt;on('item_group_master')</v>
      </c>
      <c r="H40" s="33" t="str">
        <f>IF(VLOOKUP([Field],Columns[],7,0)=0,"","-&gt;"&amp;VLOOKUP([Field],Columns[],7,0))</f>
        <v>-&gt;onUpdate('cascade')</v>
      </c>
      <c r="I40" s="33" t="str">
        <f>IF(VLOOKUP([Field],Columns[],8,0)=0,"","-&gt;"&amp;VLOOKUP([Field],Columns[],8,0))</f>
        <v>-&gt;onDelete('set null')</v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1" spans="1:11">
      <c r="A41" s="2" t="s">
        <v>49</v>
      </c>
      <c r="B41" s="1" t="s">
        <v>367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'category_02'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2" spans="1:11">
      <c r="A42" s="2" t="s">
        <v>49</v>
      </c>
      <c r="B42" s="1" t="s">
        <v>368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'category_03'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3" spans="1:11">
      <c r="A43" s="2" t="s">
        <v>49</v>
      </c>
      <c r="B43" s="1" t="s">
        <v>369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'category_04'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4" spans="1:11">
      <c r="A44" s="2" t="s">
        <v>49</v>
      </c>
      <c r="B44" s="1" t="s">
        <v>370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'category_05'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5" spans="1:11">
      <c r="A45" s="2" t="s">
        <v>49</v>
      </c>
      <c r="B45" s="1" t="s">
        <v>371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'category_06'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6" spans="1:11">
      <c r="A46" s="2" t="s">
        <v>49</v>
      </c>
      <c r="B46" s="1" t="s">
        <v>372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'category_07'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7" spans="1:11">
      <c r="A47" s="2" t="s">
        <v>49</v>
      </c>
      <c r="B47" s="1" t="s">
        <v>373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'category_08'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8" spans="1:11">
      <c r="A48" s="2" t="s">
        <v>49</v>
      </c>
      <c r="B48" s="1" t="s">
        <v>374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'category_09'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49" spans="1:11">
      <c r="A49" s="2" t="s">
        <v>49</v>
      </c>
      <c r="B49" s="2" t="s">
        <v>375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'category_10'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0" spans="1:11">
      <c r="A50" s="3" t="s">
        <v>207</v>
      </c>
      <c r="B50" s="3" t="s">
        <v>10</v>
      </c>
      <c r="C50" s="3" t="str">
        <f>VLOOKUP([Field],Columns[],2,0)&amp;"("</f>
        <v>increments(</v>
      </c>
      <c r="D50" s="3" t="str">
        <f>IF(VLOOKUP([Field],Columns[],3,0)&lt;&gt;"","'"&amp;VLOOKUP([Field],Columns[],3,0)&amp;"'","")</f>
        <v>'id'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/>
      </c>
      <c r="G50" s="3" t="str">
        <f>IF(VLOOKUP([Field],Columns[],6,0)=0,"","-&gt;"&amp;VLOOKUP([Field],Columns[],6,0))</f>
        <v/>
      </c>
      <c r="H50" s="3" t="str">
        <f>IF(VLOOKUP([Field],Columns[],7,0)=0,"","-&gt;"&amp;VLOOKUP([Field],Columns[],7,0))</f>
        <v/>
      </c>
      <c r="I50" s="3" t="str">
        <f>IF(VLOOKUP([Field],Columns[],8,0)=0,"","-&gt;"&amp;VLOOKUP([Field],Columns[],8,0))</f>
        <v/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$table-&gt;increments('id');</v>
      </c>
    </row>
    <row r="51" spans="1:11">
      <c r="A51" s="3" t="s">
        <v>207</v>
      </c>
      <c r="B51" s="3" t="s">
        <v>337</v>
      </c>
      <c r="C51" s="3" t="str">
        <f>VLOOKUP([Field],Columns[],2,0)&amp;"("</f>
        <v>string(</v>
      </c>
      <c r="D51" s="3" t="str">
        <f>IF(VLOOKUP([Field],Columns[],3,0)&lt;&gt;"","'"&amp;VLOOKUP([Field],Columns[],3,0)&amp;"'","")</f>
        <v>'name'</v>
      </c>
      <c r="E51" s="6" t="str">
        <f>IF(VLOOKUP([Field],Columns[],4,0)&lt;&gt;0,", "&amp;VLOOKUP([Field],Columns[],4,0)&amp;")",")")</f>
        <v>, 64)</v>
      </c>
      <c r="F51" s="3" t="str">
        <f>IF(VLOOKUP([Field],Columns[],5,0)=0,"","-&gt;"&amp;VLOOKUP([Field],Columns[],5,0))</f>
        <v>-&gt;nullable()</v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$table-&gt;string('name', 64)-&gt;nullable();</v>
      </c>
    </row>
    <row r="52" spans="1:11">
      <c r="A52" s="3" t="s">
        <v>207</v>
      </c>
      <c r="B52" s="3" t="s">
        <v>239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'product'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$table-&gt;unsignedInteger('product')-&gt;nullable()-&gt;index();</v>
      </c>
    </row>
    <row r="53" spans="1:11">
      <c r="A53" s="3" t="s">
        <v>207</v>
      </c>
      <c r="B53" s="3" t="s">
        <v>240</v>
      </c>
      <c r="C53" s="3" t="str">
        <f>VLOOKUP([Field],Columns[],2,0)&amp;"("</f>
        <v>string(</v>
      </c>
      <c r="D53" s="3" t="str">
        <f>IF(VLOOKUP([Field],Columns[],3,0)&lt;&gt;"","'"&amp;VLOOKUP([Field],Columns[],3,0)&amp;"'","")</f>
        <v>'image'</v>
      </c>
      <c r="E53" s="6" t="str">
        <f>IF(VLOOKUP([Field],Columns[],4,0)&lt;&gt;0,", "&amp;VLOOKUP([Field],Columns[],4,0)&amp;")",")")</f>
        <v>, 128)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/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$table-&gt;string('image', 128)-&gt;nullable();</v>
      </c>
    </row>
    <row r="54" spans="1:11">
      <c r="A54" s="3" t="s">
        <v>207</v>
      </c>
      <c r="B54" s="3" t="s">
        <v>241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'default'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-&gt;default('Yes')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5" spans="1:11">
      <c r="A55" s="3" t="s">
        <v>207</v>
      </c>
      <c r="B55" s="3" t="s">
        <v>223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207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207</v>
      </c>
      <c r="B57" s="3" t="s">
        <v>264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'product'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-&gt;on('products')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-&gt;onDelete('cascade')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8" spans="1:11">
      <c r="A58" s="3" t="s">
        <v>208</v>
      </c>
      <c r="B58" s="3" t="s">
        <v>10</v>
      </c>
      <c r="C58" s="3" t="str">
        <f>VLOOKUP([Field],Columns[],2,0)&amp;"("</f>
        <v>increments(</v>
      </c>
      <c r="D58" s="3" t="str">
        <f>IF(VLOOKUP([Field],Columns[],3,0)&lt;&gt;"","'"&amp;VLOOKUP([Field],Columns[],3,0)&amp;"'","")</f>
        <v>'id'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/>
      </c>
      <c r="G58" s="3" t="str">
        <f>IF(VLOOKUP([Field],Columns[],6,0)=0,"","-&gt;"&amp;VLOOKUP([Field],Columns[],6,0))</f>
        <v/>
      </c>
      <c r="H58" s="3" t="str">
        <f>IF(VLOOKUP([Field],Columns[],7,0)=0,"","-&gt;"&amp;VLOOKUP([Field],Columns[],7,0))</f>
        <v/>
      </c>
      <c r="I58" s="3" t="str">
        <f>IF(VLOOKUP([Field],Columns[],8,0)=0,"","-&gt;"&amp;VLOOKUP([Field],Columns[],8,0))</f>
        <v/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$table-&gt;increments('id');</v>
      </c>
    </row>
    <row r="59" spans="1:11">
      <c r="A59" s="3" t="s">
        <v>208</v>
      </c>
      <c r="B59" s="3" t="s">
        <v>94</v>
      </c>
      <c r="C59" s="3" t="str">
        <f>VLOOKUP([Field],Columns[],2,0)&amp;"("</f>
        <v>string(</v>
      </c>
      <c r="D59" s="3" t="str">
        <f>IF(VLOOKUP([Field],Columns[],3,0)&lt;&gt;"","'"&amp;VLOOKUP([Field],Columns[],3,0)&amp;"'","")</f>
        <v>'name'</v>
      </c>
      <c r="E59" s="6" t="str">
        <f>IF(VLOOKUP([Field],Columns[],4,0)&lt;&gt;0,", "&amp;VLOOKUP([Field],Columns[],4,0)&amp;")",")")</f>
        <v>, 64)</v>
      </c>
      <c r="F59" s="3" t="str">
        <f>IF(VLOOKUP([Field],Columns[],5,0)=0,"","-&gt;"&amp;VLOOKUP([Field],Columns[],5,0))</f>
        <v>-&gt;index()</v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$table-&gt;string('name', 64)-&gt;index();</v>
      </c>
    </row>
    <row r="60" spans="1:11">
      <c r="A60" s="3" t="s">
        <v>208</v>
      </c>
      <c r="B60" s="3" t="s">
        <v>167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'email'</v>
      </c>
      <c r="E60" s="6" t="str">
        <f>IF(VLOOKUP([Field],Columns[],4,0)&lt;&gt;0,", "&amp;VLOOKUP([Field],Columns[],4,0)&amp;")",")")</f>
        <v>, 256)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$table-&gt;string('email', 256)-&gt;nullable();</v>
      </c>
    </row>
    <row r="61" spans="1:11">
      <c r="A61" s="3" t="s">
        <v>208</v>
      </c>
      <c r="B61" s="3" t="s">
        <v>218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'number'</v>
      </c>
      <c r="E61" s="6" t="str">
        <f>IF(VLOOKUP([Field],Columns[],4,0)&lt;&gt;0,", "&amp;VLOOKUP([Field],Columns[],4,0)&amp;")",")")</f>
        <v>, 64)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$table-&gt;string('number', 64)-&gt;nullable();</v>
      </c>
    </row>
    <row r="62" spans="1:11">
      <c r="A62" s="3" t="s">
        <v>208</v>
      </c>
      <c r="B62" s="3" t="s">
        <v>12</v>
      </c>
      <c r="C62" s="3" t="str">
        <f>VLOOKUP([Field],Columns[],2,0)&amp;"("</f>
        <v>timestamps(</v>
      </c>
      <c r="D62" s="3" t="str">
        <f>IF(VLOOKUP([Field],Columns[],3,0)&lt;&gt;"","'"&amp;VLOOKUP([Field],Columns[],3,0)&amp;"'","")</f>
        <v/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/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$table-&gt;timestamps();</v>
      </c>
    </row>
    <row r="63" spans="1:11">
      <c r="A63" s="3" t="s">
        <v>210</v>
      </c>
      <c r="B63" s="3" t="s">
        <v>10</v>
      </c>
      <c r="C63" s="3" t="str">
        <f>VLOOKUP([Field],Columns[],2,0)&amp;"("</f>
        <v>increments(</v>
      </c>
      <c r="D63" s="3" t="str">
        <f>IF(VLOOKUP([Field],Columns[],3,0)&lt;&gt;"","'"&amp;VLOOKUP([Field],Columns[],3,0)&amp;"'","")</f>
        <v>'id'</v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$table-&gt;increments('id');</v>
      </c>
    </row>
    <row r="64" spans="1:11">
      <c r="A64" s="3" t="s">
        <v>210</v>
      </c>
      <c r="B64" s="3" t="s">
        <v>94</v>
      </c>
      <c r="C64" s="3" t="str">
        <f>VLOOKUP([Field],Columns[],2,0)&amp;"("</f>
        <v>string(</v>
      </c>
      <c r="D64" s="3" t="str">
        <f>IF(VLOOKUP([Field],Columns[],3,0)&lt;&gt;"","'"&amp;VLOOKUP([Field],Columns[],3,0)&amp;"'","")</f>
        <v>'name'</v>
      </c>
      <c r="E64" s="6" t="str">
        <f>IF(VLOOKUP([Field],Columns[],4,0)&lt;&gt;0,", "&amp;VLOOKUP([Field],Columns[],4,0)&amp;")",")")</f>
        <v>, 64)</v>
      </c>
      <c r="F64" s="3" t="str">
        <f>IF(VLOOKUP([Field],Columns[],5,0)=0,"","-&gt;"&amp;VLOOKUP([Field],Columns[],5,0))</f>
        <v>-&gt;index()</v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$table-&gt;string('name', 64)-&gt;index();</v>
      </c>
    </row>
    <row r="65" spans="1:11">
      <c r="A65" s="3" t="s">
        <v>210</v>
      </c>
      <c r="B65" s="3" t="s">
        <v>95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'description'</v>
      </c>
      <c r="E65" s="6" t="str">
        <f>IF(VLOOKUP([Field],Columns[],4,0)&lt;&gt;0,", "&amp;VLOOKUP([Field],Columns[],4,0)&amp;")",")")</f>
        <v>, 1024)</v>
      </c>
      <c r="F65" s="3" t="str">
        <f>IF(VLOOKUP([Field],Columns[],5,0)=0,"","-&gt;"&amp;VLOOKUP([Field],Columns[],5,0))</f>
        <v>-&gt;nullable()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$table-&gt;string('description', 1024)-&gt;nullable();</v>
      </c>
    </row>
    <row r="66" spans="1:11">
      <c r="A66" s="3" t="s">
        <v>210</v>
      </c>
      <c r="B66" s="3" t="s">
        <v>220</v>
      </c>
      <c r="C66" s="3" t="str">
        <f>VLOOKUP([Field],Columns[],2,0)&amp;"("</f>
        <v>unsignedInteger(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>-&gt;index()</v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$table-&gt;unsignedInteger('author')-&gt;nullable()-&gt;index();</v>
      </c>
    </row>
    <row r="67" spans="1:11">
      <c r="A67" s="3" t="s">
        <v>210</v>
      </c>
      <c r="B67" s="3" t="s">
        <v>223</v>
      </c>
      <c r="C67" s="3" t="str">
        <f>VLOOKUP([Field],Columns[],2,0)&amp;"("</f>
        <v>enum(</v>
      </c>
      <c r="D67" s="3" t="str">
        <f>IF(VLOOKUP([Field],Columns[],3,0)&lt;&gt;"","'"&amp;VLOOKUP([Field],Columns[],3,0)&amp;"'","")</f>
        <v>'status'</v>
      </c>
      <c r="E67" s="6" t="str">
        <f>IF(VLOOKUP([Field],Columns[],4,0)&lt;&gt;0,", "&amp;VLOOKUP([Field],Columns[],4,0)&amp;")",")")</f>
        <v>, ['Active','Inactive'])</v>
      </c>
      <c r="F67" s="3" t="str">
        <f>IF(VLOOKUP([Field],Columns[],5,0)=0,"","-&gt;"&amp;VLOOKUP([Field],Columns[],5,0))</f>
        <v>-&gt;default('Active')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8" spans="1:11">
      <c r="A68" s="3" t="s">
        <v>210</v>
      </c>
      <c r="B68" s="3" t="s">
        <v>12</v>
      </c>
      <c r="C68" s="3" t="str">
        <f>VLOOKUP([Field],Columns[],2,0)&amp;"("</f>
        <v>timestamps(</v>
      </c>
      <c r="D68" s="3" t="str">
        <f>IF(VLOOKUP([Field],Columns[],3,0)&lt;&gt;"","'"&amp;VLOOKUP([Field],Columns[],3,0)&amp;"'","")</f>
        <v/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/>
      </c>
      <c r="G68" s="3" t="str">
        <f>IF(VLOOKUP([Field],Columns[],6,0)=0,"","-&gt;"&amp;VLOOKUP([Field],Columns[],6,0))</f>
        <v/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$table-&gt;timestamps();</v>
      </c>
    </row>
    <row r="69" spans="1:11">
      <c r="A69" s="3" t="s">
        <v>210</v>
      </c>
      <c r="B69" s="3" t="s">
        <v>268</v>
      </c>
      <c r="C69" s="3" t="str">
        <f>VLOOKUP([Field],Columns[],2,0)&amp;"("</f>
        <v>foreign(</v>
      </c>
      <c r="D69" s="3" t="str">
        <f>IF(VLOOKUP([Field],Columns[],3,0)&lt;&gt;"","'"&amp;VLOOKUP([Field],Columns[],3,0)&amp;"'","")</f>
        <v>'author'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-&gt;references('id')</v>
      </c>
      <c r="G69" s="3" t="str">
        <f>IF(VLOOKUP([Field],Columns[],6,0)=0,"","-&gt;"&amp;VLOOKUP([Field],Columns[],6,0))</f>
        <v>-&gt;on('visitors')</v>
      </c>
      <c r="H69" s="3" t="str">
        <f>IF(VLOOKUP([Field],Columns[],7,0)=0,"","-&gt;"&amp;VLOOKUP([Field],Columns[],7,0))</f>
        <v>-&gt;onUpdate('cascade')</v>
      </c>
      <c r="I69" s="3" t="str">
        <f>IF(VLOOKUP([Field],Columns[],8,0)=0,"","-&gt;"&amp;VLOOKUP([Field],Columns[],8,0))</f>
        <v>-&gt;onDelete('set null')</v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0" spans="1:11">
      <c r="A70" s="3" t="s">
        <v>212</v>
      </c>
      <c r="B70" s="3" t="s">
        <v>10</v>
      </c>
      <c r="C70" s="3" t="str">
        <f>VLOOKUP([Field],Columns[],2,0)&amp;"("</f>
        <v>increments(</v>
      </c>
      <c r="D70" s="3" t="str">
        <f>IF(VLOOKUP([Field],Columns[],3,0)&lt;&gt;"","'"&amp;VLOOKUP([Field],Columns[],3,0)&amp;"'","")</f>
        <v>'id'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/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$table-&gt;increments('id');</v>
      </c>
    </row>
    <row r="71" spans="1:11">
      <c r="A71" s="3" t="s">
        <v>212</v>
      </c>
      <c r="B71" s="3" t="s">
        <v>250</v>
      </c>
      <c r="C71" s="3" t="str">
        <f>VLOOKUP([Field],Columns[],2,0)&amp;"("</f>
        <v>unsignedInteger(</v>
      </c>
      <c r="D71" s="3" t="str">
        <f>IF(VLOOKUP([Field],Columns[],3,0)&lt;&gt;"","'"&amp;VLOOKUP([Field],Columns[],3,0)&amp;"'","")</f>
        <v>'visitor'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-&gt;nullable()</v>
      </c>
      <c r="G71" s="3" t="str">
        <f>IF(VLOOKUP([Field],Columns[],6,0)=0,"","-&gt;"&amp;VLOOKUP([Field],Columns[],6,0))</f>
        <v>-&gt;index()</v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$table-&gt;unsignedInteger('visitor')-&gt;nullable()-&gt;index();</v>
      </c>
    </row>
    <row r="72" spans="1:11">
      <c r="A72" s="3" t="s">
        <v>212</v>
      </c>
      <c r="B72" s="3" t="s">
        <v>209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'wishlist'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$table-&gt;unsignedInteger('wishlist')-&gt;nullable()-&gt;index();</v>
      </c>
    </row>
    <row r="73" spans="1:11">
      <c r="A73" s="3" t="s">
        <v>212</v>
      </c>
      <c r="B73" s="3" t="s">
        <v>251</v>
      </c>
      <c r="C73" s="3" t="str">
        <f>VLOOKUP([Field],Columns[],2,0)&amp;"("</f>
        <v>enum(</v>
      </c>
      <c r="D73" s="3" t="str">
        <f>IF(VLOOKUP([Field],Columns[],3,0)&lt;&gt;"","'"&amp;VLOOKUP([Field],Columns[],3,0)&amp;"'","")</f>
        <v>'viewed'</v>
      </c>
      <c r="E73" s="6" t="str">
        <f>IF(VLOOKUP([Field],Columns[],4,0)&lt;&gt;0,", "&amp;VLOOKUP([Field],Columns[],4,0)&amp;")",")")</f>
        <v>, ['Yes','No'])</v>
      </c>
      <c r="F73" s="3" t="str">
        <f>IF(VLOOKUP([Field],Columns[],5,0)=0,"","-&gt;"&amp;VLOOKUP([Field],Columns[],5,0))</f>
        <v>-&gt;default('No')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$table-&gt;enum('viewed', ['Yes','No'])-&gt;default('No')-&gt;index();</v>
      </c>
    </row>
    <row r="74" spans="1:11">
      <c r="A74" s="3" t="s">
        <v>212</v>
      </c>
      <c r="B74" s="3" t="s">
        <v>223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5" spans="1:11">
      <c r="A75" s="3" t="s">
        <v>212</v>
      </c>
      <c r="B75" s="3" t="s">
        <v>12</v>
      </c>
      <c r="C75" s="3" t="str">
        <f>VLOOKUP([Field],Columns[],2,0)&amp;"("</f>
        <v>timestamps(</v>
      </c>
      <c r="D75" s="3" t="str">
        <f>IF(VLOOKUP([Field],Columns[],3,0)&lt;&gt;"","'"&amp;VLOOKUP([Field],Columns[],3,0)&amp;"'","")</f>
        <v/>
      </c>
      <c r="E75" s="6" t="str">
        <f>IF(VLOOKUP([Field],Columns[],4,0)&lt;&gt;0,", "&amp;VLOOKUP([Field],Columns[],4,0)&amp;")",")")</f>
        <v>)</v>
      </c>
      <c r="F75" s="3" t="str">
        <f>IF(VLOOKUP([Field],Columns[],5,0)=0,"","-&gt;"&amp;VLOOKUP([Field],Columns[],5,0))</f>
        <v/>
      </c>
      <c r="G75" s="3" t="str">
        <f>IF(VLOOKUP([Field],Columns[],6,0)=0,"","-&gt;"&amp;VLOOKUP([Field],Columns[],6,0))</f>
        <v/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$table-&gt;timestamps();</v>
      </c>
    </row>
    <row r="76" spans="1:11">
      <c r="A76" s="3" t="s">
        <v>212</v>
      </c>
      <c r="B76" s="3" t="s">
        <v>266</v>
      </c>
      <c r="C76" s="3" t="str">
        <f>VLOOKUP([Field],Columns[],2,0)&amp;"("</f>
        <v>foreign(</v>
      </c>
      <c r="D76" s="3" t="str">
        <f>IF(VLOOKUP([Field],Columns[],3,0)&lt;&gt;"","'"&amp;VLOOKUP([Field],Columns[],3,0)&amp;"'","")</f>
        <v>'visitor'</v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>-&gt;references('id')</v>
      </c>
      <c r="G76" s="3" t="str">
        <f>IF(VLOOKUP([Field],Columns[],6,0)=0,"","-&gt;"&amp;VLOOKUP([Field],Columns[],6,0))</f>
        <v>-&gt;on('visitors')</v>
      </c>
      <c r="H76" s="3" t="str">
        <f>IF(VLOOKUP([Field],Columns[],7,0)=0,"","-&gt;"&amp;VLOOKUP([Field],Columns[],7,0))</f>
        <v>-&gt;onUpdate('cascade')</v>
      </c>
      <c r="I76" s="3" t="str">
        <f>IF(VLOOKUP([Field],Columns[],8,0)=0,"","-&gt;"&amp;VLOOKUP([Field],Columns[],8,0))</f>
        <v>-&gt;onDelete('set null')</v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7" spans="1:11">
      <c r="A77" s="3" t="s">
        <v>212</v>
      </c>
      <c r="B77" s="3" t="s">
        <v>269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10</v>
      </c>
      <c r="C78" s="3" t="str">
        <f>VLOOKUP([Field],Columns[],2,0)&amp;"("</f>
        <v>increments(</v>
      </c>
      <c r="D78" s="3" t="str">
        <f>IF(VLOOKUP([Field],Columns[],3,0)&lt;&gt;"","'"&amp;VLOOKUP([Field],Columns[],3,0)&amp;"'","")</f>
        <v>'id'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/>
      </c>
      <c r="G78" s="3" t="str">
        <f>IF(VLOOKUP([Field],Columns[],6,0)=0,"","-&gt;"&amp;VLOOKUP([Field],Columns[],6,0))</f>
        <v/>
      </c>
      <c r="H78" s="3" t="str">
        <f>IF(VLOOKUP([Field],Columns[],7,0)=0,"","-&gt;"&amp;VLOOKUP([Field],Columns[],7,0))</f>
        <v/>
      </c>
      <c r="I78" s="3" t="str">
        <f>IF(VLOOKUP([Field],Columns[],8,0)=0,"","-&gt;"&amp;VLOOKUP([Field],Columns[],8,0))</f>
        <v/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$table-&gt;increments('id');</v>
      </c>
    </row>
    <row r="79" spans="1:11">
      <c r="A79" s="3" t="s">
        <v>214</v>
      </c>
      <c r="B79" s="3" t="s">
        <v>209</v>
      </c>
      <c r="C79" s="3" t="str">
        <f>VLOOKUP([Field],Columns[],2,0)&amp;"("</f>
        <v>unsignedInteger(</v>
      </c>
      <c r="D79" s="3" t="str">
        <f>IF(VLOOKUP([Field],Columns[],3,0)&lt;&gt;"","'"&amp;VLOOKUP([Field],Columns[],3,0)&amp;"'","")</f>
        <v>'wishlist'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-&gt;nullable()</v>
      </c>
      <c r="G79" s="3" t="str">
        <f>IF(VLOOKUP([Field],Columns[],6,0)=0,"","-&gt;"&amp;VLOOKUP([Field],Columns[],6,0))</f>
        <v>-&gt;index()</v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$table-&gt;unsignedInteger('wishlist')-&gt;nullable()-&gt;index();</v>
      </c>
    </row>
    <row r="80" spans="1:11">
      <c r="A80" s="3" t="s">
        <v>214</v>
      </c>
      <c r="B80" s="3" t="s">
        <v>253</v>
      </c>
      <c r="C80" s="3" t="str">
        <f>VLOOKUP([Field],Columns[],2,0)&amp;"("</f>
        <v>string(</v>
      </c>
      <c r="D80" s="3" t="str">
        <f>IF(VLOOKUP([Field],Columns[],3,0)&lt;&gt;"","'"&amp;VLOOKUP([Field],Columns[],3,0)&amp;"'","")</f>
        <v>'note'</v>
      </c>
      <c r="E80" s="6" t="str">
        <f>IF(VLOOKUP([Field],Columns[],4,0)&lt;&gt;0,", "&amp;VLOOKUP([Field],Columns[],4,0)&amp;")",")")</f>
        <v>, 512)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/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$table-&gt;string('note', 512)-&gt;nullable();</v>
      </c>
    </row>
    <row r="81" spans="1:11">
      <c r="A81" s="3" t="s">
        <v>214</v>
      </c>
      <c r="B81" s="3" t="s">
        <v>273</v>
      </c>
      <c r="C81" s="3" t="str">
        <f>VLOOKUP([Field],Columns[],2,0)&amp;"("</f>
        <v>unsignedInteger(</v>
      </c>
      <c r="D81" s="3" t="str">
        <f>IF(VLOOKUP([Field],Columns[],3,0)&lt;&gt;"","'"&amp;VLOOKUP([Field],Columns[],3,0)&amp;"'","")</f>
        <v>'author'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>-&gt;index()</v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$table-&gt;unsignedInteger('author')-&gt;nullable()-&gt;index();</v>
      </c>
    </row>
    <row r="82" spans="1:11">
      <c r="A82" s="3" t="s">
        <v>214</v>
      </c>
      <c r="B82" s="3" t="s">
        <v>223</v>
      </c>
      <c r="C82" s="3" t="str">
        <f>VLOOKUP([Field],Columns[],2,0)&amp;"("</f>
        <v>enum(</v>
      </c>
      <c r="D82" s="3" t="str">
        <f>IF(VLOOKUP([Field],Columns[],3,0)&lt;&gt;"","'"&amp;VLOOKUP([Field],Columns[],3,0)&amp;"'","")</f>
        <v>'status'</v>
      </c>
      <c r="E82" s="6" t="str">
        <f>IF(VLOOKUP([Field],Columns[],4,0)&lt;&gt;0,", "&amp;VLOOKUP([Field],Columns[],4,0)&amp;")",")")</f>
        <v>, ['Active','Inactive'])</v>
      </c>
      <c r="F82" s="3" t="str">
        <f>IF(VLOOKUP([Field],Columns[],5,0)=0,"","-&gt;"&amp;VLOOKUP([Field],Columns[],5,0))</f>
        <v>-&gt;default('Active')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3" t="s">
        <v>214</v>
      </c>
      <c r="B83" s="3" t="s">
        <v>12</v>
      </c>
      <c r="C83" s="3" t="str">
        <f>VLOOKUP([Field],Columns[],2,0)&amp;"("</f>
        <v>timestamps(</v>
      </c>
      <c r="D83" s="3" t="str">
        <f>IF(VLOOKUP([Field],Columns[],3,0)&lt;&gt;"","'"&amp;VLOOKUP([Field],Columns[],3,0)&amp;"'","")</f>
        <v/>
      </c>
      <c r="E83" s="6" t="str">
        <f>IF(VLOOKUP([Field],Columns[],4,0)&lt;&gt;0,", "&amp;VLOOKUP([Field],Columns[],4,0)&amp;")",")")</f>
        <v>)</v>
      </c>
      <c r="F83" s="3" t="str">
        <f>IF(VLOOKUP([Field],Columns[],5,0)=0,"","-&gt;"&amp;VLOOKUP([Field],Columns[],5,0))</f>
        <v/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$table-&gt;timestamps();</v>
      </c>
    </row>
    <row r="84" spans="1:11">
      <c r="A84" s="3" t="s">
        <v>214</v>
      </c>
      <c r="B84" s="3" t="s">
        <v>269</v>
      </c>
      <c r="C84" s="3" t="str">
        <f>VLOOKUP([Field],Columns[],2,0)&amp;"("</f>
        <v>foreign(</v>
      </c>
      <c r="D84" s="3" t="str">
        <f>IF(VLOOKUP([Field],Columns[],3,0)&lt;&gt;"","'"&amp;VLOOKUP([Field],Columns[],3,0)&amp;"'","")</f>
        <v>'wishlist'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-&gt;references('id')</v>
      </c>
      <c r="G84" s="3" t="str">
        <f>IF(VLOOKUP([Field],Columns[],6,0)=0,"","-&gt;"&amp;VLOOKUP([Field],Columns[],6,0))</f>
        <v>-&gt;on('wishlists')</v>
      </c>
      <c r="H84" s="3" t="str">
        <f>IF(VLOOKUP([Field],Columns[],7,0)=0,"","-&gt;"&amp;VLOOKUP([Field],Columns[],7,0))</f>
        <v>-&gt;onUpdate('cascade')</v>
      </c>
      <c r="I84" s="3" t="str">
        <f>IF(VLOOKUP([Field],Columns[],8,0)=0,"","-&gt;"&amp;VLOOKUP([Field],Columns[],8,0))</f>
        <v>-&gt;onDelete('cascade')</v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5" spans="1:11">
      <c r="A85" s="3" t="s">
        <v>214</v>
      </c>
      <c r="B85" s="3" t="s">
        <v>268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'author'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-&gt;on('visitors')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-&gt;onDelete('set null')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3" t="s">
        <v>211</v>
      </c>
      <c r="B86" s="3" t="s">
        <v>10</v>
      </c>
      <c r="C86" s="3" t="str">
        <f>VLOOKUP([Field],Columns[],2,0)&amp;"("</f>
        <v>increments(</v>
      </c>
      <c r="D86" s="3" t="str">
        <f>IF(VLOOKUP([Field],Columns[],3,0)&lt;&gt;"","'"&amp;VLOOKUP([Field],Columns[],3,0)&amp;"'","")</f>
        <v>'id'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$table-&gt;increments('id');</v>
      </c>
    </row>
    <row r="87" spans="1:11">
      <c r="A87" s="3" t="s">
        <v>211</v>
      </c>
      <c r="B87" s="3" t="s">
        <v>209</v>
      </c>
      <c r="C87" s="3" t="str">
        <f>VLOOKUP([Field],Columns[],2,0)&amp;"("</f>
        <v>unsignedInteger(</v>
      </c>
      <c r="D87" s="3" t="str">
        <f>IF(VLOOKUP([Field],Columns[],3,0)&lt;&gt;"","'"&amp;VLOOKUP([Field],Columns[],3,0)&amp;"'","")</f>
        <v>'wishlist'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-&gt;nullable()</v>
      </c>
      <c r="G87" s="3" t="str">
        <f>IF(VLOOKUP([Field],Columns[],6,0)=0,"","-&gt;"&amp;VLOOKUP([Field],Columns[],6,0))</f>
        <v>-&gt;index()</v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3" t="s">
        <v>211</v>
      </c>
      <c r="B88" s="3" t="s">
        <v>239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'product'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$table-&gt;unsignedInteger('product')-&gt;nullable()-&gt;index();</v>
      </c>
    </row>
    <row r="89" spans="1:11">
      <c r="A89" s="3" t="s">
        <v>211</v>
      </c>
      <c r="B89" s="3" t="s">
        <v>245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'added_by'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$table-&gt;unsignedInteger('added_by')-&gt;nullable()-&gt;index();</v>
      </c>
    </row>
    <row r="90" spans="1:11">
      <c r="A90" s="3" t="s">
        <v>211</v>
      </c>
      <c r="B90" s="3" t="s">
        <v>246</v>
      </c>
      <c r="C90" s="3" t="str">
        <f>VLOOKUP([Field],Columns[],2,0)&amp;"("</f>
        <v>timestamp(</v>
      </c>
      <c r="D90" s="3" t="str">
        <f>IF(VLOOKUP([Field],Columns[],3,0)&lt;&gt;"","'"&amp;VLOOKUP([Field],Columns[],3,0)&amp;"'","")</f>
        <v>'added_on'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-&gt;default(DB::raw('CURRENT_TIMESTAMP'))</v>
      </c>
      <c r="G90" s="3" t="str">
        <f>IF(VLOOKUP([Field],Columns[],6,0)=0,"","-&gt;"&amp;VLOOKUP([Field],Columns[],6,0))</f>
        <v/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1" spans="1:11">
      <c r="A91" s="3" t="s">
        <v>211</v>
      </c>
      <c r="B91" s="3" t="s">
        <v>247</v>
      </c>
      <c r="C91" s="3" t="str">
        <f>VLOOKUP([Field],Columns[],2,0)&amp;"("</f>
        <v>unsignedInteger(</v>
      </c>
      <c r="D91" s="3" t="str">
        <f>IF(VLOOKUP([Field],Columns[],3,0)&lt;&gt;"","'"&amp;VLOOKUP([Field],Columns[],3,0)&amp;"'","")</f>
        <v>'removed_by'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-&gt;nullable()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$table-&gt;unsignedInteger('removed_by')-&gt;nullable()-&gt;index();</v>
      </c>
    </row>
    <row r="92" spans="1:11">
      <c r="A92" s="3" t="s">
        <v>211</v>
      </c>
      <c r="B92" s="3" t="s">
        <v>248</v>
      </c>
      <c r="C92" s="3" t="str">
        <f>VLOOKUP([Field],Columns[],2,0)&amp;"("</f>
        <v>timestamp(</v>
      </c>
      <c r="D92" s="3" t="str">
        <f>IF(VLOOKUP([Field],Columns[],3,0)&lt;&gt;"","'"&amp;VLOOKUP([Field],Columns[],3,0)&amp;"'","")</f>
        <v>'removed_on'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-&gt;default(DB::raw('CURRENT_TIMESTAMP ON UPDATE CURRENT_TIMESTAMP'))</v>
      </c>
      <c r="G92" s="3" t="str">
        <f>IF(VLOOKUP([Field],Columns[],6,0)=0,"","-&gt;"&amp;VLOOKUP([Field],Columns[],6,0))</f>
        <v/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3" spans="1:11">
      <c r="A93" s="3" t="s">
        <v>211</v>
      </c>
      <c r="B93" s="3" t="s">
        <v>249</v>
      </c>
      <c r="C93" s="3" t="str">
        <f>VLOOKUP([Field],Columns[],2,0)&amp;"("</f>
        <v>enum(</v>
      </c>
      <c r="D93" s="3" t="str">
        <f>IF(VLOOKUP([Field],Columns[],3,0)&lt;&gt;"","'"&amp;VLOOKUP([Field],Columns[],3,0)&amp;"'","")</f>
        <v>'product_status'</v>
      </c>
      <c r="E93" s="6" t="str">
        <f>IF(VLOOKUP([Field],Columns[],4,0)&lt;&gt;0,", "&amp;VLOOKUP([Field],Columns[],4,0)&amp;")",")")</f>
        <v>, ['Active','Inactive'])</v>
      </c>
      <c r="F93" s="3" t="str">
        <f>IF(VLOOKUP([Field],Columns[],5,0)=0,"","-&gt;"&amp;VLOOKUP([Field],Columns[],5,0))</f>
        <v>-&gt;default('Active')</v>
      </c>
      <c r="G93" s="3" t="str">
        <f>IF(VLOOKUP([Field],Columns[],6,0)=0,"","-&gt;"&amp;VLOOKUP([Field],Columns[],6,0))</f>
        <v>-&gt;index()</v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4" spans="1:11">
      <c r="A94" s="3" t="s">
        <v>211</v>
      </c>
      <c r="B94" s="3" t="s">
        <v>223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5" spans="1:11">
      <c r="A95" s="3" t="s">
        <v>211</v>
      </c>
      <c r="B95" s="3" t="s">
        <v>12</v>
      </c>
      <c r="C95" s="3" t="str">
        <f>VLOOKUP([Field],Columns[],2,0)&amp;"("</f>
        <v>timestamps(</v>
      </c>
      <c r="D95" s="3" t="str">
        <f>IF(VLOOKUP([Field],Columns[],3,0)&lt;&gt;"","'"&amp;VLOOKUP([Field],Columns[],3,0)&amp;"'","")</f>
        <v/>
      </c>
      <c r="E95" s="6" t="str">
        <f>IF(VLOOKUP([Field],Columns[],4,0)&lt;&gt;0,", "&amp;VLOOKUP([Field],Columns[],4,0)&amp;")",")")</f>
        <v>)</v>
      </c>
      <c r="F95" s="3" t="str">
        <f>IF(VLOOKUP([Field],Columns[],5,0)=0,"","-&gt;"&amp;VLOOKUP([Field],Columns[],5,0))</f>
        <v/>
      </c>
      <c r="G95" s="3" t="str">
        <f>IF(VLOOKUP([Field],Columns[],6,0)=0,"","-&gt;"&amp;VLOOKUP([Field],Columns[],6,0))</f>
        <v/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$table-&gt;timestamps();</v>
      </c>
    </row>
    <row r="96" spans="1:11">
      <c r="A96" s="3" t="s">
        <v>211</v>
      </c>
      <c r="B96" s="3" t="s">
        <v>269</v>
      </c>
      <c r="C96" s="3" t="str">
        <f>VLOOKUP([Field],Columns[],2,0)&amp;"("</f>
        <v>foreign(</v>
      </c>
      <c r="D96" s="3" t="str">
        <f>IF(VLOOKUP([Field],Columns[],3,0)&lt;&gt;"","'"&amp;VLOOKUP([Field],Columns[],3,0)&amp;"'","")</f>
        <v>'wishlist'</v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>-&gt;references('id')</v>
      </c>
      <c r="G96" s="3" t="str">
        <f>IF(VLOOKUP([Field],Columns[],6,0)=0,"","-&gt;"&amp;VLOOKUP([Field],Columns[],6,0))</f>
        <v>-&gt;on('wishlists')</v>
      </c>
      <c r="H96" s="3" t="str">
        <f>IF(VLOOKUP([Field],Columns[],7,0)=0,"","-&gt;"&amp;VLOOKUP([Field],Columns[],7,0))</f>
        <v>-&gt;onUpdate('cascade')</v>
      </c>
      <c r="I96" s="3" t="str">
        <f>IF(VLOOKUP([Field],Columns[],8,0)=0,"","-&gt;"&amp;VLOOKUP([Field],Columns[],8,0))</f>
        <v>-&gt;onDelete('cascade')</v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7" spans="1:11">
      <c r="A97" s="3" t="s">
        <v>211</v>
      </c>
      <c r="B97" s="3" t="s">
        <v>264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'product'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-&gt;on('products')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8" spans="1:11">
      <c r="A98" s="3" t="s">
        <v>211</v>
      </c>
      <c r="B98" s="3" t="s">
        <v>274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'added_by'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-&gt;on('visitors')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-&gt;onDelete('set null')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99" spans="1:11">
      <c r="A99" s="3" t="s">
        <v>211</v>
      </c>
      <c r="B99" s="3" t="s">
        <v>275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'removed_by'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0" spans="1:11">
      <c r="A100" s="3" t="s">
        <v>215</v>
      </c>
      <c r="B100" s="3" t="s">
        <v>10</v>
      </c>
      <c r="C100" s="3" t="str">
        <f>VLOOKUP([Field],Columns[],2,0)&amp;"("</f>
        <v>increments(</v>
      </c>
      <c r="D100" s="3" t="str">
        <f>IF(VLOOKUP([Field],Columns[],3,0)&lt;&gt;"","'"&amp;VLOOKUP([Field],Columns[],3,0)&amp;"'","")</f>
        <v>'id'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/>
      </c>
      <c r="G100" s="3" t="str">
        <f>IF(VLOOKUP([Field],Columns[],6,0)=0,"","-&gt;"&amp;VLOOKUP([Field],Columns[],6,0))</f>
        <v/>
      </c>
      <c r="H100" s="3" t="str">
        <f>IF(VLOOKUP([Field],Columns[],7,0)=0,"","-&gt;"&amp;VLOOKUP([Field],Columns[],7,0))</f>
        <v/>
      </c>
      <c r="I100" s="3" t="str">
        <f>IF(VLOOKUP([Field],Columns[],8,0)=0,"","-&gt;"&amp;VLOOKUP([Field],Columns[],8,0))</f>
        <v/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$table-&gt;increments('id');</v>
      </c>
    </row>
    <row r="101" spans="1:11">
      <c r="A101" s="3" t="s">
        <v>215</v>
      </c>
      <c r="B101" s="3" t="s">
        <v>254</v>
      </c>
      <c r="C101" s="3" t="str">
        <f>VLOOKUP([Field],Columns[],2,0)&amp;"("</f>
        <v>unsignedInteger(</v>
      </c>
      <c r="D101" s="3" t="str">
        <f>IF(VLOOKUP([Field],Columns[],3,0)&lt;&gt;"","'"&amp;VLOOKUP([Field],Columns[],3,0)&amp;"'","")</f>
        <v>'wishlist_product'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>-&gt;nullable()</v>
      </c>
      <c r="G101" s="3" t="str">
        <f>IF(VLOOKUP([Field],Columns[],6,0)=0,"","-&gt;"&amp;VLOOKUP([Field],Columns[],6,0))</f>
        <v>-&gt;index()</v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2" spans="1:11">
      <c r="A102" s="3" t="s">
        <v>215</v>
      </c>
      <c r="B102" s="3" t="s">
        <v>253</v>
      </c>
      <c r="C102" s="3" t="str">
        <f>VLOOKUP([Field],Columns[],2,0)&amp;"("</f>
        <v>string(</v>
      </c>
      <c r="D102" s="3" t="str">
        <f>IF(VLOOKUP([Field],Columns[],3,0)&lt;&gt;"","'"&amp;VLOOKUP([Field],Columns[],3,0)&amp;"'","")</f>
        <v>'note'</v>
      </c>
      <c r="E102" s="6" t="str">
        <f>IF(VLOOKUP([Field],Columns[],4,0)&lt;&gt;0,", "&amp;VLOOKUP([Field],Columns[],4,0)&amp;")",")")</f>
        <v>, 512)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/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$table-&gt;string('note', 512)-&gt;nullable();</v>
      </c>
    </row>
    <row r="103" spans="1:11">
      <c r="A103" s="3" t="s">
        <v>215</v>
      </c>
      <c r="B103" s="3" t="s">
        <v>273</v>
      </c>
      <c r="C103" s="3" t="str">
        <f>VLOOKUP([Field],Columns[],2,0)&amp;"("</f>
        <v>unsignedInteger(</v>
      </c>
      <c r="D103" s="3" t="str">
        <f>IF(VLOOKUP([Field],Columns[],3,0)&lt;&gt;"","'"&amp;VLOOKUP([Field],Columns[],3,0)&amp;"'","")</f>
        <v>'author'</v>
      </c>
      <c r="E103" s="6" t="str">
        <f>IF(VLOOKUP([Field],Columns[],4,0)&lt;&gt;0,", "&amp;VLOOKUP([Field],Columns[],4,0)&amp;")",")")</f>
        <v>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>-&gt;index()</v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$table-&gt;unsignedInteger('author')-&gt;nullable()-&gt;index();</v>
      </c>
    </row>
    <row r="104" spans="1:11">
      <c r="A104" s="3" t="s">
        <v>215</v>
      </c>
      <c r="B104" s="3" t="s">
        <v>223</v>
      </c>
      <c r="C104" s="3" t="str">
        <f>VLOOKUP([Field],Columns[],2,0)&amp;"("</f>
        <v>enum(</v>
      </c>
      <c r="D104" s="3" t="str">
        <f>IF(VLOOKUP([Field],Columns[],3,0)&lt;&gt;"","'"&amp;VLOOKUP([Field],Columns[],3,0)&amp;"'","")</f>
        <v>'status'</v>
      </c>
      <c r="E104" s="6" t="str">
        <f>IF(VLOOKUP([Field],Columns[],4,0)&lt;&gt;0,", "&amp;VLOOKUP([Field],Columns[],4,0)&amp;")",")")</f>
        <v>, ['Active','Inactive'])</v>
      </c>
      <c r="F104" s="3" t="str">
        <f>IF(VLOOKUP([Field],Columns[],5,0)=0,"","-&gt;"&amp;VLOOKUP([Field],Columns[],5,0))</f>
        <v>-&gt;default('Active')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5" spans="1:11">
      <c r="A105" s="3" t="s">
        <v>215</v>
      </c>
      <c r="B105" s="3" t="s">
        <v>12</v>
      </c>
      <c r="C105" s="3" t="str">
        <f>VLOOKUP([Field],Columns[],2,0)&amp;"("</f>
        <v>timestamps(</v>
      </c>
      <c r="D105" s="3" t="str">
        <f>IF(VLOOKUP([Field],Columns[],3,0)&lt;&gt;"","'"&amp;VLOOKUP([Field],Columns[],3,0)&amp;"'","")</f>
        <v/>
      </c>
      <c r="E105" s="6" t="str">
        <f>IF(VLOOKUP([Field],Columns[],4,0)&lt;&gt;0,", "&amp;VLOOKUP([Field],Columns[],4,0)&amp;")",")")</f>
        <v>)</v>
      </c>
      <c r="F105" s="3" t="str">
        <f>IF(VLOOKUP([Field],Columns[],5,0)=0,"","-&gt;"&amp;VLOOKUP([Field],Columns[],5,0))</f>
        <v/>
      </c>
      <c r="G105" s="3" t="str">
        <f>IF(VLOOKUP([Field],Columns[],6,0)=0,"","-&gt;"&amp;VLOOKUP([Field],Columns[],6,0))</f>
        <v/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$table-&gt;timestamps();</v>
      </c>
    </row>
    <row r="106" spans="1:11">
      <c r="A106" s="3" t="s">
        <v>215</v>
      </c>
      <c r="B106" s="3" t="s">
        <v>271</v>
      </c>
      <c r="C106" s="3" t="str">
        <f>VLOOKUP([Field],Columns[],2,0)&amp;"("</f>
        <v>foreign(</v>
      </c>
      <c r="D106" s="3" t="str">
        <f>IF(VLOOKUP([Field],Columns[],3,0)&lt;&gt;"","'"&amp;VLOOKUP([Field],Columns[],3,0)&amp;"'","")</f>
        <v>'wishlist_product'</v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>-&gt;references('id')</v>
      </c>
      <c r="G106" s="3" t="str">
        <f>IF(VLOOKUP([Field],Columns[],6,0)=0,"","-&gt;"&amp;VLOOKUP([Field],Columns[],6,0))</f>
        <v>-&gt;on('wishlist_products')</v>
      </c>
      <c r="H106" s="3" t="str">
        <f>IF(VLOOKUP([Field],Columns[],7,0)=0,"","-&gt;"&amp;VLOOKUP([Field],Columns[],7,0))</f>
        <v>-&gt;onUpdate('cascade')</v>
      </c>
      <c r="I106" s="3" t="str">
        <f>IF(VLOOKUP([Field],Columns[],8,0)=0,"","-&gt;"&amp;VLOOKUP([Field],Columns[],8,0))</f>
        <v>-&gt;onDelete('cascade')</v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7" spans="1:11">
      <c r="A107" s="3" t="s">
        <v>215</v>
      </c>
      <c r="B107" s="3" t="s">
        <v>268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'author'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-&gt;on('visitors')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-&gt;onDelete('set null')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8" spans="1:11">
      <c r="A108" s="3" t="s">
        <v>213</v>
      </c>
      <c r="B108" s="3" t="s">
        <v>10</v>
      </c>
      <c r="C108" s="3" t="str">
        <f>VLOOKUP([Field],Columns[],2,0)&amp;"("</f>
        <v>increments(</v>
      </c>
      <c r="D108" s="3" t="str">
        <f>IF(VLOOKUP([Field],Columns[],3,0)&lt;&gt;"","'"&amp;VLOOKUP([Field],Columns[],3,0)&amp;"'","")</f>
        <v>'id'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/>
      </c>
      <c r="G108" s="3" t="str">
        <f>IF(VLOOKUP([Field],Columns[],6,0)=0,"","-&gt;"&amp;VLOOKUP([Field],Columns[],6,0))</f>
        <v/>
      </c>
      <c r="H108" s="3" t="str">
        <f>IF(VLOOKUP([Field],Columns[],7,0)=0,"","-&gt;"&amp;VLOOKUP([Field],Columns[],7,0))</f>
        <v/>
      </c>
      <c r="I108" s="3" t="str">
        <f>IF(VLOOKUP([Field],Columns[],8,0)=0,"","-&gt;"&amp;VLOOKUP([Field],Columns[],8,0))</f>
        <v/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$table-&gt;increments('id');</v>
      </c>
    </row>
    <row r="109" spans="1:11">
      <c r="A109" s="3" t="s">
        <v>213</v>
      </c>
      <c r="B109" s="3" t="s">
        <v>209</v>
      </c>
      <c r="C109" s="3" t="str">
        <f>VLOOKUP([Field],Columns[],2,0)&amp;"("</f>
        <v>unsignedInteger(</v>
      </c>
      <c r="D109" s="3" t="str">
        <f>IF(VLOOKUP([Field],Columns[],3,0)&lt;&gt;"","'"&amp;VLOOKUP([Field],Columns[],3,0)&amp;"'","")</f>
        <v>'wishlist'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>-&gt;nullable()</v>
      </c>
      <c r="G109" s="3" t="str">
        <f>IF(VLOOKUP([Field],Columns[],6,0)=0,"","-&gt;"&amp;VLOOKUP([Field],Columns[],6,0))</f>
        <v>-&gt;index()</v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$table-&gt;unsignedInteger('wishlist')-&gt;nullable()-&gt;index();</v>
      </c>
    </row>
    <row r="110" spans="1:11">
      <c r="A110" s="3" t="s">
        <v>213</v>
      </c>
      <c r="B110" s="3" t="s">
        <v>223</v>
      </c>
      <c r="C110" s="3" t="str">
        <f>VLOOKUP([Field],Columns[],2,0)&amp;"("</f>
        <v>enum(</v>
      </c>
      <c r="D110" s="3" t="str">
        <f>IF(VLOOKUP([Field],Columns[],3,0)&lt;&gt;"","'"&amp;VLOOKUP([Field],Columns[],3,0)&amp;"'","")</f>
        <v>'status'</v>
      </c>
      <c r="E110" s="6" t="str">
        <f>IF(VLOOKUP([Field],Columns[],4,0)&lt;&gt;0,", "&amp;VLOOKUP([Field],Columns[],4,0)&amp;")",")")</f>
        <v>, ['Active','Inactive'])</v>
      </c>
      <c r="F110" s="3" t="str">
        <f>IF(VLOOKUP([Field],Columns[],5,0)=0,"","-&gt;"&amp;VLOOKUP([Field],Columns[],5,0))</f>
        <v>-&gt;default('Active')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3" t="s">
        <v>213</v>
      </c>
      <c r="B111" s="3" t="s">
        <v>251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'viewed'</v>
      </c>
      <c r="E111" s="6" t="str">
        <f>IF(VLOOKUP([Field],Columns[],4,0)&lt;&gt;0,", "&amp;VLOOKUP([Field],Columns[],4,0)&amp;")",")")</f>
        <v>, ['Yes','No'])</v>
      </c>
      <c r="F111" s="3" t="str">
        <f>IF(VLOOKUP([Field],Columns[],5,0)=0,"","-&gt;"&amp;VLOOKUP([Field],Columns[],5,0))</f>
        <v>-&gt;default('No')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$table-&gt;enum('viewed', ['Yes','No'])-&gt;default('No')-&gt;index();</v>
      </c>
    </row>
    <row r="112" spans="1:11" s="16" customFormat="1">
      <c r="A112" s="3" t="s">
        <v>213</v>
      </c>
      <c r="B112" s="3" t="s">
        <v>12</v>
      </c>
      <c r="C112" s="3" t="str">
        <f>VLOOKUP([Field],Columns[],2,0)&amp;"("</f>
        <v>timestamps(</v>
      </c>
      <c r="D112" s="3" t="str">
        <f>IF(VLOOKUP([Field],Columns[],3,0)&lt;&gt;"","'"&amp;VLOOKUP([Field],Columns[],3,0)&amp;"'","")</f>
        <v/>
      </c>
      <c r="E112" s="6" t="str">
        <f>IF(VLOOKUP([Field],Columns[],4,0)&lt;&gt;0,", "&amp;VLOOKUP([Field],Columns[],4,0)&amp;")",")")</f>
        <v>)</v>
      </c>
      <c r="F112" s="3" t="str">
        <f>IF(VLOOKUP([Field],Columns[],5,0)=0,"","-&gt;"&amp;VLOOKUP([Field],Columns[],5,0))</f>
        <v/>
      </c>
      <c r="G112" s="3" t="str">
        <f>IF(VLOOKUP([Field],Columns[],6,0)=0,"","-&gt;"&amp;VLOOKUP([Field],Columns[],6,0))</f>
        <v/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$table-&gt;timestamps();</v>
      </c>
    </row>
    <row r="113" spans="1:11">
      <c r="A113" s="3" t="s">
        <v>213</v>
      </c>
      <c r="B113" s="3" t="s">
        <v>269</v>
      </c>
      <c r="C113" s="3" t="str">
        <f>VLOOKUP([Field],Columns[],2,0)&amp;"("</f>
        <v>foreign(</v>
      </c>
      <c r="D113" s="3" t="str">
        <f>IF(VLOOKUP([Field],Columns[],3,0)&lt;&gt;"","'"&amp;VLOOKUP([Field],Columns[],3,0)&amp;"'","")</f>
        <v>'wishlist'</v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>-&gt;references('id')</v>
      </c>
      <c r="G113" s="3" t="str">
        <f>IF(VLOOKUP([Field],Columns[],6,0)=0,"","-&gt;"&amp;VLOOKUP([Field],Columns[],6,0))</f>
        <v>-&gt;on('wishlists')</v>
      </c>
      <c r="H113" s="3" t="str">
        <f>IF(VLOOKUP([Field],Columns[],7,0)=0,"","-&gt;"&amp;VLOOKUP([Field],Columns[],7,0))</f>
        <v>-&gt;onUpdate('cascade')</v>
      </c>
      <c r="I113" s="3" t="str">
        <f>IF(VLOOKUP([Field],Columns[],8,0)=0,"","-&gt;"&amp;VLOOKUP([Field],Columns[],8,0))</f>
        <v>-&gt;onDelete('cascade')</v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3">
      <formula1>AvailableFields</formula1>
    </dataValidation>
    <dataValidation type="list" allowBlank="1" showInputMessage="1" showErrorMessage="1" sqref="A2:A1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33"/>
  <sheetViews>
    <sheetView topLeftCell="B22" workbookViewId="0">
      <selection activeCell="D31" sqref="D31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>
      <c r="A31" s="12" t="str">
        <f>[Table Name]&amp;"-"&amp;(COUNTIF($B$1:TableData[[#This Row],[Table Name]],TableData[[#This Row],[Table Name]])-1)</f>
        <v>Form Uploads-0</v>
      </c>
      <c r="B31" s="11" t="s">
        <v>601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>
      <c r="A152" s="41" t="str">
        <f>[Table Name]&amp;"-"&amp;(COUNTIF($B$1:TableData[[#This Row],[Table Name]],TableData[[#This Row],[Table Name]])-1)</f>
        <v>Form Layout-1</v>
      </c>
      <c r="B152" s="42" t="s">
        <v>160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2" s="42">
        <v>501</v>
      </c>
      <c r="E152" s="42">
        <v>501</v>
      </c>
      <c r="F152" s="42">
        <v>12</v>
      </c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>
      <c r="A153" s="41" t="str">
        <f>[Table Name]&amp;"-"&amp;(COUNTIF($B$1:TableData[[#This Row],[Table Name]],TableData[[#This Row],[Table Name]])-1)</f>
        <v>Form Layout-2</v>
      </c>
      <c r="B153" s="42" t="s">
        <v>160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3" s="42">
        <v>501</v>
      </c>
      <c r="E153" s="42">
        <v>502</v>
      </c>
      <c r="F153" s="42">
        <v>6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>
      <c r="A154" s="41" t="str">
        <f>[Table Name]&amp;"-"&amp;(COUNTIF($B$1:TableData[[#This Row],[Table Name]],TableData[[#This Row],[Table Name]])-1)</f>
        <v>Form Layout-3</v>
      </c>
      <c r="B154" s="42" t="s">
        <v>160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4" s="42">
        <v>501</v>
      </c>
      <c r="E154" s="42">
        <v>504</v>
      </c>
      <c r="F154" s="42">
        <v>6</v>
      </c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>
      <c r="A155" s="41" t="str">
        <f>[Table Name]&amp;"-"&amp;(COUNTIF($B$1:TableData[[#This Row],[Table Name]],TableData[[#This Row],[Table Name]])-1)</f>
        <v>Form Layout-4</v>
      </c>
      <c r="B155" s="42" t="s">
        <v>160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5" s="42">
        <v>501</v>
      </c>
      <c r="E155" s="42">
        <v>503</v>
      </c>
      <c r="F155" s="42">
        <v>12</v>
      </c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>
      <c r="A156" s="41" t="str">
        <f>[Table Name]&amp;"-"&amp;(COUNTIF($B$1:TableData[[#This Row],[Table Name]],TableData[[#This Row],[Table Name]])-1)</f>
        <v>Resource Forms-2</v>
      </c>
      <c r="B156" s="42" t="s">
        <v>120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6" s="42">
        <v>303</v>
      </c>
      <c r="E156" s="42" t="s">
        <v>468</v>
      </c>
      <c r="F156" s="42" t="s">
        <v>469</v>
      </c>
      <c r="G156" s="42" t="s">
        <v>470</v>
      </c>
      <c r="H156" s="42" t="s">
        <v>471</v>
      </c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s="16" customFormat="1">
      <c r="A157" s="41" t="str">
        <f>[Table Name]&amp;"-"&amp;(COUNTIF($B$1:TableData[[#This Row],[Table Name]],TableData[[#This Row],[Table Name]])-1)</f>
        <v>Resource Form Fields-5</v>
      </c>
      <c r="B157" s="42" t="s">
        <v>122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7" s="42">
        <v>502</v>
      </c>
      <c r="E157" s="42" t="s">
        <v>223</v>
      </c>
      <c r="F157" s="42" t="s">
        <v>466</v>
      </c>
      <c r="G157" s="42" t="s">
        <v>472</v>
      </c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>
      <c r="A158" s="41" t="str">
        <f>[Table Name]&amp;"-"&amp;(COUNTIF($B$1:TableData[[#This Row],[Table Name]],TableData[[#This Row],[Table Name]])-1)</f>
        <v>Resource Form Field Data-5</v>
      </c>
      <c r="B158" s="42" t="s">
        <v>126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8" s="42">
        <v>505</v>
      </c>
      <c r="E158" s="42" t="s">
        <v>223</v>
      </c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>
      <c r="A159" s="41" t="str">
        <f>[Table Name]&amp;"-"&amp;(COUNTIF($B$1:TableData[[#This Row],[Table Name]],TableData[[#This Row],[Table Name]])-1)</f>
        <v>Field Options-2</v>
      </c>
      <c r="B159" s="42" t="s">
        <v>169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9" s="42">
        <v>505</v>
      </c>
      <c r="E159" s="42" t="s">
        <v>224</v>
      </c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>
      <c r="A160" s="41" t="str">
        <f>[Table Name]&amp;"-"&amp;(COUNTIF($B$1:TableData[[#This Row],[Table Name]],TableData[[#This Row],[Table Name]])-1)</f>
        <v>Form Field Attrs-1</v>
      </c>
      <c r="B160" s="42" t="s">
        <v>144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0" s="42">
        <v>505</v>
      </c>
      <c r="E160" s="42" t="s">
        <v>473</v>
      </c>
      <c r="F160" s="42">
        <v>4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>
      <c r="A161" s="41" t="str">
        <f>[Table Name]&amp;"-"&amp;(COUNTIF($B$1:TableData[[#This Row],[Table Name]],TableData[[#This Row],[Table Name]])-1)</f>
        <v>Resource Forms-3</v>
      </c>
      <c r="B161" s="42" t="s">
        <v>120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1" s="42">
        <v>304</v>
      </c>
      <c r="E161" s="42" t="s">
        <v>474</v>
      </c>
      <c r="F161" s="42" t="s">
        <v>475</v>
      </c>
      <c r="G161" s="42" t="s">
        <v>476</v>
      </c>
      <c r="H161" s="42" t="s">
        <v>476</v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>
      <c r="A162" s="41" t="str">
        <f>[Table Name]&amp;"-"&amp;(COUNTIF($B$1:TableData[[#This Row],[Table Name]],TableData[[#This Row],[Table Name]])-1)</f>
        <v>Resource Form Fields-6</v>
      </c>
      <c r="B162" s="42" t="s">
        <v>122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2" s="42">
        <v>503</v>
      </c>
      <c r="E162" s="42" t="s">
        <v>94</v>
      </c>
      <c r="F162" s="42" t="s">
        <v>462</v>
      </c>
      <c r="G162" s="42" t="s">
        <v>600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>
      <c r="A163" s="41" t="str">
        <f>[Table Name]&amp;"-"&amp;(COUNTIF($B$1:TableData[[#This Row],[Table Name]],TableData[[#This Row],[Table Name]])-1)</f>
        <v>Resource Form Fields-7</v>
      </c>
      <c r="B163" s="42" t="s">
        <v>122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3" s="42">
        <v>503</v>
      </c>
      <c r="E163" s="42" t="s">
        <v>167</v>
      </c>
      <c r="F163" s="42" t="s">
        <v>462</v>
      </c>
      <c r="G163" s="42" t="s">
        <v>477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>
      <c r="A164" s="41" t="str">
        <f>[Table Name]&amp;"-"&amp;(COUNTIF($B$1:TableData[[#This Row],[Table Name]],TableData[[#This Row],[Table Name]])-1)</f>
        <v>Resource Form Fields-8</v>
      </c>
      <c r="B164" s="42" t="s">
        <v>122</v>
      </c>
      <c r="C16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4" s="42">
        <v>503</v>
      </c>
      <c r="E164" s="42" t="s">
        <v>218</v>
      </c>
      <c r="F164" s="42" t="s">
        <v>462</v>
      </c>
      <c r="G164" s="42" t="s">
        <v>478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</row>
    <row r="165" spans="1:18">
      <c r="A165" s="41" t="str">
        <f>[Table Name]&amp;"-"&amp;(COUNTIF($B$1:TableData[[#This Row],[Table Name]],TableData[[#This Row],[Table Name]])-1)</f>
        <v>Resource Form Field Data-6</v>
      </c>
      <c r="B165" s="42" t="s">
        <v>126</v>
      </c>
      <c r="C16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5" s="42">
        <v>506</v>
      </c>
      <c r="E165" s="42" t="s">
        <v>94</v>
      </c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</row>
    <row r="166" spans="1:18">
      <c r="A166" s="41" t="str">
        <f>[Table Name]&amp;"-"&amp;(COUNTIF($B$1:TableData[[#This Row],[Table Name]],TableData[[#This Row],[Table Name]])-1)</f>
        <v>Resource Form Field Data-7</v>
      </c>
      <c r="B166" s="42" t="s">
        <v>126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6" s="42">
        <v>507</v>
      </c>
      <c r="E166" s="42" t="s">
        <v>167</v>
      </c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>
      <c r="A167" s="41" t="str">
        <f>[Table Name]&amp;"-"&amp;(COUNTIF($B$1:TableData[[#This Row],[Table Name]],TableData[[#This Row],[Table Name]])-1)</f>
        <v>Resource Form Field Data-8</v>
      </c>
      <c r="B167" s="42" t="s">
        <v>126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7" s="42">
        <v>508</v>
      </c>
      <c r="E167" s="42" t="s">
        <v>218</v>
      </c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>
      <c r="A168" s="39" t="str">
        <f>[Table Name]&amp;"-"&amp;(COUNTIF($B$1:TableData[[#This Row],[Table Name]],TableData[[#This Row],[Table Name]])-1)</f>
        <v>Form Layout-5</v>
      </c>
      <c r="B168" s="42" t="s">
        <v>160</v>
      </c>
      <c r="C16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68" s="40">
        <v>503</v>
      </c>
      <c r="E168" s="40">
        <v>506</v>
      </c>
      <c r="F168" s="40">
        <v>12</v>
      </c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>
      <c r="A169" s="39" t="str">
        <f>[Table Name]&amp;"-"&amp;(COUNTIF($B$1:TableData[[#This Row],[Table Name]],TableData[[#This Row],[Table Name]])-1)</f>
        <v>Form Layout-6</v>
      </c>
      <c r="B169" s="42" t="s">
        <v>160</v>
      </c>
      <c r="C16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9" s="40">
        <v>503</v>
      </c>
      <c r="E169" s="40">
        <v>507</v>
      </c>
      <c r="F169" s="40">
        <v>6</v>
      </c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>
      <c r="A170" s="41" t="str">
        <f>[Table Name]&amp;"-"&amp;(COUNTIF($B$1:TableData[[#This Row],[Table Name]],TableData[[#This Row],[Table Name]])-1)</f>
        <v>Form Layout-7</v>
      </c>
      <c r="B170" s="42" t="s">
        <v>160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70" s="40">
        <v>503</v>
      </c>
      <c r="E170" s="42">
        <v>508</v>
      </c>
      <c r="F170" s="42">
        <v>6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>
      <c r="A171" s="41" t="str">
        <f>[Table Name]&amp;"-"&amp;(COUNTIF($B$1:TableData[[#This Row],[Table Name]],TableData[[#This Row],[Table Name]])-1)</f>
        <v>Resource Forms-4</v>
      </c>
      <c r="B171" s="42" t="s">
        <v>120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71" s="42">
        <v>305</v>
      </c>
      <c r="E171" s="42" t="s">
        <v>479</v>
      </c>
      <c r="F171" s="42" t="s">
        <v>480</v>
      </c>
      <c r="G171" s="42" t="s">
        <v>481</v>
      </c>
      <c r="H171" s="42" t="s">
        <v>481</v>
      </c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>
      <c r="A172" s="41" t="str">
        <f>[Table Name]&amp;"-"&amp;(COUNTIF($B$1:TableData[[#This Row],[Table Name]],TableData[[#This Row],[Table Name]])-1)</f>
        <v>Resource Form Fields-9</v>
      </c>
      <c r="B172" s="42" t="s">
        <v>122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2" s="42">
        <v>504</v>
      </c>
      <c r="E172" s="42" t="s">
        <v>94</v>
      </c>
      <c r="F172" s="42" t="s">
        <v>462</v>
      </c>
      <c r="G172" s="42" t="s">
        <v>483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s="16" customFormat="1">
      <c r="A173" s="41" t="str">
        <f>[Table Name]&amp;"-"&amp;(COUNTIF($B$1:TableData[[#This Row],[Table Name]],TableData[[#This Row],[Table Name]])-1)</f>
        <v>Resource Form Fields-10</v>
      </c>
      <c r="B173" s="42" t="s">
        <v>122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3" s="42">
        <v>504</v>
      </c>
      <c r="E173" s="42" t="s">
        <v>95</v>
      </c>
      <c r="F173" s="42" t="s">
        <v>482</v>
      </c>
      <c r="G173" s="42" t="s">
        <v>484</v>
      </c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>
      <c r="A174" s="41" t="str">
        <f>[Table Name]&amp;"-"&amp;(COUNTIF($B$1:TableData[[#This Row],[Table Name]],TableData[[#This Row],[Table Name]])-1)</f>
        <v>Resource Form Fields-11</v>
      </c>
      <c r="B174" s="42" t="s">
        <v>122</v>
      </c>
      <c r="C1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4" s="42">
        <v>504</v>
      </c>
      <c r="E174" s="42" t="s">
        <v>49</v>
      </c>
      <c r="F174" s="42" t="s">
        <v>489</v>
      </c>
      <c r="G174" s="42" t="s">
        <v>490</v>
      </c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</row>
    <row r="175" spans="1:18">
      <c r="A175" s="41" t="str">
        <f>[Table Name]&amp;"-"&amp;(COUNTIF($B$1:TableData[[#This Row],[Table Name]],TableData[[#This Row],[Table Name]])-1)</f>
        <v>Resource Form Field Data-9</v>
      </c>
      <c r="B175" s="42" t="s">
        <v>126</v>
      </c>
      <c r="C1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5" s="42">
        <v>509</v>
      </c>
      <c r="E175" s="42" t="s">
        <v>94</v>
      </c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</row>
    <row r="176" spans="1:18" s="16" customFormat="1">
      <c r="A176" s="41" t="str">
        <f>[Table Name]&amp;"-"&amp;(COUNTIF($B$1:TableData[[#This Row],[Table Name]],TableData[[#This Row],[Table Name]])-1)</f>
        <v>Resource Form Field Data-10</v>
      </c>
      <c r="B176" s="42" t="s">
        <v>126</v>
      </c>
      <c r="C1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6" s="42">
        <v>510</v>
      </c>
      <c r="E176" s="42" t="s">
        <v>95</v>
      </c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1:18">
      <c r="A177" s="41" t="str">
        <f>[Table Name]&amp;"-"&amp;(COUNTIF($B$1:TableData[[#This Row],[Table Name]],TableData[[#This Row],[Table Name]])-1)</f>
        <v>Resource Form Field Data-11</v>
      </c>
      <c r="B177" s="42" t="s">
        <v>126</v>
      </c>
      <c r="C17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7" s="42">
        <v>511</v>
      </c>
      <c r="E177" s="42" t="s">
        <v>239</v>
      </c>
      <c r="F177" s="42">
        <v>517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1:18">
      <c r="A178" s="39" t="str">
        <f>[Table Name]&amp;"-"&amp;(COUNTIF($B$1:TableData[[#This Row],[Table Name]],TableData[[#This Row],[Table Name]])-1)</f>
        <v>Resource Forms-5</v>
      </c>
      <c r="B178" s="40" t="s">
        <v>120</v>
      </c>
      <c r="C17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8" s="40">
        <v>305</v>
      </c>
      <c r="E178" s="40" t="s">
        <v>485</v>
      </c>
      <c r="F178" s="40" t="s">
        <v>486</v>
      </c>
      <c r="G178" s="40" t="s">
        <v>487</v>
      </c>
      <c r="H178" s="40" t="s">
        <v>488</v>
      </c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>
      <c r="A179" s="39" t="str">
        <f>[Table Name]&amp;"-"&amp;(COUNTIF($B$1:TableData[[#This Row],[Table Name]],TableData[[#This Row],[Table Name]])-1)</f>
        <v>Resource Form Fields-12</v>
      </c>
      <c r="B179" s="40" t="s">
        <v>122</v>
      </c>
      <c r="C17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9" s="40">
        <v>505</v>
      </c>
      <c r="E179" s="42" t="s">
        <v>94</v>
      </c>
      <c r="F179" s="42" t="s">
        <v>462</v>
      </c>
      <c r="G179" s="42" t="s">
        <v>483</v>
      </c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>
      <c r="A180" s="39" t="str">
        <f>[Table Name]&amp;"-"&amp;(COUNTIF($B$1:TableData[[#This Row],[Table Name]],TableData[[#This Row],[Table Name]])-1)</f>
        <v>Resource Form Fields-13</v>
      </c>
      <c r="B180" s="40" t="s">
        <v>122</v>
      </c>
      <c r="C18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80" s="40">
        <v>505</v>
      </c>
      <c r="E180" s="42" t="s">
        <v>95</v>
      </c>
      <c r="F180" s="42" t="s">
        <v>482</v>
      </c>
      <c r="G180" s="42" t="s">
        <v>484</v>
      </c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>
      <c r="A181" s="39" t="str">
        <f>[Table Name]&amp;"-"&amp;(COUNTIF($B$1:TableData[[#This Row],[Table Name]],TableData[[#This Row],[Table Name]])-1)</f>
        <v>Resource Form Field Data-12</v>
      </c>
      <c r="B181" s="40" t="s">
        <v>126</v>
      </c>
      <c r="C18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81" s="40">
        <v>512</v>
      </c>
      <c r="E181" s="42" t="s">
        <v>94</v>
      </c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>
      <c r="A182" s="41" t="str">
        <f>[Table Name]&amp;"-"&amp;(COUNTIF($B$1:TableData[[#This Row],[Table Name]],TableData[[#This Row],[Table Name]])-1)</f>
        <v>Resource Form Field Data-13</v>
      </c>
      <c r="B182" s="42" t="s">
        <v>126</v>
      </c>
      <c r="C1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82" s="42">
        <v>513</v>
      </c>
      <c r="E182" s="42" t="s">
        <v>95</v>
      </c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</row>
    <row r="183" spans="1:18">
      <c r="A183" s="41" t="str">
        <f>[Table Name]&amp;"-"&amp;(COUNTIF($B$1:TableData[[#This Row],[Table Name]],TableData[[#This Row],[Table Name]])-1)</f>
        <v>Resource Forms-6</v>
      </c>
      <c r="B183" s="40" t="s">
        <v>120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83" s="42">
        <v>307</v>
      </c>
      <c r="E183" s="42" t="s">
        <v>492</v>
      </c>
      <c r="F183" s="42" t="s">
        <v>493</v>
      </c>
      <c r="G183" s="42" t="s">
        <v>476</v>
      </c>
      <c r="H183" s="42" t="s">
        <v>476</v>
      </c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>
      <c r="A184" s="41" t="str">
        <f>[Table Name]&amp;"-"&amp;(COUNTIF($B$1:TableData[[#This Row],[Table Name]],TableData[[#This Row],[Table Name]])-1)</f>
        <v>Resource Form Fields-14</v>
      </c>
      <c r="B184" s="42" t="s">
        <v>122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4" s="42">
        <v>506</v>
      </c>
      <c r="E184" s="42" t="s">
        <v>209</v>
      </c>
      <c r="F184" s="42" t="s">
        <v>462</v>
      </c>
      <c r="G184" s="42" t="s">
        <v>292</v>
      </c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>
      <c r="A185" s="41" t="str">
        <f>[Table Name]&amp;"-"&amp;(COUNTIF($B$1:TableData[[#This Row],[Table Name]],TableData[[#This Row],[Table Name]])-1)</f>
        <v>Resource Form Fields-15</v>
      </c>
      <c r="B185" s="42" t="s">
        <v>122</v>
      </c>
      <c r="C1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5" s="42">
        <v>506</v>
      </c>
      <c r="E185" s="42" t="s">
        <v>250</v>
      </c>
      <c r="F185" s="42" t="s">
        <v>466</v>
      </c>
      <c r="G185" s="42" t="s">
        <v>494</v>
      </c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1:18">
      <c r="A186" s="39" t="str">
        <f>[Table Name]&amp;"-"&amp;(COUNTIF($B$1:TableData[[#This Row],[Table Name]],TableData[[#This Row],[Table Name]])-1)</f>
        <v>Resource Form Field Data-14</v>
      </c>
      <c r="B186" s="40" t="s">
        <v>126</v>
      </c>
      <c r="C1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6" s="40">
        <v>514</v>
      </c>
      <c r="E186" s="42" t="s">
        <v>209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>
      <c r="A187" s="41" t="str">
        <f>[Table Name]&amp;"-"&amp;(COUNTIF($B$1:TableData[[#This Row],[Table Name]],TableData[[#This Row],[Table Name]])-1)</f>
        <v>Resource Form Field Data-15</v>
      </c>
      <c r="B187" s="42" t="s">
        <v>126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7" s="40">
        <v>515</v>
      </c>
      <c r="E187" s="42" t="s">
        <v>250</v>
      </c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>
      <c r="A188" s="41" t="str">
        <f>[Table Name]&amp;"-"&amp;(COUNTIF($B$1:TableData[[#This Row],[Table Name]],TableData[[#This Row],[Table Name]])-1)</f>
        <v>Field Options-3</v>
      </c>
      <c r="B188" s="42" t="s">
        <v>169</v>
      </c>
      <c r="C1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8" s="42">
        <v>515</v>
      </c>
      <c r="E188" s="42" t="s">
        <v>495</v>
      </c>
      <c r="F188" s="42"/>
      <c r="G188" s="42" t="s">
        <v>10</v>
      </c>
      <c r="H188" s="42" t="s">
        <v>94</v>
      </c>
      <c r="I188" s="42"/>
      <c r="J188" s="42"/>
      <c r="K188" s="42"/>
      <c r="L188" s="42"/>
      <c r="M188" s="42"/>
      <c r="N188" s="42"/>
      <c r="O188" s="42"/>
      <c r="P188" s="42"/>
      <c r="Q188" s="42"/>
      <c r="R188" s="42"/>
    </row>
    <row r="189" spans="1:18">
      <c r="A189" s="39" t="str">
        <f>[Table Name]&amp;"-"&amp;(COUNTIF($B$1:TableData[[#This Row],[Table Name]],TableData[[#This Row],[Table Name]])-1)</f>
        <v>Resource Forms-7</v>
      </c>
      <c r="B189" s="40" t="s">
        <v>120</v>
      </c>
      <c r="C1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9" s="40">
        <v>308</v>
      </c>
      <c r="E189" s="40" t="s">
        <v>496</v>
      </c>
      <c r="F189" s="40" t="s">
        <v>497</v>
      </c>
      <c r="G189" s="40" t="s">
        <v>498</v>
      </c>
      <c r="H189" s="40" t="s">
        <v>499</v>
      </c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1" t="str">
        <f>[Table Name]&amp;"-"&amp;(COUNTIF($B$1:TableData[[#This Row],[Table Name]],TableData[[#This Row],[Table Name]])-1)</f>
        <v>Resource Form Fields-16</v>
      </c>
      <c r="B190" s="42" t="s">
        <v>122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90" s="42">
        <v>507</v>
      </c>
      <c r="E190" s="42" t="s">
        <v>209</v>
      </c>
      <c r="F190" s="42" t="s">
        <v>462</v>
      </c>
      <c r="G190" s="42" t="s">
        <v>292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>
      <c r="A191" s="41" t="str">
        <f>[Table Name]&amp;"-"&amp;(COUNTIF($B$1:TableData[[#This Row],[Table Name]],TableData[[#This Row],[Table Name]])-1)</f>
        <v>Resource Form Fields-17</v>
      </c>
      <c r="B191" s="42" t="s">
        <v>122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91" s="42">
        <v>507</v>
      </c>
      <c r="E191" s="42" t="s">
        <v>253</v>
      </c>
      <c r="F191" s="42" t="s">
        <v>482</v>
      </c>
      <c r="G191" s="42" t="s">
        <v>500</v>
      </c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>
      <c r="A192" s="39" t="str">
        <f>[Table Name]&amp;"-"&amp;(COUNTIF($B$1:TableData[[#This Row],[Table Name]],TableData[[#This Row],[Table Name]])-1)</f>
        <v>Resource Form Field Data-16</v>
      </c>
      <c r="B192" s="42" t="s">
        <v>126</v>
      </c>
      <c r="C1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92" s="40">
        <v>516</v>
      </c>
      <c r="E192" s="42" t="s">
        <v>209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>
      <c r="A193" s="41" t="str">
        <f>[Table Name]&amp;"-"&amp;(COUNTIF($B$1:TableData[[#This Row],[Table Name]],TableData[[#This Row],[Table Name]])-1)</f>
        <v>Resource Form Field Data-17</v>
      </c>
      <c r="B193" s="42" t="s">
        <v>126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93" s="42">
        <v>517</v>
      </c>
      <c r="E193" s="42" t="s">
        <v>253</v>
      </c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>
      <c r="A194" s="41" t="str">
        <f>[Table Name]&amp;"-"&amp;(COUNTIF($B$1:TableData[[#This Row],[Table Name]],TableData[[#This Row],[Table Name]])-1)</f>
        <v>Resource Data-1</v>
      </c>
      <c r="B194" s="42" t="s">
        <v>156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304</v>
      </c>
      <c r="E194" s="42" t="s">
        <v>501</v>
      </c>
      <c r="F194" s="42" t="s">
        <v>502</v>
      </c>
      <c r="G194" s="42" t="s">
        <v>94</v>
      </c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>
      <c r="A195" s="41" t="str">
        <f>[Table Name]&amp;"-"&amp;(COUNTIF($B$1:TableData[[#This Row],[Table Name]],TableData[[#This Row],[Table Name]])-1)</f>
        <v>Resource Data Relation-1</v>
      </c>
      <c r="B195" s="42" t="s">
        <v>503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5" s="42">
        <v>501</v>
      </c>
      <c r="E195" s="42">
        <v>511</v>
      </c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>
      <c r="A196" s="41" t="str">
        <f>[Table Name]&amp;"-"&amp;(COUNTIF($B$1:TableData[[#This Row],[Table Name]],TableData[[#This Row],[Table Name]])-1)</f>
        <v>Resource Data Relation-2</v>
      </c>
      <c r="B196" s="42" t="s">
        <v>503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>
        <v>512</v>
      </c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>
      <c r="A197" s="41" t="str">
        <f>[Table Name]&amp;"-"&amp;(COUNTIF($B$1:TableData[[#This Row],[Table Name]],TableData[[#This Row],[Table Name]])-1)</f>
        <v>Data View Section-1</v>
      </c>
      <c r="B197" s="42" t="s">
        <v>162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7" s="42">
        <v>501</v>
      </c>
      <c r="E197" s="42"/>
      <c r="F197" s="42" t="s">
        <v>94</v>
      </c>
      <c r="G197" s="42"/>
      <c r="H197" s="42">
        <v>12</v>
      </c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>
      <c r="A198" s="41" t="str">
        <f>[Table Name]&amp;"-"&amp;(COUNTIF($B$1:TableData[[#This Row],[Table Name]],TableData[[#This Row],[Table Name]])-1)</f>
        <v>Data View Section items-1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8" s="42">
        <v>510</v>
      </c>
      <c r="E198" s="42" t="s">
        <v>477</v>
      </c>
      <c r="F198" s="42" t="s">
        <v>167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>
      <c r="A199" s="41" t="str">
        <f>[Table Name]&amp;"-"&amp;(COUNTIF($B$1:TableData[[#This Row],[Table Name]],TableData[[#This Row],[Table Name]])-1)</f>
        <v>Data View Section items-2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9" s="42">
        <v>510</v>
      </c>
      <c r="E199" s="42" t="s">
        <v>478</v>
      </c>
      <c r="F199" s="42" t="s">
        <v>218</v>
      </c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>
      <c r="A200" s="41" t="str">
        <f>[Table Name]&amp;"-"&amp;(COUNTIF($B$1:TableData[[#This Row],[Table Name]],TableData[[#This Row],[Table Name]])-1)</f>
        <v>Data View Section-2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0" s="42">
        <v>501</v>
      </c>
      <c r="E200" s="42" t="s">
        <v>505</v>
      </c>
      <c r="F200" s="42"/>
      <c r="G200" s="42">
        <v>511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>
      <c r="A201" s="41" t="str">
        <f>[Table Name]&amp;"-"&amp;(COUNTIF($B$1:TableData[[#This Row],[Table Name]],TableData[[#This Row],[Table Name]])-1)</f>
        <v>Data View Section items-3</v>
      </c>
      <c r="B201" s="42" t="s">
        <v>504</v>
      </c>
      <c r="C2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1" s="42">
        <v>502</v>
      </c>
      <c r="E201" s="42" t="s">
        <v>0</v>
      </c>
      <c r="F201" s="42" t="s">
        <v>94</v>
      </c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1:18">
      <c r="A202" s="41" t="str">
        <f>[Table Name]&amp;"-"&amp;(COUNTIF($B$1:TableData[[#This Row],[Table Name]],TableData[[#This Row],[Table Name]])-1)</f>
        <v>Data View Section items-4</v>
      </c>
      <c r="B202" s="42" t="s">
        <v>504</v>
      </c>
      <c r="C2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2" s="42">
        <v>502</v>
      </c>
      <c r="E202" s="42" t="s">
        <v>455</v>
      </c>
      <c r="F202" s="42" t="s">
        <v>95</v>
      </c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</row>
    <row r="203" spans="1:18">
      <c r="A203" s="41" t="str">
        <f>[Table Name]&amp;"-"&amp;(COUNTIF($B$1:TableData[[#This Row],[Table Name]],TableData[[#This Row],[Table Name]])-1)</f>
        <v>Data View Section items-5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3" s="42">
        <v>502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>
      <c r="A204" s="41" t="str">
        <f>[Table Name]&amp;"-"&amp;(COUNTIF($B$1:TableData[[#This Row],[Table Name]],TableData[[#This Row],[Table Name]])-1)</f>
        <v>Data View Section-3</v>
      </c>
      <c r="B204" s="42" t="s">
        <v>162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4" s="42">
        <v>510</v>
      </c>
      <c r="E204" s="42" t="s">
        <v>506</v>
      </c>
      <c r="F204" s="42"/>
      <c r="G204" s="42">
        <v>512</v>
      </c>
      <c r="H204" s="42">
        <v>6</v>
      </c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>
      <c r="A205" s="39" t="str">
        <f>[Table Name]&amp;"-"&amp;(COUNTIF($B$1:TableData[[#This Row],[Table Name]],TableData[[#This Row],[Table Name]])-1)</f>
        <v>Data View Section items-6</v>
      </c>
      <c r="B205" s="40" t="s">
        <v>504</v>
      </c>
      <c r="C2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0">
        <v>503</v>
      </c>
      <c r="E205" s="42" t="s">
        <v>0</v>
      </c>
      <c r="F205" s="42" t="s">
        <v>94</v>
      </c>
      <c r="G205" s="42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>
      <c r="A206" s="39" t="str">
        <f>[Table Name]&amp;"-"&amp;(COUNTIF($B$1:TableData[[#This Row],[Table Name]],TableData[[#This Row],[Table Name]])-1)</f>
        <v>Data View Section items-7</v>
      </c>
      <c r="B206" s="40" t="s">
        <v>504</v>
      </c>
      <c r="C20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6" s="40">
        <v>503</v>
      </c>
      <c r="E206" s="42" t="s">
        <v>455</v>
      </c>
      <c r="F206" s="42" t="s">
        <v>95</v>
      </c>
      <c r="G206" s="42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>
      <c r="A207" s="41" t="str">
        <f>[Table Name]&amp;"-"&amp;(COUNTIF($B$1:TableData[[#This Row],[Table Name]],TableData[[#This Row],[Table Name]])-1)</f>
        <v>Data View Section items-8</v>
      </c>
      <c r="B207" s="42" t="s">
        <v>504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7" s="40">
        <v>503</v>
      </c>
      <c r="E207" s="42" t="s">
        <v>288</v>
      </c>
      <c r="F207" s="42" t="s">
        <v>94</v>
      </c>
      <c r="G207" s="42">
        <v>518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>
      <c r="A208" s="41" t="str">
        <f>[Table Name]&amp;"-"&amp;(COUNTIF($B$1:TableData[[#This Row],[Table Name]],TableData[[#This Row],[Table Name]])-1)</f>
        <v>Resource Data-2</v>
      </c>
      <c r="B208" s="42" t="s">
        <v>156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8" s="42">
        <v>303</v>
      </c>
      <c r="E208" s="42" t="s">
        <v>507</v>
      </c>
      <c r="F208" s="42" t="s">
        <v>508</v>
      </c>
      <c r="G208" s="42" t="s">
        <v>223</v>
      </c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>
      <c r="A209" s="41" t="str">
        <f>[Table Name]&amp;"-"&amp;(COUNTIF($B$1:TableData[[#This Row],[Table Name]],TableData[[#This Row],[Table Name]])-1)</f>
        <v>Resource Scopes-6</v>
      </c>
      <c r="B209" s="42" t="s">
        <v>115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9" s="42">
        <v>303</v>
      </c>
      <c r="E209" s="42" t="s">
        <v>509</v>
      </c>
      <c r="F209" s="42" t="s">
        <v>510</v>
      </c>
      <c r="G209" s="42" t="s">
        <v>511</v>
      </c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>
      <c r="A210" s="41" t="str">
        <f>[Table Name]&amp;"-"&amp;(COUNTIF($B$1:TableData[[#This Row],[Table Name]],TableData[[#This Row],[Table Name]])-1)</f>
        <v>Resource Data-3</v>
      </c>
      <c r="B210" s="42" t="s">
        <v>156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10" s="42">
        <v>305</v>
      </c>
      <c r="E210" s="42" t="s">
        <v>512</v>
      </c>
      <c r="F210" s="42" t="s">
        <v>513</v>
      </c>
      <c r="G210" s="42" t="s">
        <v>94</v>
      </c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>
      <c r="A211" s="41" t="str">
        <f>[Table Name]&amp;"-"&amp;(COUNTIF($B$1:TableData[[#This Row],[Table Name]],TableData[[#This Row],[Table Name]])-1)</f>
        <v>Resource Data Relation-3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11" s="42">
        <v>503</v>
      </c>
      <c r="E211" s="42">
        <v>513</v>
      </c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>
      <c r="A212" s="41" t="str">
        <f>[Table Name]&amp;"-"&amp;(COUNTIF($B$1:TableData[[#This Row],[Table Name]],TableData[[#This Row],[Table Name]])-1)</f>
        <v>Resource Data Relation-4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2" s="42">
        <v>503</v>
      </c>
      <c r="E212" s="42">
        <v>514</v>
      </c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>
      <c r="A213" s="41" t="str">
        <f>[Table Name]&amp;"-"&amp;(COUNTIF($B$1:TableData[[#This Row],[Table Name]],TableData[[#This Row],[Table Name]])-1)</f>
        <v>Resource Data Relation-5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3" s="42">
        <v>503</v>
      </c>
      <c r="E213" s="42">
        <v>515</v>
      </c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>
      <c r="A214" s="41" t="str">
        <f>[Table Name]&amp;"-"&amp;(COUNTIF($B$1:TableData[[#This Row],[Table Name]],TableData[[#This Row],[Table Name]])-1)</f>
        <v>Resource Data Relation-6</v>
      </c>
      <c r="B214" s="42" t="s">
        <v>503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4" s="42">
        <v>503</v>
      </c>
      <c r="E214" s="42">
        <v>516</v>
      </c>
      <c r="F214" s="42">
        <v>521</v>
      </c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>
      <c r="A215" s="41" t="str">
        <f>[Table Name]&amp;"-"&amp;(COUNTIF($B$1:TableData[[#This Row],[Table Name]],TableData[[#This Row],[Table Name]])-1)</f>
        <v>Resource Data Relation-7</v>
      </c>
      <c r="B215" s="42" t="s">
        <v>503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5" s="42">
        <v>503</v>
      </c>
      <c r="E215" s="42">
        <v>517</v>
      </c>
      <c r="F215" s="42">
        <v>526</v>
      </c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s="16" customFormat="1">
      <c r="A216" s="41" t="str">
        <f>[Table Name]&amp;"-"&amp;(COUNTIF($B$1:TableData[[#This Row],[Table Name]],TableData[[#This Row],[Table Name]])-1)</f>
        <v>Resource Data Relation-8</v>
      </c>
      <c r="B216" s="42" t="s">
        <v>503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6" s="42">
        <v>503</v>
      </c>
      <c r="E216" s="42">
        <v>517</v>
      </c>
      <c r="F216" s="42">
        <v>523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>
      <c r="A217" s="41" t="str">
        <f>[Table Name]&amp;"-"&amp;(COUNTIF($B$1:TableData[[#This Row],[Table Name]],TableData[[#This Row],[Table Name]])-1)</f>
        <v>Resource Data Relation-9</v>
      </c>
      <c r="B217" s="42" t="s">
        <v>503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7" s="42">
        <v>503</v>
      </c>
      <c r="E217" s="42">
        <v>517</v>
      </c>
      <c r="F217" s="42">
        <v>524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>
      <c r="A218" s="41" t="str">
        <f>[Table Name]&amp;"-"&amp;(COUNTIF($B$1:TableData[[#This Row],[Table Name]],TableData[[#This Row],[Table Name]])-1)</f>
        <v>Data View Section-4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8" s="42">
        <v>503</v>
      </c>
      <c r="E218" s="42"/>
      <c r="F218" s="42" t="s">
        <v>94</v>
      </c>
      <c r="G218" s="42"/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s="16" customFormat="1">
      <c r="A219" s="41" t="str">
        <f>[Table Name]&amp;"-"&amp;(COUNTIF($B$1:TableData[[#This Row],[Table Name]],TableData[[#This Row],[Table Name]])-1)</f>
        <v>Data View Section items-9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9" s="42">
        <v>504</v>
      </c>
      <c r="E219" s="42" t="s">
        <v>325</v>
      </c>
      <c r="F219" s="42" t="s">
        <v>94</v>
      </c>
      <c r="G219" s="42">
        <v>513</v>
      </c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>
      <c r="A220" s="41" t="str">
        <f>[Table Name]&amp;"-"&amp;(COUNTIF($B$1:TableData[[#This Row],[Table Name]],TableData[[#This Row],[Table Name]])-1)</f>
        <v>Data View Section items-10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20" s="42">
        <v>504</v>
      </c>
      <c r="E220" s="42" t="s">
        <v>515</v>
      </c>
      <c r="F220" s="42" t="s">
        <v>223</v>
      </c>
      <c r="G220" s="42">
        <v>514</v>
      </c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>
      <c r="A221" s="41" t="str">
        <f>[Table Name]&amp;"-"&amp;(COUNTIF($B$1:TableData[[#This Row],[Table Name]],TableData[[#This Row],[Table Name]])-1)</f>
        <v>Data View Section items-11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21" s="42">
        <v>504</v>
      </c>
      <c r="E221" s="42" t="s">
        <v>455</v>
      </c>
      <c r="F221" s="42" t="s">
        <v>95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>
      <c r="A222" s="41" t="str">
        <f>[Table Name]&amp;"-"&amp;(COUNTIF($B$1:TableData[[#This Row],[Table Name]],TableData[[#This Row],[Table Name]])-1)</f>
        <v>Data View Section-5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22" s="42">
        <v>503</v>
      </c>
      <c r="E222" s="42" t="s">
        <v>514</v>
      </c>
      <c r="F222" s="42"/>
      <c r="G222" s="42">
        <v>515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>
      <c r="A223" s="41" t="str">
        <f>[Table Name]&amp;"-"&amp;(COUNTIF($B$1:TableData[[#This Row],[Table Name]],TableData[[#This Row],[Table Name]])-1)</f>
        <v>Data View Section items-12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23" s="42">
        <v>505</v>
      </c>
      <c r="E223" s="42" t="s">
        <v>0</v>
      </c>
      <c r="F223" s="42" t="s">
        <v>94</v>
      </c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>
      <c r="A224" s="41" t="str">
        <f>[Table Name]&amp;"-"&amp;(COUNTIF($B$1:TableData[[#This Row],[Table Name]],TableData[[#This Row],[Table Name]])-1)</f>
        <v>Data View Section items-13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4" s="42">
        <v>505</v>
      </c>
      <c r="E224" s="42" t="s">
        <v>453</v>
      </c>
      <c r="F224" s="42" t="s">
        <v>167</v>
      </c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>
      <c r="A225" s="41" t="str">
        <f>[Table Name]&amp;"-"&amp;(COUNTIF($B$1:TableData[[#This Row],[Table Name]],TableData[[#This Row],[Table Name]])-1)</f>
        <v>Data View Section items-14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5" s="42">
        <v>505</v>
      </c>
      <c r="E225" s="42" t="s">
        <v>454</v>
      </c>
      <c r="F225" s="42" t="s">
        <v>218</v>
      </c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>
      <c r="A226" s="41" t="str">
        <f>[Table Name]&amp;"-"&amp;(COUNTIF($B$1:TableData[[#This Row],[Table Name]],TableData[[#This Row],[Table Name]])-1)</f>
        <v>Data View Section-6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6" s="42">
        <v>503</v>
      </c>
      <c r="E226" s="42" t="s">
        <v>288</v>
      </c>
      <c r="F226" s="42"/>
      <c r="G226" s="42">
        <v>517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>
      <c r="A227" s="41" t="str">
        <f>[Table Name]&amp;"-"&amp;(COUNTIF($B$1:TableData[[#This Row],[Table Name]],TableData[[#This Row],[Table Name]])-1)</f>
        <v>Data View Section items-15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7" s="42">
        <v>506</v>
      </c>
      <c r="E227" s="42" t="s">
        <v>283</v>
      </c>
      <c r="F227" s="42" t="s">
        <v>94</v>
      </c>
      <c r="G227" s="42">
        <v>526</v>
      </c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>
      <c r="A228" s="41" t="str">
        <f>[Table Name]&amp;"-"&amp;(COUNTIF($B$1:TableData[[#This Row],[Table Name]],TableData[[#This Row],[Table Name]])-1)</f>
        <v>Data View Section items-16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8" s="42">
        <v>506</v>
      </c>
      <c r="E228" s="42" t="s">
        <v>516</v>
      </c>
      <c r="F228" s="42" t="s">
        <v>94</v>
      </c>
      <c r="G228" s="42">
        <v>523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>
      <c r="A229" s="41" t="str">
        <f>[Table Name]&amp;"-"&amp;(COUNTIF($B$1:TableData[[#This Row],[Table Name]],TableData[[#This Row],[Table Name]])-1)</f>
        <v>Data View Section items-17</v>
      </c>
      <c r="B229" s="42" t="s">
        <v>504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9" s="42">
        <v>506</v>
      </c>
      <c r="E229" s="42" t="s">
        <v>517</v>
      </c>
      <c r="F229" s="42" t="s">
        <v>94</v>
      </c>
      <c r="G229" s="42">
        <v>524</v>
      </c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>
      <c r="A230" s="41" t="str">
        <f>[Table Name]&amp;"-"&amp;(COUNTIF($B$1:TableData[[#This Row],[Table Name]],TableData[[#This Row],[Table Name]])-1)</f>
        <v>Data View Section-7</v>
      </c>
      <c r="B230" s="42" t="s">
        <v>162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0" s="42">
        <v>503</v>
      </c>
      <c r="E230" s="42" t="s">
        <v>451</v>
      </c>
      <c r="F230" s="42"/>
      <c r="G230" s="42">
        <v>516</v>
      </c>
      <c r="H230" s="42">
        <v>12</v>
      </c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>
      <c r="A231" s="41" t="str">
        <f>[Table Name]&amp;"-"&amp;(COUNTIF($B$1:TableData[[#This Row],[Table Name]],TableData[[#This Row],[Table Name]])-1)</f>
        <v>Data View Section items-18</v>
      </c>
      <c r="B231" s="42" t="s">
        <v>504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31" s="42">
        <v>507</v>
      </c>
      <c r="E231" s="42" t="s">
        <v>518</v>
      </c>
      <c r="F231" s="42" t="s">
        <v>253</v>
      </c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>
      <c r="A232" s="41" t="str">
        <f>[Table Name]&amp;"-"&amp;(COUNTIF($B$1:TableData[[#This Row],[Table Name]],TableData[[#This Row],[Table Name]])-1)</f>
        <v>Data View Section items-19</v>
      </c>
      <c r="B232" s="42" t="s">
        <v>504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32" s="42">
        <v>507</v>
      </c>
      <c r="E232" s="42" t="s">
        <v>325</v>
      </c>
      <c r="F232" s="42" t="s">
        <v>94</v>
      </c>
      <c r="G232" s="42">
        <v>521</v>
      </c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>
      <c r="A233" s="41" t="str">
        <f>[Table Name]&amp;"-"&amp;(COUNTIF($B$1:TableData[[#This Row],[Table Name]],TableData[[#This Row],[Table Name]])-1)</f>
        <v>Resource List Search-1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33" s="42">
        <v>501</v>
      </c>
      <c r="E233" s="42" t="s">
        <v>94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>
      <c r="A234" s="41" t="str">
        <f>[Table Name]&amp;"-"&amp;(COUNTIF($B$1:TableData[[#This Row],[Table Name]],TableData[[#This Row],[Table Name]])-1)</f>
        <v>Resource List Search-2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4" s="42">
        <v>502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>
      <c r="A235" s="41" t="str">
        <f>[Table Name]&amp;"-"&amp;(COUNTIF($B$1:TableData[[#This Row],[Table Name]],TableData[[#This Row],[Table Name]])-1)</f>
        <v>Resource List Search-3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5" s="42">
        <v>503</v>
      </c>
      <c r="E235" s="42" t="s">
        <v>94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>
      <c r="A236" s="41" t="str">
        <f>[Table Name]&amp;"-"&amp;(COUNTIF($B$1:TableData[[#This Row],[Table Name]],TableData[[#This Row],[Table Name]])-1)</f>
        <v>Resource List Search-4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6" s="42">
        <v>504</v>
      </c>
      <c r="E236" s="42" t="s">
        <v>94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>
      <c r="A237" s="41" t="str">
        <f>[Table Name]&amp;"-"&amp;(COUNTIF($B$1:TableData[[#This Row],[Table Name]],TableData[[#This Row],[Table Name]])-1)</f>
        <v>Resource List Search-5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7" s="42">
        <v>505</v>
      </c>
      <c r="E237" s="42" t="s">
        <v>95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>
      <c r="A238" s="41" t="str">
        <f>[Table Name]&amp;"-"&amp;(COUNTIF($B$1:TableData[[#This Row],[Table Name]],TableData[[#This Row],[Table Name]])-1)</f>
        <v>Resource List Search-6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8" s="42">
        <v>506</v>
      </c>
      <c r="E238" s="42" t="s">
        <v>94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>
      <c r="A239" s="41" t="str">
        <f>[Table Name]&amp;"-"&amp;(COUNTIF($B$1:TableData[[#This Row],[Table Name]],TableData[[#This Row],[Table Name]])-1)</f>
        <v>Resource List Search-7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9" s="42">
        <v>506</v>
      </c>
      <c r="E239" s="42" t="s">
        <v>167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>
      <c r="A240" s="41" t="str">
        <f>[Table Name]&amp;"-"&amp;(COUNTIF($B$1:TableData[[#This Row],[Table Name]],TableData[[#This Row],[Table Name]])-1)</f>
        <v>Resource List Search-8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40" s="42">
        <v>506</v>
      </c>
      <c r="E240" s="42" t="s">
        <v>218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>
      <c r="A241" s="41" t="str">
        <f>[Table Name]&amp;"-"&amp;(COUNTIF($B$1:TableData[[#This Row],[Table Name]],TableData[[#This Row],[Table Name]])-1)</f>
        <v>Resource List Search-9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41" s="42">
        <v>507</v>
      </c>
      <c r="E241" s="42" t="s">
        <v>94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>
      <c r="A242" s="41" t="str">
        <f>[Table Name]&amp;"-"&amp;(COUNTIF($B$1:TableData[[#This Row],[Table Name]],TableData[[#This Row],[Table Name]])-1)</f>
        <v>Resource List Search-10</v>
      </c>
      <c r="B242" s="42" t="s">
        <v>178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42" s="42">
        <v>507</v>
      </c>
      <c r="E242" s="42" t="s">
        <v>95</v>
      </c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>
      <c r="A243" s="41" t="str">
        <f>[Table Name]&amp;"-"&amp;(COUNTIF($B$1:TableData[[#This Row],[Table Name]],TableData[[#This Row],[Table Name]])-1)</f>
        <v>Resource List Search-11</v>
      </c>
      <c r="B243" s="42" t="s">
        <v>178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43" s="42">
        <v>508</v>
      </c>
      <c r="E243" s="42" t="s">
        <v>94</v>
      </c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>
      <c r="A244" s="41" t="str">
        <f>[Table Name]&amp;"-"&amp;(COUNTIF($B$1:TableData[[#This Row],[Table Name]],TableData[[#This Row],[Table Name]])-1)</f>
        <v>Resource List Search-12</v>
      </c>
      <c r="B244" s="42" t="s">
        <v>178</v>
      </c>
      <c r="C2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4" s="42">
        <v>508</v>
      </c>
      <c r="E244" s="42" t="s">
        <v>95</v>
      </c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</row>
    <row r="245" spans="1:18">
      <c r="A245" s="41" t="str">
        <f>[Table Name]&amp;"-"&amp;(COUNTIF($B$1:TableData[[#This Row],[Table Name]],TableData[[#This Row],[Table Name]])-1)</f>
        <v>Resource List Search-13</v>
      </c>
      <c r="B245" s="42" t="s">
        <v>178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5" s="42">
        <v>509</v>
      </c>
      <c r="E245" s="42" t="s">
        <v>253</v>
      </c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>
      <c r="A246" s="41" t="str">
        <f>[Table Name]&amp;"-"&amp;(COUNTIF($B$1:TableData[[#This Row],[Table Name]],TableData[[#This Row],[Table Name]])-1)</f>
        <v>Resource Actions-1</v>
      </c>
      <c r="B246" s="42" t="s">
        <v>133</v>
      </c>
      <c r="C2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6" s="42">
        <v>301</v>
      </c>
      <c r="E246" s="42" t="s">
        <v>519</v>
      </c>
      <c r="F246" s="42" t="s">
        <v>520</v>
      </c>
      <c r="G246" s="42" t="s">
        <v>434</v>
      </c>
      <c r="H246" s="42"/>
      <c r="I246" s="42" t="s">
        <v>434</v>
      </c>
      <c r="J246" s="42"/>
      <c r="K246" s="42"/>
      <c r="L246" s="42"/>
      <c r="M246" s="42"/>
      <c r="N246" s="42"/>
      <c r="O246" s="42"/>
      <c r="P246" s="42"/>
      <c r="Q246" s="42"/>
      <c r="R246" s="42"/>
    </row>
    <row r="247" spans="1:18">
      <c r="A247" s="41" t="str">
        <f>[Table Name]&amp;"-"&amp;(COUNTIF($B$1:TableData[[#This Row],[Table Name]],TableData[[#This Row],[Table Name]])-1)</f>
        <v>Resource Action Method-1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7" s="42">
        <v>501</v>
      </c>
      <c r="E247" s="42" t="s">
        <v>521</v>
      </c>
      <c r="F247" s="42"/>
      <c r="G247" s="42">
        <v>501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>
      <c r="A248" s="39" t="str">
        <f>[Table Name]&amp;"-"&amp;(COUNTIF($B$1:TableData[[#This Row],[Table Name]],TableData[[#This Row],[Table Name]])-1)</f>
        <v>Resource Actions-2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8" s="40">
        <v>301</v>
      </c>
      <c r="E248" s="42" t="s">
        <v>522</v>
      </c>
      <c r="F248" s="42" t="s">
        <v>523</v>
      </c>
      <c r="G248" s="42" t="s">
        <v>437</v>
      </c>
      <c r="H248" s="42"/>
      <c r="I248" s="42" t="s">
        <v>437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41" t="str">
        <f>[Table Name]&amp;"-"&amp;(COUNTIF($B$1:TableData[[#This Row],[Table Name]],TableData[[#This Row],[Table Name]])-1)</f>
        <v>Resource Action Method-2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9" s="42">
        <v>502</v>
      </c>
      <c r="E249" s="42" t="s">
        <v>521</v>
      </c>
      <c r="F249" s="42"/>
      <c r="G249" s="42">
        <v>502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>
      <c r="A250" s="39" t="str">
        <f>[Table Name]&amp;"-"&amp;(COUNTIF($B$1:TableData[[#This Row],[Table Name]],TableData[[#This Row],[Table Name]])-1)</f>
        <v>Resource Actions-3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50" s="40">
        <v>301</v>
      </c>
      <c r="E250" s="42" t="s">
        <v>524</v>
      </c>
      <c r="F250" s="42" t="s">
        <v>528</v>
      </c>
      <c r="G250" s="42" t="s">
        <v>525</v>
      </c>
      <c r="H250" s="42"/>
      <c r="I250" s="42" t="s">
        <v>400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41" t="str">
        <f>[Table Name]&amp;"-"&amp;(COUNTIF($B$1:TableData[[#This Row],[Table Name]],TableData[[#This Row],[Table Name]])-1)</f>
        <v>Resource Action Method-3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51" s="42">
        <v>503</v>
      </c>
      <c r="E251" s="42" t="s">
        <v>521</v>
      </c>
      <c r="F251" s="42"/>
      <c r="G251" s="42">
        <v>503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>
      <c r="A252" s="39" t="str">
        <f>[Table Name]&amp;"-"&amp;(COUNTIF($B$1:TableData[[#This Row],[Table Name]],TableData[[#This Row],[Table Name]])-1)</f>
        <v>Resource Actions-4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52" s="40">
        <v>301</v>
      </c>
      <c r="E252" s="42" t="s">
        <v>526</v>
      </c>
      <c r="F252" s="42" t="s">
        <v>527</v>
      </c>
      <c r="G252" s="42" t="s">
        <v>529</v>
      </c>
      <c r="H252" s="42"/>
      <c r="I252" s="42" t="s">
        <v>529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41" t="str">
        <f>[Table Name]&amp;"-"&amp;(COUNTIF($B$1:TableData[[#This Row],[Table Name]],TableData[[#This Row],[Table Name]])-1)</f>
        <v>Resource Action Method-4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53" s="42">
        <v>504</v>
      </c>
      <c r="E253" s="42" t="s">
        <v>521</v>
      </c>
      <c r="F253" s="42"/>
      <c r="G253" s="42">
        <v>504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>
      <c r="A254" s="39" t="str">
        <f>[Table Name]&amp;"-"&amp;(COUNTIF($B$1:TableData[[#This Row],[Table Name]],TableData[[#This Row],[Table Name]])-1)</f>
        <v>Resource Actions-5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4" s="40">
        <v>302</v>
      </c>
      <c r="E254" s="40" t="s">
        <v>530</v>
      </c>
      <c r="F254" s="40" t="s">
        <v>532</v>
      </c>
      <c r="G254" s="40" t="s">
        <v>288</v>
      </c>
      <c r="H254" s="40"/>
      <c r="I254" s="40" t="s">
        <v>288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41" t="str">
        <f>[Table Name]&amp;"-"&amp;(COUNTIF($B$1:TableData[[#This Row],[Table Name]],TableData[[#This Row],[Table Name]])-1)</f>
        <v>Resource Action Method-5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5" s="42">
        <v>505</v>
      </c>
      <c r="E255" s="42" t="s">
        <v>521</v>
      </c>
      <c r="F255" s="42"/>
      <c r="G255" s="42">
        <v>505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>
      <c r="A256" s="39" t="str">
        <f>[Table Name]&amp;"-"&amp;(COUNTIF($B$1:TableData[[#This Row],[Table Name]],TableData[[#This Row],[Table Name]])-1)</f>
        <v>Resource Actions-6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6" s="40">
        <v>304</v>
      </c>
      <c r="E256" s="40" t="s">
        <v>531</v>
      </c>
      <c r="F256" s="40" t="s">
        <v>533</v>
      </c>
      <c r="G256" s="40" t="s">
        <v>291</v>
      </c>
      <c r="H256" s="40"/>
      <c r="I256" s="40" t="s">
        <v>291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41" t="str">
        <f>[Table Name]&amp;"-"&amp;(COUNTIF($B$1:TableData[[#This Row],[Table Name]],TableData[[#This Row],[Table Name]])-1)</f>
        <v>Resource Action Method-6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7" s="42">
        <v>506</v>
      </c>
      <c r="E257" s="42" t="s">
        <v>521</v>
      </c>
      <c r="F257" s="42"/>
      <c r="G257" s="42">
        <v>506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>
      <c r="A258" s="39" t="str">
        <f>[Table Name]&amp;"-"&amp;(COUNTIF($B$1:TableData[[#This Row],[Table Name]],TableData[[#This Row],[Table Name]])-1)</f>
        <v>Resource Actions-7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8" s="40">
        <v>304</v>
      </c>
      <c r="E258" s="40" t="s">
        <v>534</v>
      </c>
      <c r="F258" s="40" t="s">
        <v>535</v>
      </c>
      <c r="G258" s="40" t="s">
        <v>476</v>
      </c>
      <c r="H258" s="40"/>
      <c r="I258" s="40" t="s">
        <v>536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41" t="str">
        <f>[Table Name]&amp;"-"&amp;(COUNTIF($B$1:TableData[[#This Row],[Table Name]],TableData[[#This Row],[Table Name]])-1)</f>
        <v>Resource Action Method-7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9" s="42">
        <v>507</v>
      </c>
      <c r="E259" s="42" t="s">
        <v>537</v>
      </c>
      <c r="F259" s="42"/>
      <c r="G259" s="42">
        <v>503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>
      <c r="A260" s="39" t="str">
        <f>[Table Name]&amp;"-"&amp;(COUNTIF($B$1:TableData[[#This Row],[Table Name]],TableData[[#This Row],[Table Name]])-1)</f>
        <v>Resource Actions-8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60" s="40">
        <v>305</v>
      </c>
      <c r="E260" s="40" t="s">
        <v>538</v>
      </c>
      <c r="F260" s="40" t="s">
        <v>539</v>
      </c>
      <c r="G260" s="40" t="s">
        <v>294</v>
      </c>
      <c r="H260" s="40"/>
      <c r="I260" s="40" t="s">
        <v>294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41" t="str">
        <f>[Table Name]&amp;"-"&amp;(COUNTIF($B$1:TableData[[#This Row],[Table Name]],TableData[[#This Row],[Table Name]])-1)</f>
        <v>Resource Action Method-8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61" s="42">
        <v>508</v>
      </c>
      <c r="E261" s="42" t="s">
        <v>521</v>
      </c>
      <c r="F261" s="42"/>
      <c r="G261" s="42">
        <v>507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>
      <c r="A262" s="39" t="str">
        <f>[Table Name]&amp;"-"&amp;(COUNTIF($B$1:TableData[[#This Row],[Table Name]],TableData[[#This Row],[Table Name]])-1)</f>
        <v>Resource Actions-9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62" s="40">
        <v>305</v>
      </c>
      <c r="E262" s="40" t="s">
        <v>540</v>
      </c>
      <c r="F262" s="40" t="s">
        <v>541</v>
      </c>
      <c r="G262" s="40" t="s">
        <v>542</v>
      </c>
      <c r="H262" s="40"/>
      <c r="I262" s="40" t="s">
        <v>481</v>
      </c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>
      <c r="A263" s="41" t="str">
        <f>[Table Name]&amp;"-"&amp;(COUNTIF($B$1:TableData[[#This Row],[Table Name]],TableData[[#This Row],[Table Name]])-1)</f>
        <v>Resource Action Method-9</v>
      </c>
      <c r="B263" s="42" t="s">
        <v>137</v>
      </c>
      <c r="C2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63" s="42">
        <v>509</v>
      </c>
      <c r="E263" s="42" t="s">
        <v>537</v>
      </c>
      <c r="F263" s="42"/>
      <c r="G263" s="42">
        <v>504</v>
      </c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</row>
    <row r="264" spans="1:18">
      <c r="A264" s="39" t="str">
        <f>[Table Name]&amp;"-"&amp;(COUNTIF($B$1:TableData[[#This Row],[Table Name]],TableData[[#This Row],[Table Name]])-1)</f>
        <v>Resource Actions-10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4" s="40">
        <v>305</v>
      </c>
      <c r="E264" s="40" t="s">
        <v>543</v>
      </c>
      <c r="F264" s="40" t="s">
        <v>544</v>
      </c>
      <c r="G264" s="40" t="s">
        <v>505</v>
      </c>
      <c r="H264" s="40"/>
      <c r="I264" s="40" t="s">
        <v>545</v>
      </c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41" t="str">
        <f>[Table Name]&amp;"-"&amp;(COUNTIF($B$1:TableData[[#This Row],[Table Name]],TableData[[#This Row],[Table Name]])-1)</f>
        <v>Resource Action Method-10</v>
      </c>
      <c r="B265" s="42" t="s">
        <v>137</v>
      </c>
      <c r="C26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5" s="42">
        <v>510</v>
      </c>
      <c r="E265" s="42" t="s">
        <v>521</v>
      </c>
      <c r="F265" s="42"/>
      <c r="G265" s="42">
        <v>508</v>
      </c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</row>
    <row r="266" spans="1:18" s="16" customFormat="1">
      <c r="A266" s="39" t="str">
        <f>[Table Name]&amp;"-"&amp;(COUNTIF($B$1:TableData[[#This Row],[Table Name]],TableData[[#This Row],[Table Name]])-1)</f>
        <v>Resource Actions-11</v>
      </c>
      <c r="B266" s="42" t="s">
        <v>133</v>
      </c>
      <c r="C26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0">
        <v>301</v>
      </c>
      <c r="E266" s="40" t="s">
        <v>546</v>
      </c>
      <c r="F266" s="40" t="s">
        <v>547</v>
      </c>
      <c r="G266" s="40" t="s">
        <v>288</v>
      </c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s="16" customFormat="1">
      <c r="A267" s="39" t="str">
        <f>[Table Name]&amp;"-"&amp;(COUNTIF($B$1:TableData[[#This Row],[Table Name]],TableData[[#This Row],[Table Name]])-1)</f>
        <v>Resource Actions-12</v>
      </c>
      <c r="B267" s="42" t="s">
        <v>133</v>
      </c>
      <c r="C26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0">
        <v>301</v>
      </c>
      <c r="E267" s="40" t="s">
        <v>549</v>
      </c>
      <c r="F267" s="40" t="s">
        <v>552</v>
      </c>
      <c r="G267" s="40" t="s">
        <v>288</v>
      </c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s="16" customFormat="1">
      <c r="A268" s="39" t="str">
        <f>[Table Name]&amp;"-"&amp;(COUNTIF($B$1:TableData[[#This Row],[Table Name]],TableData[[#This Row],[Table Name]])-1)</f>
        <v>Resource Actions-13</v>
      </c>
      <c r="B268" s="42" t="s">
        <v>133</v>
      </c>
      <c r="C26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0">
        <v>301</v>
      </c>
      <c r="E268" s="40" t="s">
        <v>550</v>
      </c>
      <c r="F268" s="40" t="s">
        <v>553</v>
      </c>
      <c r="G268" s="40" t="s">
        <v>288</v>
      </c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A269" s="39" t="str">
        <f>[Table Name]&amp;"-"&amp;(COUNTIF($B$1:TableData[[#This Row],[Table Name]],TableData[[#This Row],[Table Name]])-1)</f>
        <v>Resource Actions-14</v>
      </c>
      <c r="B269" s="42" t="s">
        <v>133</v>
      </c>
      <c r="C26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0">
        <v>301</v>
      </c>
      <c r="E269" s="40" t="s">
        <v>551</v>
      </c>
      <c r="F269" s="40" t="s">
        <v>554</v>
      </c>
      <c r="G269" s="40" t="s">
        <v>288</v>
      </c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A270" s="41" t="str">
        <f>[Table Name]&amp;"-"&amp;(COUNTIF($B$1:TableData[[#This Row],[Table Name]],TableData[[#This Row],[Table Name]])-1)</f>
        <v>Resource Action Method-11</v>
      </c>
      <c r="B270" s="42" t="s">
        <v>137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70" s="42">
        <v>511</v>
      </c>
      <c r="E270" s="42" t="s">
        <v>548</v>
      </c>
      <c r="F270" s="42"/>
      <c r="G270" s="42">
        <v>501</v>
      </c>
      <c r="H270" s="42">
        <v>505</v>
      </c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>
      <c r="A271" s="41" t="str">
        <f>[Table Name]&amp;"-"&amp;(COUNTIF($B$1:TableData[[#This Row],[Table Name]],TableData[[#This Row],[Table Name]])-1)</f>
        <v>Resource Action Method-12</v>
      </c>
      <c r="B271" s="42" t="s">
        <v>137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71" s="42">
        <v>512</v>
      </c>
      <c r="E271" s="42" t="s">
        <v>548</v>
      </c>
      <c r="F271" s="42"/>
      <c r="G271" s="42">
        <v>502</v>
      </c>
      <c r="H271" s="42">
        <v>505</v>
      </c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>
      <c r="A272" s="41" t="str">
        <f>[Table Name]&amp;"-"&amp;(COUNTIF($B$1:TableData[[#This Row],[Table Name]],TableData[[#This Row],[Table Name]])-1)</f>
        <v>Resource Action Method-13</v>
      </c>
      <c r="B272" s="42" t="s">
        <v>137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72" s="42">
        <v>513</v>
      </c>
      <c r="E272" s="42" t="s">
        <v>548</v>
      </c>
      <c r="F272" s="42"/>
      <c r="G272" s="42">
        <v>503</v>
      </c>
      <c r="H272" s="42">
        <v>505</v>
      </c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s="16" customFormat="1">
      <c r="A273" s="41" t="str">
        <f>[Table Name]&amp;"-"&amp;(COUNTIF($B$1:TableData[[#This Row],[Table Name]],TableData[[#This Row],[Table Name]])-1)</f>
        <v>Resource Action Method-14</v>
      </c>
      <c r="B273" s="42" t="s">
        <v>137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73" s="42">
        <v>514</v>
      </c>
      <c r="E273" s="42" t="s">
        <v>548</v>
      </c>
      <c r="F273" s="42"/>
      <c r="G273" s="42">
        <v>504</v>
      </c>
      <c r="H273" s="42">
        <v>505</v>
      </c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s="16" customFormat="1">
      <c r="A274" s="41" t="str">
        <f>[Table Name]&amp;"-"&amp;(COUNTIF($B$1:TableData[[#This Row],[Table Name]],TableData[[#This Row],[Table Name]])-1)</f>
        <v>Resource Action List-1</v>
      </c>
      <c r="B274" s="42" t="s">
        <v>155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4" s="42">
        <v>511</v>
      </c>
      <c r="E274" s="42">
        <v>501</v>
      </c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>
      <c r="A275" s="41" t="str">
        <f>[Table Name]&amp;"-"&amp;(COUNTIF($B$1:TableData[[#This Row],[Table Name]],TableData[[#This Row],[Table Name]])-1)</f>
        <v>Resource Action List-2</v>
      </c>
      <c r="B275" s="42" t="s">
        <v>155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5" s="42">
        <v>512</v>
      </c>
      <c r="E275" s="42">
        <v>502</v>
      </c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s="16" customFormat="1">
      <c r="A276" s="41" t="str">
        <f>[Table Name]&amp;"-"&amp;(COUNTIF($B$1:TableData[[#This Row],[Table Name]],TableData[[#This Row],[Table Name]])-1)</f>
        <v>Resource Action List-3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6" s="42">
        <v>513</v>
      </c>
      <c r="E276" s="42">
        <v>503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>
      <c r="A277" s="41" t="str">
        <f>[Table Name]&amp;"-"&amp;(COUNTIF($B$1:TableData[[#This Row],[Table Name]],TableData[[#This Row],[Table Name]])-1)</f>
        <v>Resource Action List-4</v>
      </c>
      <c r="B277" s="42" t="s">
        <v>155</v>
      </c>
      <c r="C27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7" s="42">
        <v>514</v>
      </c>
      <c r="E277" s="42">
        <v>504</v>
      </c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</row>
    <row r="278" spans="1:18">
      <c r="A278" s="41" t="str">
        <f>[Table Name]&amp;"-"&amp;(COUNTIF($B$1:TableData[[#This Row],[Table Name]],TableData[[#This Row],[Table Name]])-1)</f>
        <v>Resource Actions-15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8" s="42">
        <v>302</v>
      </c>
      <c r="E278" s="42" t="s">
        <v>555</v>
      </c>
      <c r="F278" s="42" t="s">
        <v>558</v>
      </c>
      <c r="G278" s="42" t="s">
        <v>461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s="16" customFormat="1">
      <c r="A279" s="41" t="str">
        <f>[Table Name]&amp;"-"&amp;(COUNTIF($B$1:TableData[[#This Row],[Table Name]],TableData[[#This Row],[Table Name]])-1)</f>
        <v>Resource Action Method-15</v>
      </c>
      <c r="B279" s="42" t="s">
        <v>137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9" s="42">
        <v>515</v>
      </c>
      <c r="E279" s="42" t="s">
        <v>559</v>
      </c>
      <c r="F279" s="42"/>
      <c r="G279" s="42">
        <v>509</v>
      </c>
      <c r="H279" s="42">
        <v>501</v>
      </c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>
      <c r="A280" s="41" t="str">
        <f>[Table Name]&amp;"-"&amp;(COUNTIF($B$1:TableData[[#This Row],[Table Name]],TableData[[#This Row],[Table Name]])-1)</f>
        <v>Resource Action List-5</v>
      </c>
      <c r="B280" s="42" t="s">
        <v>155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80" s="42">
        <v>515</v>
      </c>
      <c r="E280" s="42">
        <v>505</v>
      </c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>
      <c r="A281" s="39" t="str">
        <f>[Table Name]&amp;"-"&amp;(COUNTIF($B$1:TableData[[#This Row],[Table Name]],TableData[[#This Row],[Table Name]])-1)</f>
        <v>Resource Lists-10</v>
      </c>
      <c r="B281" s="42" t="s">
        <v>116</v>
      </c>
      <c r="C28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81" s="40">
        <v>303</v>
      </c>
      <c r="E281" s="40" t="s">
        <v>560</v>
      </c>
      <c r="F281" s="40" t="s">
        <v>561</v>
      </c>
      <c r="G281" s="40" t="s">
        <v>316</v>
      </c>
      <c r="H281" s="40">
        <v>10</v>
      </c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41" t="str">
        <f>[Table Name]&amp;"-"&amp;(COUNTIF($B$1:TableData[[#This Row],[Table Name]],TableData[[#This Row],[Table Name]])-1)</f>
        <v>Resource Actions-16</v>
      </c>
      <c r="B282" s="42" t="s">
        <v>133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2" s="42">
        <v>302</v>
      </c>
      <c r="E282" s="42" t="s">
        <v>556</v>
      </c>
      <c r="F282" s="42" t="s">
        <v>557</v>
      </c>
      <c r="G282" s="42" t="s">
        <v>287</v>
      </c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>
      <c r="A283" s="41" t="str">
        <f>[Table Name]&amp;"-"&amp;(COUNTIF($B$1:TableData[[#This Row],[Table Name]],TableData[[#This Row],[Table Name]])-1)</f>
        <v>Resource List Layout-30</v>
      </c>
      <c r="B283" s="42" t="s">
        <v>158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83" s="42">
        <v>510</v>
      </c>
      <c r="E283" s="42" t="s">
        <v>0</v>
      </c>
      <c r="F283" s="42" t="s">
        <v>94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>
      <c r="A284" s="41" t="str">
        <f>[Table Name]&amp;"-"&amp;(COUNTIF($B$1:TableData[[#This Row],[Table Name]],TableData[[#This Row],[Table Name]])-1)</f>
        <v>Resource List Layout-31</v>
      </c>
      <c r="B284" s="42" t="s">
        <v>158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4" s="42">
        <v>510</v>
      </c>
      <c r="E284" s="42" t="s">
        <v>452</v>
      </c>
      <c r="F284" s="42" t="s">
        <v>223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>
      <c r="A285" s="41" t="str">
        <f>[Table Name]&amp;"-"&amp;(COUNTIF($B$1:TableData[[#This Row],[Table Name]],TableData[[#This Row],[Table Name]])-1)</f>
        <v>Resource Action Method-16</v>
      </c>
      <c r="B285" s="42" t="s">
        <v>137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5" s="42">
        <v>516</v>
      </c>
      <c r="E285" s="42" t="s">
        <v>548</v>
      </c>
      <c r="F285" s="42"/>
      <c r="G285" s="42">
        <v>509</v>
      </c>
      <c r="H285" s="42">
        <v>510</v>
      </c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>
      <c r="A286" s="41" t="str">
        <f>[Table Name]&amp;"-"&amp;(COUNTIF($B$1:TableData[[#This Row],[Table Name]],TableData[[#This Row],[Table Name]])-1)</f>
        <v>Resource Action List-6</v>
      </c>
      <c r="B286" s="42" t="s">
        <v>155</v>
      </c>
      <c r="C2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6" s="42">
        <v>516</v>
      </c>
      <c r="E286" s="42">
        <v>505</v>
      </c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</row>
    <row r="287" spans="1:18">
      <c r="A287" s="41" t="str">
        <f>[Table Name]&amp;"-"&amp;(COUNTIF($B$1:TableData[[#This Row],[Table Name]],TableData[[#This Row],[Table Name]])-1)</f>
        <v>Resource Actions-17</v>
      </c>
      <c r="B287" s="42" t="s">
        <v>133</v>
      </c>
      <c r="C2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7" s="42">
        <v>303</v>
      </c>
      <c r="E287" s="42" t="s">
        <v>563</v>
      </c>
      <c r="F287" s="42" t="s">
        <v>564</v>
      </c>
      <c r="G287" s="42" t="s">
        <v>470</v>
      </c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</row>
    <row r="288" spans="1:18">
      <c r="A288" s="41" t="str">
        <f>[Table Name]&amp;"-"&amp;(COUNTIF($B$1:TableData[[#This Row],[Table Name]],TableData[[#This Row],[Table Name]])-1)</f>
        <v>Resource Action Method-17</v>
      </c>
      <c r="B288" s="42" t="s">
        <v>137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8" s="42">
        <v>517</v>
      </c>
      <c r="E288" s="42" t="s">
        <v>565</v>
      </c>
      <c r="F288" s="42"/>
      <c r="G288" s="42">
        <v>502</v>
      </c>
      <c r="H288" s="42">
        <v>502</v>
      </c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>
      <c r="A289" s="41" t="str">
        <f>[Table Name]&amp;"-"&amp;(COUNTIF($B$1:TableData[[#This Row],[Table Name]],TableData[[#This Row],[Table Name]])-1)</f>
        <v>Resource Action List-7</v>
      </c>
      <c r="B289" s="42" t="s">
        <v>155</v>
      </c>
      <c r="C2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9" s="42">
        <v>517</v>
      </c>
      <c r="E289" s="42">
        <v>510</v>
      </c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</row>
    <row r="290" spans="1:18">
      <c r="A290" s="39" t="str">
        <f>[Table Name]&amp;"-"&amp;(COUNTIF($B$1:TableData[[#This Row],[Table Name]],TableData[[#This Row],[Table Name]])-1)</f>
        <v>Resource Actions-18</v>
      </c>
      <c r="B290" s="42" t="s">
        <v>133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90" s="40">
        <v>304</v>
      </c>
      <c r="E290" s="40" t="s">
        <v>566</v>
      </c>
      <c r="F290" s="40" t="s">
        <v>567</v>
      </c>
      <c r="G290" s="40" t="s">
        <v>294</v>
      </c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>
      <c r="A291" s="39" t="str">
        <f>[Table Name]&amp;"-"&amp;(COUNTIF($B$1:TableData[[#This Row],[Table Name]],TableData[[#This Row],[Table Name]])-1)</f>
        <v>Resource Action Method-18</v>
      </c>
      <c r="B291" s="42" t="s">
        <v>137</v>
      </c>
      <c r="C29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91" s="40">
        <v>518</v>
      </c>
      <c r="E291" s="40" t="s">
        <v>548</v>
      </c>
      <c r="F291" s="40"/>
      <c r="G291" s="40">
        <v>511</v>
      </c>
      <c r="H291" s="40">
        <v>507</v>
      </c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1:18">
      <c r="A292" s="41" t="str">
        <f>[Table Name]&amp;"-"&amp;(COUNTIF($B$1:TableData[[#This Row],[Table Name]],TableData[[#This Row],[Table Name]])-1)</f>
        <v>Resource Action List-8</v>
      </c>
      <c r="B292" s="42" t="s">
        <v>155</v>
      </c>
      <c r="C2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2" s="42">
        <v>518</v>
      </c>
      <c r="E292" s="42">
        <v>506</v>
      </c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</row>
    <row r="293" spans="1:18">
      <c r="A293" s="39" t="str">
        <f>[Table Name]&amp;"-"&amp;(COUNTIF($B$1:TableData[[#This Row],[Table Name]],TableData[[#This Row],[Table Name]])-1)</f>
        <v>Resource Actions-19</v>
      </c>
      <c r="B293" s="42" t="s">
        <v>133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3" s="40">
        <v>304</v>
      </c>
      <c r="E293" s="40" t="s">
        <v>568</v>
      </c>
      <c r="F293" s="40" t="s">
        <v>569</v>
      </c>
      <c r="G293" s="40" t="s">
        <v>294</v>
      </c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>
      <c r="A294" s="39" t="str">
        <f>[Table Name]&amp;"-"&amp;(COUNTIF($B$1:TableData[[#This Row],[Table Name]],TableData[[#This Row],[Table Name]])-1)</f>
        <v>Resource Action Method-19</v>
      </c>
      <c r="B294" s="42" t="s">
        <v>137</v>
      </c>
      <c r="C29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4" s="40">
        <v>519</v>
      </c>
      <c r="E294" s="40" t="s">
        <v>548</v>
      </c>
      <c r="F294" s="40"/>
      <c r="G294" s="40">
        <v>512</v>
      </c>
      <c r="H294" s="40">
        <v>507</v>
      </c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1:18">
      <c r="A295" s="41" t="str">
        <f>[Table Name]&amp;"-"&amp;(COUNTIF($B$1:TableData[[#This Row],[Table Name]],TableData[[#This Row],[Table Name]])-1)</f>
        <v>Resource Action List-9</v>
      </c>
      <c r="B295" s="42" t="s">
        <v>155</v>
      </c>
      <c r="C2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5" s="40">
        <v>519</v>
      </c>
      <c r="E295" s="42">
        <v>506</v>
      </c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</row>
    <row r="296" spans="1:18">
      <c r="A296" s="39" t="str">
        <f>[Table Name]&amp;"-"&amp;(COUNTIF($B$1:TableData[[#This Row],[Table Name]],TableData[[#This Row],[Table Name]])-1)</f>
        <v>Resource Actions-20</v>
      </c>
      <c r="B296" s="42" t="s">
        <v>133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6" s="40">
        <v>305</v>
      </c>
      <c r="E296" s="40" t="s">
        <v>570</v>
      </c>
      <c r="F296" s="40" t="s">
        <v>571</v>
      </c>
      <c r="G296" s="40" t="s">
        <v>572</v>
      </c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>
      <c r="A297" s="39" t="str">
        <f>[Table Name]&amp;"-"&amp;(COUNTIF($B$1:TableData[[#This Row],[Table Name]],TableData[[#This Row],[Table Name]])-1)</f>
        <v>Resource Action Method-20</v>
      </c>
      <c r="B297" s="42" t="s">
        <v>137</v>
      </c>
      <c r="C29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7" s="40">
        <v>520</v>
      </c>
      <c r="E297" s="40" t="s">
        <v>548</v>
      </c>
      <c r="F297" s="40"/>
      <c r="G297" s="40">
        <v>515</v>
      </c>
      <c r="H297" s="40">
        <v>506</v>
      </c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1:18">
      <c r="A298" s="41" t="str">
        <f>[Table Name]&amp;"-"&amp;(COUNTIF($B$1:TableData[[#This Row],[Table Name]],TableData[[#This Row],[Table Name]])-1)</f>
        <v>Resource Action List-10</v>
      </c>
      <c r="B298" s="42" t="s">
        <v>155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8" s="40">
        <v>520</v>
      </c>
      <c r="E298" s="42">
        <v>507</v>
      </c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>
      <c r="A299" s="39" t="str">
        <f>[Table Name]&amp;"-"&amp;(COUNTIF($B$1:TableData[[#This Row],[Table Name]],TableData[[#This Row],[Table Name]])-1)</f>
        <v>Resource Actions-21</v>
      </c>
      <c r="B299" s="40" t="s">
        <v>133</v>
      </c>
      <c r="C29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9" s="40">
        <v>305</v>
      </c>
      <c r="E299" s="40" t="s">
        <v>573</v>
      </c>
      <c r="F299" s="40" t="s">
        <v>574</v>
      </c>
      <c r="G299" s="40" t="s">
        <v>288</v>
      </c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1:18">
      <c r="A300" s="39" t="str">
        <f>[Table Name]&amp;"-"&amp;(COUNTIF($B$1:TableData[[#This Row],[Table Name]],TableData[[#This Row],[Table Name]])-1)</f>
        <v>Resource Action Method-21</v>
      </c>
      <c r="B300" s="40" t="s">
        <v>137</v>
      </c>
      <c r="C30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300" s="40">
        <v>521</v>
      </c>
      <c r="E300" s="40" t="s">
        <v>548</v>
      </c>
      <c r="F300" s="40"/>
      <c r="G300" s="40">
        <v>517</v>
      </c>
      <c r="H300" s="40">
        <v>511</v>
      </c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1:18">
      <c r="A301" s="41" t="str">
        <f>[Table Name]&amp;"-"&amp;(COUNTIF($B$1:TableData[[#This Row],[Table Name]],TableData[[#This Row],[Table Name]])-1)</f>
        <v>Resource Action List-11</v>
      </c>
      <c r="B301" s="42" t="s">
        <v>155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301" s="40">
        <v>521</v>
      </c>
      <c r="E301" s="42">
        <v>507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>
      <c r="A302" s="41" t="str">
        <f>[Table Name]&amp;"-"&amp;(COUNTIF($B$1:TableData[[#This Row],[Table Name]],TableData[[#This Row],[Table Name]])-1)</f>
        <v>Resource Lists-11</v>
      </c>
      <c r="B302" s="42" t="s">
        <v>116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302" s="42">
        <v>309</v>
      </c>
      <c r="E302" s="42" t="s">
        <v>575</v>
      </c>
      <c r="F302" s="42" t="s">
        <v>576</v>
      </c>
      <c r="G302" s="42" t="s">
        <v>288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>
      <c r="A303" s="41" t="str">
        <f>[Table Name]&amp;"-"&amp;(COUNTIF($B$1:TableData[[#This Row],[Table Name]],TableData[[#This Row],[Table Name]])-1)</f>
        <v>Resource List Relation-8</v>
      </c>
      <c r="B303" s="42" t="s">
        <v>204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303" s="42">
        <v>511</v>
      </c>
      <c r="E303" s="42">
        <v>526</v>
      </c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>
      <c r="A304" s="41" t="str">
        <f>[Table Name]&amp;"-"&amp;(COUNTIF($B$1:TableData[[#This Row],[Table Name]],TableData[[#This Row],[Table Name]])-1)</f>
        <v>Resource List Relation-9</v>
      </c>
      <c r="B304" s="42" t="s">
        <v>204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4" s="42">
        <v>511</v>
      </c>
      <c r="E304" s="42">
        <v>523</v>
      </c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>
      <c r="A305" s="41" t="str">
        <f>[Table Name]&amp;"-"&amp;(COUNTIF($B$1:TableData[[#This Row],[Table Name]],TableData[[#This Row],[Table Name]])-1)</f>
        <v>Resource List Relation-10</v>
      </c>
      <c r="B305" s="42" t="s">
        <v>204</v>
      </c>
      <c r="C3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5" s="42">
        <v>511</v>
      </c>
      <c r="E305" s="42">
        <v>524</v>
      </c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</row>
    <row r="306" spans="1:18">
      <c r="A306" s="41" t="str">
        <f>[Table Name]&amp;"-"&amp;(COUNTIF($B$1:TableData[[#This Row],[Table Name]],TableData[[#This Row],[Table Name]])-1)</f>
        <v>Resource List Layout-32</v>
      </c>
      <c r="B306" s="42" t="s">
        <v>158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6" s="42">
        <v>511</v>
      </c>
      <c r="E306" s="42" t="s">
        <v>283</v>
      </c>
      <c r="F306" s="42" t="s">
        <v>94</v>
      </c>
      <c r="G306" s="42">
        <v>526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>
      <c r="A307" s="41" t="str">
        <f>[Table Name]&amp;"-"&amp;(COUNTIF($B$1:TableData[[#This Row],[Table Name]],TableData[[#This Row],[Table Name]])-1)</f>
        <v>Resource List Layout-33</v>
      </c>
      <c r="B307" s="42" t="s">
        <v>158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7" s="42">
        <v>511</v>
      </c>
      <c r="E307" s="42" t="s">
        <v>516</v>
      </c>
      <c r="F307" s="42" t="s">
        <v>94</v>
      </c>
      <c r="G307" s="42">
        <v>523</v>
      </c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>
      <c r="A308" s="41" t="str">
        <f>[Table Name]&amp;"-"&amp;(COUNTIF($B$1:TableData[[#This Row],[Table Name]],TableData[[#This Row],[Table Name]])-1)</f>
        <v>Resource List Layout-34</v>
      </c>
      <c r="B308" s="42" t="s">
        <v>158</v>
      </c>
      <c r="C3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8" s="42">
        <v>511</v>
      </c>
      <c r="E308" s="42" t="s">
        <v>517</v>
      </c>
      <c r="F308" s="42" t="s">
        <v>94</v>
      </c>
      <c r="G308" s="42">
        <v>524</v>
      </c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</row>
    <row r="309" spans="1:18">
      <c r="A309" s="39" t="str">
        <f>[Table Name]&amp;"-"&amp;(COUNTIF($B$1:TableData[[#This Row],[Table Name]],TableData[[#This Row],[Table Name]])-1)</f>
        <v>Resource Actions-22</v>
      </c>
      <c r="B309" s="42" t="s">
        <v>133</v>
      </c>
      <c r="C30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9" s="40">
        <v>304</v>
      </c>
      <c r="E309" s="40" t="s">
        <v>577</v>
      </c>
      <c r="F309" s="40" t="s">
        <v>578</v>
      </c>
      <c r="G309" s="40" t="s">
        <v>579</v>
      </c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41" t="str">
        <f>[Table Name]&amp;"-"&amp;(COUNTIF($B$1:TableData[[#This Row],[Table Name]],TableData[[#This Row],[Table Name]])-1)</f>
        <v>Resource Action Method-22</v>
      </c>
      <c r="B310" s="42" t="s">
        <v>137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10" s="42">
        <v>522</v>
      </c>
      <c r="E310" s="42" t="s">
        <v>580</v>
      </c>
      <c r="F310" s="42"/>
      <c r="G310" s="42">
        <v>501</v>
      </c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>
      <c r="A311" s="41" t="str">
        <f>[Table Name]&amp;"-"&amp;(COUNTIF($B$1:TableData[[#This Row],[Table Name]],TableData[[#This Row],[Table Name]])-1)</f>
        <v>Resource Action List-12</v>
      </c>
      <c r="B311" s="42" t="s">
        <v>155</v>
      </c>
      <c r="C3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11" s="42">
        <v>522</v>
      </c>
      <c r="E311" s="42">
        <v>506</v>
      </c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1:18">
      <c r="A312" s="39" t="str">
        <f>[Table Name]&amp;"-"&amp;(COUNTIF($B$1:TableData[[#This Row],[Table Name]],TableData[[#This Row],[Table Name]])-1)</f>
        <v>Resource Actions-23</v>
      </c>
      <c r="B312" s="40" t="s">
        <v>133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12" s="40">
        <v>305</v>
      </c>
      <c r="E312" s="40" t="s">
        <v>581</v>
      </c>
      <c r="F312" s="40" t="s">
        <v>582</v>
      </c>
      <c r="G312" s="40" t="s">
        <v>583</v>
      </c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>
      <c r="A313" s="41" t="str">
        <f>[Table Name]&amp;"-"&amp;(COUNTIF($B$1:TableData[[#This Row],[Table Name]],TableData[[#This Row],[Table Name]])-1)</f>
        <v>Resource Action Method-23</v>
      </c>
      <c r="B313" s="42" t="s">
        <v>137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13" s="42">
        <v>523</v>
      </c>
      <c r="E313" s="42" t="s">
        <v>548</v>
      </c>
      <c r="F313" s="42"/>
      <c r="G313" s="42">
        <v>525</v>
      </c>
      <c r="H313" s="42">
        <v>509</v>
      </c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>
      <c r="A314" s="41" t="str">
        <f>[Table Name]&amp;"-"&amp;(COUNTIF($B$1:TableData[[#This Row],[Table Name]],TableData[[#This Row],[Table Name]])-1)</f>
        <v>Resource Action List-13</v>
      </c>
      <c r="B314" s="42" t="s">
        <v>155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4" s="42">
        <v>523</v>
      </c>
      <c r="E314" s="42">
        <v>507</v>
      </c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>
      <c r="A315" s="39" t="str">
        <f>[Table Name]&amp;"-"&amp;(COUNTIF($B$1:TableData[[#This Row],[Table Name]],TableData[[#This Row],[Table Name]])-1)</f>
        <v>Resource Actions-24</v>
      </c>
      <c r="B315" s="40" t="s">
        <v>133</v>
      </c>
      <c r="C31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5" s="40">
        <v>305</v>
      </c>
      <c r="E315" s="40" t="s">
        <v>584</v>
      </c>
      <c r="F315" s="40" t="s">
        <v>585</v>
      </c>
      <c r="G315" s="40" t="s">
        <v>288</v>
      </c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</row>
    <row r="316" spans="1:18">
      <c r="A316" s="39" t="str">
        <f>[Table Name]&amp;"-"&amp;(COUNTIF($B$1:TableData[[#This Row],[Table Name]],TableData[[#This Row],[Table Name]])-1)</f>
        <v>Resource Action Method-24</v>
      </c>
      <c r="B316" s="42" t="s">
        <v>137</v>
      </c>
      <c r="C31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6" s="40">
        <v>524</v>
      </c>
      <c r="E316" s="40" t="s">
        <v>586</v>
      </c>
      <c r="F316" s="40"/>
      <c r="G316" s="40">
        <v>518</v>
      </c>
      <c r="H316" s="40">
        <v>505</v>
      </c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1:18" s="16" customFormat="1">
      <c r="A317" s="41" t="str">
        <f>[Table Name]&amp;"-"&amp;(COUNTIF($B$1:TableData[[#This Row],[Table Name]],TableData[[#This Row],[Table Name]])-1)</f>
        <v>Resource Action List-14</v>
      </c>
      <c r="B317" s="42" t="s">
        <v>155</v>
      </c>
      <c r="C3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7" s="40">
        <v>524</v>
      </c>
      <c r="E317" s="42">
        <v>507</v>
      </c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1:18" s="16" customFormat="1">
      <c r="A318" s="41" t="str">
        <f>[Table Name]&amp;"-"&amp;(COUNTIF($B$1:TableData[[#This Row],[Table Name]],TableData[[#This Row],[Table Name]])-1)</f>
        <v>Resource Actions-25</v>
      </c>
      <c r="B318" s="40" t="s">
        <v>133</v>
      </c>
      <c r="C3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8" s="40">
        <v>305</v>
      </c>
      <c r="E318" s="42" t="s">
        <v>589</v>
      </c>
      <c r="F318" s="42" t="s">
        <v>590</v>
      </c>
      <c r="G318" s="42" t="s">
        <v>591</v>
      </c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</row>
    <row r="319" spans="1:18" s="16" customFormat="1">
      <c r="A319" s="41" t="str">
        <f>[Table Name]&amp;"-"&amp;(COUNTIF($B$1:TableData[[#This Row],[Table Name]],TableData[[#This Row],[Table Name]])-1)</f>
        <v>Resource Action Method-25</v>
      </c>
      <c r="B319" s="42" t="s">
        <v>137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9" s="40">
        <v>525</v>
      </c>
      <c r="E319" s="42" t="s">
        <v>559</v>
      </c>
      <c r="F319" s="42"/>
      <c r="G319" s="42">
        <v>528</v>
      </c>
      <c r="H319" s="42">
        <v>506</v>
      </c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>
      <c r="A320" s="41" t="str">
        <f>[Table Name]&amp;"-"&amp;(COUNTIF($B$1:TableData[[#This Row],[Table Name]],TableData[[#This Row],[Table Name]])-1)</f>
        <v>Resource Action List-15</v>
      </c>
      <c r="B320" s="42" t="s">
        <v>155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20" s="40">
        <v>525</v>
      </c>
      <c r="E320" s="42">
        <v>507</v>
      </c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>
      <c r="A321" s="39" t="str">
        <f>[Table Name]&amp;"-"&amp;(COUNTIF($B$1:TableData[[#This Row],[Table Name]],TableData[[#This Row],[Table Name]])-1)</f>
        <v>Resource Actions-26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21" s="40">
        <v>305</v>
      </c>
      <c r="E321" s="40" t="s">
        <v>587</v>
      </c>
      <c r="F321" s="40" t="s">
        <v>588</v>
      </c>
      <c r="G321" s="40" t="s">
        <v>579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>
      <c r="A322" s="39" t="str">
        <f>[Table Name]&amp;"-"&amp;(COUNTIF($B$1:TableData[[#This Row],[Table Name]],TableData[[#This Row],[Table Name]])-1)</f>
        <v>Resource Action Method-26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22" s="40">
        <v>526</v>
      </c>
      <c r="E322" s="40" t="s">
        <v>580</v>
      </c>
      <c r="F322" s="40"/>
      <c r="G322" s="40">
        <v>503</v>
      </c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>
      <c r="A323" s="41" t="str">
        <f>[Table Name]&amp;"-"&amp;(COUNTIF($B$1:TableData[[#This Row],[Table Name]],TableData[[#This Row],[Table Name]])-1)</f>
        <v>Resource Action List-16</v>
      </c>
      <c r="B323" s="42" t="s">
        <v>155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23" s="40">
        <v>526</v>
      </c>
      <c r="E323" s="42">
        <v>507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>
      <c r="A324" s="41" t="str">
        <f>[Table Name]&amp;"-"&amp;(COUNTIF($B$1:TableData[[#This Row],[Table Name]],TableData[[#This Row],[Table Name]])-1)</f>
        <v>Resource Relations-28</v>
      </c>
      <c r="B324" s="42" t="s">
        <v>111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4" s="42">
        <v>305</v>
      </c>
      <c r="E324" s="42" t="s">
        <v>592</v>
      </c>
      <c r="F324" s="42" t="s">
        <v>593</v>
      </c>
      <c r="G324" s="42" t="s">
        <v>594</v>
      </c>
      <c r="H324" s="42" t="s">
        <v>317</v>
      </c>
      <c r="I324" s="42">
        <v>307</v>
      </c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>
      <c r="A325" s="39" t="str">
        <f>[Table Name]&amp;"-"&amp;(COUNTIF($B$1:TableData[[#This Row],[Table Name]],TableData[[#This Row],[Table Name]])-1)</f>
        <v>Resource Actions-27</v>
      </c>
      <c r="B325" s="40" t="s">
        <v>133</v>
      </c>
      <c r="C32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5" s="40">
        <v>305</v>
      </c>
      <c r="E325" s="40" t="s">
        <v>595</v>
      </c>
      <c r="F325" s="40" t="s">
        <v>596</v>
      </c>
      <c r="G325" s="40" t="s">
        <v>488</v>
      </c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>
      <c r="A326" s="39" t="str">
        <f>[Table Name]&amp;"-"&amp;(COUNTIF($B$1:TableData[[#This Row],[Table Name]],TableData[[#This Row],[Table Name]])-1)</f>
        <v>Resource Action Method-27</v>
      </c>
      <c r="B326" s="42" t="s">
        <v>137</v>
      </c>
      <c r="C32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6" s="40">
        <v>527</v>
      </c>
      <c r="E326" s="40" t="s">
        <v>565</v>
      </c>
      <c r="F326" s="40"/>
      <c r="G326" s="40">
        <v>505</v>
      </c>
      <c r="H326" s="40">
        <v>503</v>
      </c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1:18">
      <c r="A327" s="41" t="str">
        <f>[Table Name]&amp;"-"&amp;(COUNTIF($B$1:TableData[[#This Row],[Table Name]],TableData[[#This Row],[Table Name]])-1)</f>
        <v>Resource Action Data-1</v>
      </c>
      <c r="B327" s="42" t="s">
        <v>165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7" s="40">
        <v>527</v>
      </c>
      <c r="E327" s="42">
        <v>503</v>
      </c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>
      <c r="A328" s="41" t="str">
        <f>[Table Name]&amp;"-"&amp;(COUNTIF($B$1:TableData[[#This Row],[Table Name]],TableData[[#This Row],[Table Name]])-1)</f>
        <v>Resource Action Data-2</v>
      </c>
      <c r="B328" s="42" t="s">
        <v>165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8" s="42">
        <v>524</v>
      </c>
      <c r="E328" s="42">
        <v>503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>
      <c r="A329" s="41" t="str">
        <f>[Table Name]&amp;"-"&amp;(COUNTIF($B$1:TableData[[#This Row],[Table Name]],TableData[[#This Row],[Table Name]])-1)</f>
        <v>Resource Action Data-3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9" s="42">
        <v>525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  <row r="330" spans="1:18">
      <c r="A330" s="41" t="str">
        <f>[Table Name]&amp;"-"&amp;(COUNTIF($B$1:TableData[[#This Row],[Table Name]],TableData[[#This Row],[Table Name]])-1)</f>
        <v>Resource Actions-28</v>
      </c>
      <c r="B330" s="42" t="s">
        <v>133</v>
      </c>
      <c r="C3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30" s="42">
        <v>305</v>
      </c>
      <c r="E330" s="42" t="s">
        <v>597</v>
      </c>
      <c r="F330" s="42" t="s">
        <v>598</v>
      </c>
      <c r="G330" s="42" t="s">
        <v>599</v>
      </c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</row>
    <row r="331" spans="1:18">
      <c r="A331" s="41" t="str">
        <f>[Table Name]&amp;"-"&amp;(COUNTIF($B$1:TableData[[#This Row],[Table Name]],TableData[[#This Row],[Table Name]])-1)</f>
        <v>Resource Action Method-28</v>
      </c>
      <c r="B331" s="42" t="s">
        <v>137</v>
      </c>
      <c r="C3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31" s="42">
        <v>528</v>
      </c>
      <c r="E331" s="42" t="s">
        <v>559</v>
      </c>
      <c r="F331" s="42"/>
      <c r="G331" s="42">
        <v>516</v>
      </c>
      <c r="H331" s="42">
        <v>507</v>
      </c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1:18">
      <c r="A332" s="41" t="str">
        <f>[Table Name]&amp;"-"&amp;(COUNTIF($B$1:TableData[[#This Row],[Table Name]],TableData[[#This Row],[Table Name]])-1)</f>
        <v>Resource Action List-17</v>
      </c>
      <c r="B332" s="42" t="s">
        <v>155</v>
      </c>
      <c r="C3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32" s="42">
        <v>528</v>
      </c>
      <c r="E332" s="42">
        <v>507</v>
      </c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</row>
    <row r="333" spans="1:18">
      <c r="A333" s="41" t="str">
        <f>[Table Name]&amp;"-"&amp;(COUNTIF($B$1:TableData[[#This Row],[Table Name]],TableData[[#This Row],[Table Name]])-1)</f>
        <v>Resource Action Data-4</v>
      </c>
      <c r="B333" s="42" t="s">
        <v>165</v>
      </c>
      <c r="C3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33" s="42">
        <v>528</v>
      </c>
      <c r="E333" s="42">
        <v>503</v>
      </c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601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51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0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B8" sqref="B8:R8"/>
    </sheetView>
  </sheetViews>
  <sheetFormatPr defaultRowHeight="15"/>
  <cols>
    <col min="1" max="16384" width="9.140625" style="16"/>
  </cols>
  <sheetData>
    <row r="1" spans="1:20" s="26" customFormat="1" ht="15" customHeight="1">
      <c r="A1" s="48" t="s">
        <v>601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\Milestone\Appframe\Model\ResourceFormUpload::truncate()</v>
      </c>
      <c r="F1" s="49"/>
      <c r="G1" s="49"/>
      <c r="H1" s="49"/>
      <c r="I1" s="50" t="s">
        <v>21</v>
      </c>
      <c r="J1" s="50"/>
      <c r="K1" s="50"/>
      <c r="L1" s="50"/>
      <c r="M1" s="50"/>
      <c r="N1" s="50"/>
      <c r="O1" s="50"/>
      <c r="P1" s="50"/>
      <c r="Q1" s="50"/>
      <c r="R1" s="50"/>
      <c r="S1" s="20" t="str">
        <f>""</f>
        <v/>
      </c>
      <c r="T1" s="9"/>
    </row>
    <row r="2" spans="1:20" s="26" customFormat="1" ht="15" customHeight="1">
      <c r="A2" s="48"/>
      <c r="B2" s="48"/>
      <c r="C2" s="48"/>
      <c r="D2" s="48"/>
      <c r="E2" s="49" t="s">
        <v>46</v>
      </c>
      <c r="F2" s="49"/>
      <c r="G2" s="49"/>
      <c r="H2" s="49"/>
      <c r="I2" s="50" t="s">
        <v>20</v>
      </c>
      <c r="J2" s="50"/>
      <c r="K2" s="50"/>
      <c r="L2" s="50"/>
      <c r="M2" s="50"/>
      <c r="N2" s="50"/>
      <c r="O2" s="50"/>
      <c r="P2" s="50"/>
      <c r="Q2" s="50"/>
      <c r="R2" s="50"/>
      <c r="S2" s="20" t="str">
        <f>";"</f>
        <v>;</v>
      </c>
      <c r="T2" s="9"/>
    </row>
    <row r="3" spans="1:20" s="26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44</v>
      </c>
      <c r="J3" s="50"/>
      <c r="K3" s="50"/>
      <c r="L3" s="50"/>
      <c r="M3" s="50"/>
      <c r="N3" s="50"/>
      <c r="O3" s="50"/>
      <c r="P3" s="50"/>
      <c r="Q3" s="50"/>
      <c r="R3" s="50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name</v>
      </c>
      <c r="E5" s="23" t="str">
        <f>IF(VLOOKUP($A$1&amp;"-0",TableData[[TRCode]:[15]],E$4+$B$4,0)=0,"id",VLOOKUP($A$1&amp;"-0",TableData[[TRCode]:[15]],E$4+$B$4,0))</f>
        <v>id</v>
      </c>
      <c r="F5" s="23" t="str">
        <f>IF(VLOOKUP($A$1&amp;"-0",TableData[[TRCode]:[15]],F$4+$B$4,0)=0,"id",VLOOKUP($A$1&amp;"-0",TableData[[TRCode]:[15]],F$4+$B$4,0))</f>
        <v>id</v>
      </c>
      <c r="G5" s="23" t="str">
        <f>IF(VLOOKUP($A$1&amp;"-0",TableData[[TRCode]:[15]],G$4+$B$4,0)=0,"",VLOOKUP($A$1&amp;"-0",TableData[[TRCode]:[15]],G$4+$B$4,0))</f>
        <v/>
      </c>
      <c r="H5" s="23" t="str">
        <f>IF(VLOOKUP($A$1&amp;"-0",TableData[[TRCode]:[15]],H$4+$B$4,0)=0,"",VLOOKUP($A$1&amp;"-0",TableData[[TRCode]:[15]],H$4+$B$4,0))</f>
        <v/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9"/>
      <c r="T6" s="9"/>
    </row>
    <row r="7" spans="1:20">
      <c r="A7" s="21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21"/>
      <c r="B8" s="47" t="str">
        <f>$E$1</f>
        <v>\Milestone\Appframe\Model\ResourceFormUpload::truncate()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18">
        <v>1</v>
      </c>
      <c r="B9" s="19" t="str">
        <f ca="1">IF($B8="","",IF($B8=";",$I$3,IF($B8=$I$3,"",IF(ISNA(VLOOKUP($A$1&amp;"-"&amp;$A9,INDIRECT($E$2),1,0)),";",$S$4))))</f>
        <v>;</v>
      </c>
      <c r="C9" s="22" t="str">
        <f ca="1">IF(AND($B9=$S$4,C$5&lt;&gt;""),IF(VLOOKUP($A$1&amp;"-"&amp;$A9,INDIRECT($E$2),C$4+$B$4,0)="","","'"&amp;C$5&amp;"' =&gt; '"&amp;VLOOKUP($A$1&amp;"-"&amp;$A9,INDIRECT($E$2),C$4+$B$4,0)&amp;"', "),"")</f>
        <v/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22" t="str">
        <f t="shared" ca="1" si="0"/>
        <v/>
      </c>
      <c r="F9" s="22" t="str">
        <f t="shared" ca="1" si="0"/>
        <v/>
      </c>
      <c r="G9" s="22" t="str">
        <f t="shared" ca="1" si="0"/>
        <v/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/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\DB::statement('set foreign_key_checks = ' . $_);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/>
      </c>
      <c r="D10" s="22" t="str">
        <f t="shared" ca="1" si="0"/>
        <v/>
      </c>
      <c r="E10" s="22" t="str">
        <f t="shared" ca="1" si="0"/>
        <v/>
      </c>
      <c r="F10" s="22" t="str">
        <f t="shared" ca="1" si="0"/>
        <v/>
      </c>
      <c r="G10" s="22" t="str">
        <f t="shared" ca="1" si="0"/>
        <v/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/>
      </c>
    </row>
    <row r="11" spans="1:20">
      <c r="A11" s="18">
        <v>3</v>
      </c>
      <c r="B11" s="19" t="str">
        <f t="shared" ca="1" si="1"/>
        <v/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22" t="str">
        <f t="shared" ca="1" si="0"/>
        <v/>
      </c>
      <c r="E11" s="22" t="str">
        <f t="shared" ca="1" si="0"/>
        <v/>
      </c>
      <c r="F11" s="22" t="str">
        <f t="shared" ca="1" si="0"/>
        <v/>
      </c>
      <c r="G11" s="22" t="str">
        <f t="shared" ca="1" si="0"/>
        <v/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/>
      </c>
    </row>
    <row r="12" spans="1:20">
      <c r="A12" s="18">
        <v>4</v>
      </c>
      <c r="B12" s="19" t="str">
        <f t="shared" ca="1" si="1"/>
        <v/>
      </c>
      <c r="C12" s="22" t="str">
        <f t="shared" ca="1" si="3"/>
        <v/>
      </c>
      <c r="D12" s="22" t="str">
        <f t="shared" ca="1" si="0"/>
        <v/>
      </c>
      <c r="E12" s="22" t="str">
        <f t="shared" ca="1" si="0"/>
        <v/>
      </c>
      <c r="F12" s="22" t="str">
        <f t="shared" ca="1" si="0"/>
        <v/>
      </c>
      <c r="G12" s="22" t="str">
        <f t="shared" ca="1" si="0"/>
        <v/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/>
      </c>
    </row>
    <row r="13" spans="1:20">
      <c r="A13" s="18">
        <v>5</v>
      </c>
      <c r="B13" s="19" t="str">
        <f t="shared" ca="1" si="1"/>
        <v/>
      </c>
      <c r="C13" s="22" t="str">
        <f t="shared" ca="1" si="3"/>
        <v/>
      </c>
      <c r="D13" s="22" t="str">
        <f t="shared" ca="1" si="0"/>
        <v/>
      </c>
      <c r="E13" s="22" t="str">
        <f t="shared" ca="1" si="0"/>
        <v/>
      </c>
      <c r="F13" s="22" t="str">
        <f t="shared" ca="1" si="0"/>
        <v/>
      </c>
      <c r="G13" s="22" t="str">
        <f t="shared" ca="1" si="0"/>
        <v/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/>
      </c>
    </row>
    <row r="14" spans="1:20">
      <c r="A14" s="18">
        <v>6</v>
      </c>
      <c r="B14" s="19" t="str">
        <f t="shared" ca="1" si="1"/>
        <v/>
      </c>
      <c r="C14" s="22" t="str">
        <f t="shared" ca="1" si="3"/>
        <v/>
      </c>
      <c r="D14" s="22" t="str">
        <f t="shared" ca="1" si="0"/>
        <v/>
      </c>
      <c r="E14" s="22" t="str">
        <f t="shared" ca="1" si="0"/>
        <v/>
      </c>
      <c r="F14" s="22" t="str">
        <f t="shared" ca="1" si="0"/>
        <v/>
      </c>
      <c r="G14" s="22" t="str">
        <f t="shared" ca="1" si="0"/>
        <v/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/>
      </c>
    </row>
    <row r="15" spans="1:20">
      <c r="A15" s="18">
        <v>7</v>
      </c>
      <c r="B15" s="19" t="str">
        <f t="shared" ca="1" si="1"/>
        <v/>
      </c>
      <c r="C15" s="22" t="str">
        <f t="shared" ca="1" si="3"/>
        <v/>
      </c>
      <c r="D15" s="22" t="str">
        <f t="shared" ca="1" si="0"/>
        <v/>
      </c>
      <c r="E15" s="22" t="str">
        <f t="shared" ca="1" si="0"/>
        <v/>
      </c>
      <c r="F15" s="22" t="str">
        <f t="shared" ca="1" si="0"/>
        <v/>
      </c>
      <c r="G15" s="22" t="str">
        <f t="shared" ca="1" si="0"/>
        <v/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/>
      </c>
    </row>
    <row r="16" spans="1:20">
      <c r="A16" s="18">
        <v>8</v>
      </c>
      <c r="B16" s="19" t="str">
        <f t="shared" ca="1" si="1"/>
        <v/>
      </c>
      <c r="C16" s="22" t="str">
        <f t="shared" ca="1" si="3"/>
        <v/>
      </c>
      <c r="D16" s="22" t="str">
        <f t="shared" ca="1" si="0"/>
        <v/>
      </c>
      <c r="E16" s="22" t="str">
        <f t="shared" ca="1" si="0"/>
        <v/>
      </c>
      <c r="F16" s="22" t="str">
        <f t="shared" ca="1" si="0"/>
        <v/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/>
      </c>
    </row>
    <row r="17" spans="1:18">
      <c r="A17" s="18">
        <v>9</v>
      </c>
      <c r="B17" s="19" t="str">
        <f t="shared" ca="1" si="1"/>
        <v/>
      </c>
      <c r="C17" s="22" t="str">
        <f t="shared" ca="1" si="3"/>
        <v/>
      </c>
      <c r="D17" s="22" t="str">
        <f t="shared" ca="1" si="0"/>
        <v/>
      </c>
      <c r="E17" s="22" t="str">
        <f t="shared" ca="1" si="0"/>
        <v/>
      </c>
      <c r="F17" s="22" t="str">
        <f t="shared" ca="1" si="0"/>
        <v/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/>
      </c>
    </row>
    <row r="18" spans="1:18">
      <c r="A18" s="18">
        <v>10</v>
      </c>
      <c r="B18" s="19" t="str">
        <f t="shared" ca="1" si="1"/>
        <v/>
      </c>
      <c r="C18" s="22" t="str">
        <f t="shared" ca="1" si="3"/>
        <v/>
      </c>
      <c r="D18" s="22" t="str">
        <f t="shared" ca="1" si="0"/>
        <v/>
      </c>
      <c r="E18" s="22" t="str">
        <f t="shared" ca="1" si="0"/>
        <v/>
      </c>
      <c r="F18" s="22" t="str">
        <f t="shared" ca="1" si="0"/>
        <v/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/>
      </c>
    </row>
    <row r="19" spans="1:18">
      <c r="A19" s="18">
        <v>11</v>
      </c>
      <c r="B19" s="19" t="str">
        <f t="shared" ca="1" si="1"/>
        <v/>
      </c>
      <c r="C19" s="22" t="str">
        <f t="shared" ca="1" si="3"/>
        <v/>
      </c>
      <c r="D19" s="22" t="str">
        <f t="shared" ca="1" si="0"/>
        <v/>
      </c>
      <c r="E19" s="22" t="str">
        <f t="shared" ca="1" si="0"/>
        <v/>
      </c>
      <c r="F19" s="22" t="str">
        <f t="shared" ca="1" si="0"/>
        <v/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/>
      </c>
    </row>
    <row r="20" spans="1:18">
      <c r="A20" s="18">
        <v>12</v>
      </c>
      <c r="B20" s="19" t="str">
        <f t="shared" ca="1" si="1"/>
        <v/>
      </c>
      <c r="C20" s="22" t="str">
        <f t="shared" ca="1" si="3"/>
        <v/>
      </c>
      <c r="D20" s="22" t="str">
        <f t="shared" ca="1" si="0"/>
        <v/>
      </c>
      <c r="E20" s="22" t="str">
        <f t="shared" ca="1" si="0"/>
        <v/>
      </c>
      <c r="F20" s="22" t="str">
        <f t="shared" ca="1" si="0"/>
        <v/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/>
      </c>
    </row>
    <row r="21" spans="1:18">
      <c r="A21" s="18">
        <v>13</v>
      </c>
      <c r="B21" s="19" t="str">
        <f t="shared" ca="1" si="1"/>
        <v/>
      </c>
      <c r="C21" s="22" t="str">
        <f t="shared" ca="1" si="3"/>
        <v/>
      </c>
      <c r="D21" s="22" t="str">
        <f t="shared" ca="1" si="0"/>
        <v/>
      </c>
      <c r="E21" s="22" t="str">
        <f t="shared" ca="1" si="0"/>
        <v/>
      </c>
      <c r="F21" s="22" t="str">
        <f t="shared" ca="1" si="0"/>
        <v/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/>
      </c>
    </row>
    <row r="22" spans="1:18">
      <c r="A22" s="18">
        <v>14</v>
      </c>
      <c r="B22" s="19" t="str">
        <f t="shared" ca="1" si="1"/>
        <v/>
      </c>
      <c r="C22" s="22" t="str">
        <f t="shared" ca="1" si="3"/>
        <v/>
      </c>
      <c r="D22" s="22" t="str">
        <f t="shared" ca="1" si="0"/>
        <v/>
      </c>
      <c r="E22" s="22" t="str">
        <f t="shared" ca="1" si="0"/>
        <v/>
      </c>
      <c r="F22" s="22" t="str">
        <f t="shared" ca="1" si="0"/>
        <v/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/>
      </c>
    </row>
    <row r="23" spans="1:18">
      <c r="A23" s="18">
        <v>15</v>
      </c>
      <c r="B23" s="19" t="str">
        <f t="shared" ca="1" si="1"/>
        <v/>
      </c>
      <c r="C23" s="22" t="str">
        <f t="shared" ca="1" si="3"/>
        <v/>
      </c>
      <c r="D23" s="22" t="str">
        <f t="shared" ca="1" si="0"/>
        <v/>
      </c>
      <c r="E23" s="22" t="str">
        <f t="shared" ca="1" si="0"/>
        <v/>
      </c>
      <c r="F23" s="22" t="str">
        <f t="shared" ca="1" si="0"/>
        <v/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/>
      </c>
    </row>
    <row r="24" spans="1:18">
      <c r="A24" s="18">
        <v>16</v>
      </c>
      <c r="B24" s="19" t="str">
        <f t="shared" ca="1" si="1"/>
        <v/>
      </c>
      <c r="C24" s="22" t="str">
        <f t="shared" ca="1" si="3"/>
        <v/>
      </c>
      <c r="D24" s="22" t="str">
        <f t="shared" ca="1" si="0"/>
        <v/>
      </c>
      <c r="E24" s="22" t="str">
        <f t="shared" ca="1" si="0"/>
        <v/>
      </c>
      <c r="F24" s="22" t="str">
        <f t="shared" ca="1" si="0"/>
        <v/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/>
      </c>
    </row>
    <row r="25" spans="1:18">
      <c r="A25" s="18">
        <v>17</v>
      </c>
      <c r="B25" s="19" t="str">
        <f t="shared" ca="1" si="1"/>
        <v/>
      </c>
      <c r="C25" s="22" t="str">
        <f t="shared" ca="1" si="3"/>
        <v/>
      </c>
      <c r="D25" s="22" t="str">
        <f t="shared" ca="1" si="3"/>
        <v/>
      </c>
      <c r="E25" s="22" t="str">
        <f t="shared" ca="1" si="3"/>
        <v/>
      </c>
      <c r="F25" s="22" t="str">
        <f t="shared" ca="1" si="3"/>
        <v/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/>
      </c>
    </row>
    <row r="26" spans="1:18">
      <c r="A26" s="18">
        <v>18</v>
      </c>
      <c r="B26" s="19" t="str">
        <f t="shared" ca="1" si="1"/>
        <v/>
      </c>
      <c r="C26" s="22" t="str">
        <f t="shared" ca="1" si="3"/>
        <v/>
      </c>
      <c r="D26" s="22" t="str">
        <f t="shared" ca="1" si="3"/>
        <v/>
      </c>
      <c r="E26" s="22" t="str">
        <f t="shared" ca="1" si="3"/>
        <v/>
      </c>
      <c r="F26" s="22" t="str">
        <f t="shared" ca="1" si="3"/>
        <v/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/>
      </c>
    </row>
    <row r="27" spans="1:18">
      <c r="A27" s="18">
        <v>19</v>
      </c>
      <c r="B27" s="19" t="str">
        <f t="shared" ca="1" si="1"/>
        <v/>
      </c>
      <c r="C27" s="22" t="str">
        <f t="shared" ca="1" si="3"/>
        <v/>
      </c>
      <c r="D27" s="22" t="str">
        <f t="shared" ca="1" si="3"/>
        <v/>
      </c>
      <c r="E27" s="22" t="str">
        <f t="shared" ca="1" si="3"/>
        <v/>
      </c>
      <c r="F27" s="22" t="str">
        <f t="shared" ca="1" si="3"/>
        <v/>
      </c>
      <c r="G27" s="22" t="str">
        <f t="shared" ca="1" si="3"/>
        <v/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/>
      </c>
    </row>
    <row r="28" spans="1:18">
      <c r="A28" s="18">
        <v>20</v>
      </c>
      <c r="B28" s="19" t="str">
        <f t="shared" ca="1" si="1"/>
        <v/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/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2018-11-29T21:49:32Z</dcterms:modified>
</cp:coreProperties>
</file>